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YULIED.PENARANDA\Desktop\2021\CONSOLIDACIÓN SOPORTES INF FYP\INSUMOS\PLAN DE ACCION IV TRI.2019\"/>
    </mc:Choice>
  </mc:AlternateContent>
  <xr:revisionPtr revIDLastSave="0" documentId="8_{D58597B3-9FCF-43C9-8653-143F5386CC6D}" xr6:coauthVersionLast="47" xr6:coauthVersionMax="47" xr10:uidLastSave="{00000000-0000-0000-0000-000000000000}"/>
  <bookViews>
    <workbookView xWindow="-120" yWindow="-120" windowWidth="20730" windowHeight="11160" firstSheet="1" activeTab="2" xr2:uid="{00000000-000D-0000-FFFF-FFFF00000000}"/>
  </bookViews>
  <sheets>
    <sheet name="GESTIÓN" sheetId="1" r:id="rId1"/>
    <sheet name="INVERSIÓN" sheetId="2" r:id="rId2"/>
    <sheet name="ACTIVIDADES" sheetId="3" r:id="rId3"/>
    <sheet name="TERRITORIALIZACIÓN" sheetId="5" r:id="rId4"/>
  </sheets>
  <definedNames>
    <definedName name="_xlnm._FilterDatabase" localSheetId="2" hidden="1">ACTIVIDADES!$A$7:$AD$148</definedName>
    <definedName name="GRUPO_ETAREOS">#REF!</definedName>
    <definedName name="GRUPO_ETARIO">#REF!</definedName>
    <definedName name="GRUPO_ETNICO">#REF!</definedName>
    <definedName name="GRUPOETNICO">#REF!</definedName>
    <definedName name="LOCALIDAD">#REF!</definedName>
    <definedName name="LOCALIZACION">#REF!</definedName>
  </definedNames>
  <calcPr calcId="191029" iterate="1" iterateCount="100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56" i="2" l="1"/>
  <c r="AN116" i="2"/>
  <c r="AP112" i="2"/>
  <c r="AQ30" i="1"/>
  <c r="AQ29" i="1"/>
  <c r="H11" i="2" l="1"/>
  <c r="S115" i="3" l="1"/>
  <c r="H119" i="2" l="1"/>
  <c r="X130" i="2"/>
  <c r="H125" i="2"/>
  <c r="H121" i="2"/>
  <c r="H115" i="2"/>
  <c r="H113" i="2"/>
  <c r="H109" i="2"/>
  <c r="H107" i="2"/>
  <c r="H103" i="2"/>
  <c r="H101" i="2"/>
  <c r="H97" i="2"/>
  <c r="H95" i="2"/>
  <c r="H91" i="2"/>
  <c r="H89" i="2"/>
  <c r="H85" i="2"/>
  <c r="H83" i="2"/>
  <c r="H79" i="2"/>
  <c r="H77" i="2"/>
  <c r="H73" i="2"/>
  <c r="H71" i="2"/>
  <c r="H67" i="2"/>
  <c r="H65" i="2"/>
  <c r="H61" i="2"/>
  <c r="H59" i="2"/>
  <c r="H55" i="2"/>
  <c r="H53" i="2"/>
  <c r="H49" i="2"/>
  <c r="H47" i="2"/>
  <c r="H43" i="2"/>
  <c r="H41" i="2"/>
  <c r="H37" i="2"/>
  <c r="H35" i="2"/>
  <c r="H31" i="2"/>
  <c r="H29" i="2"/>
  <c r="H25" i="2"/>
  <c r="H23" i="2"/>
  <c r="H19" i="2"/>
  <c r="H13" i="2"/>
  <c r="H17" i="2"/>
  <c r="H130" i="2" l="1"/>
  <c r="H131" i="2"/>
  <c r="AD116" i="2"/>
  <c r="AC69" i="2" l="1"/>
  <c r="AB69" i="2"/>
  <c r="AB68" i="2"/>
  <c r="AC68" i="2"/>
  <c r="AB131" i="2" l="1"/>
  <c r="AR29" i="1" l="1"/>
  <c r="AN50" i="2" l="1"/>
  <c r="AP50" i="2" s="1"/>
  <c r="AD50" i="2"/>
  <c r="AO46" i="2"/>
  <c r="U148" i="3" l="1"/>
  <c r="S147" i="3"/>
  <c r="S146" i="3"/>
  <c r="S145" i="3"/>
  <c r="S144" i="3"/>
  <c r="S143" i="3"/>
  <c r="T142" i="3"/>
  <c r="S142" i="3"/>
  <c r="S141" i="3"/>
  <c r="S140" i="3"/>
  <c r="S139" i="3"/>
  <c r="S138" i="3"/>
  <c r="S137" i="3"/>
  <c r="T136" i="3"/>
  <c r="S136" i="3"/>
  <c r="S135" i="3"/>
  <c r="S134" i="3"/>
  <c r="S133" i="3"/>
  <c r="S132" i="3"/>
  <c r="S131" i="3"/>
  <c r="S130" i="3"/>
  <c r="S129" i="3"/>
  <c r="S128" i="3"/>
  <c r="S127" i="3"/>
  <c r="T126" i="3"/>
  <c r="S126" i="3"/>
  <c r="S125" i="3"/>
  <c r="S124" i="3"/>
  <c r="S123" i="3"/>
  <c r="S122" i="3"/>
  <c r="S121" i="3"/>
  <c r="T120" i="3"/>
  <c r="S120" i="3"/>
  <c r="S119" i="3"/>
  <c r="S118" i="3"/>
  <c r="S117" i="3"/>
  <c r="S116" i="3"/>
  <c r="T114" i="3"/>
  <c r="S114" i="3"/>
  <c r="S113" i="3"/>
  <c r="S112" i="3"/>
  <c r="S111" i="3"/>
  <c r="S110" i="3"/>
  <c r="S109" i="3"/>
  <c r="S108" i="3"/>
  <c r="S107" i="3"/>
  <c r="T106" i="3"/>
  <c r="S106" i="3"/>
  <c r="S105" i="3"/>
  <c r="S104" i="3"/>
  <c r="S103" i="3"/>
  <c r="S102" i="3"/>
  <c r="S101" i="3"/>
  <c r="T100" i="3"/>
  <c r="S100" i="3"/>
  <c r="S99" i="3"/>
  <c r="S98" i="3"/>
  <c r="S97" i="3"/>
  <c r="S96" i="3"/>
  <c r="S95" i="3"/>
  <c r="S94" i="3"/>
  <c r="S93" i="3"/>
  <c r="S92" i="3"/>
  <c r="S91" i="3"/>
  <c r="S90" i="3"/>
  <c r="S89" i="3"/>
  <c r="T88" i="3"/>
  <c r="S88" i="3"/>
  <c r="S87" i="3"/>
  <c r="S86" i="3"/>
  <c r="S85" i="3"/>
  <c r="S84" i="3"/>
  <c r="S83" i="3"/>
  <c r="S82" i="3"/>
  <c r="S81" i="3"/>
  <c r="T80" i="3"/>
  <c r="S80" i="3"/>
  <c r="S79" i="3"/>
  <c r="S78" i="3"/>
  <c r="S77" i="3"/>
  <c r="S76" i="3"/>
  <c r="S75" i="3"/>
  <c r="S74" i="3"/>
  <c r="S73" i="3"/>
  <c r="S72" i="3"/>
  <c r="S71" i="3"/>
  <c r="S70" i="3"/>
  <c r="S69" i="3"/>
  <c r="T68" i="3"/>
  <c r="S68" i="3"/>
  <c r="S67" i="3"/>
  <c r="S66" i="3"/>
  <c r="S65" i="3"/>
  <c r="T64" i="3"/>
  <c r="S64" i="3"/>
  <c r="S63" i="3"/>
  <c r="S62" i="3"/>
  <c r="I61" i="3"/>
  <c r="H61" i="3"/>
  <c r="G61" i="3"/>
  <c r="T60" i="3"/>
  <c r="S60" i="3"/>
  <c r="S59" i="3"/>
  <c r="S58" i="3"/>
  <c r="S57" i="3"/>
  <c r="S56" i="3"/>
  <c r="S55" i="3"/>
  <c r="S54" i="3"/>
  <c r="S53" i="3"/>
  <c r="T52" i="3"/>
  <c r="S52" i="3"/>
  <c r="S51" i="3"/>
  <c r="S50" i="3"/>
  <c r="S49" i="3"/>
  <c r="T48" i="3"/>
  <c r="S48" i="3"/>
  <c r="S47" i="3"/>
  <c r="S46" i="3"/>
  <c r="S45" i="3"/>
  <c r="S44" i="3"/>
  <c r="S43" i="3"/>
  <c r="T42" i="3"/>
  <c r="S42" i="3"/>
  <c r="S41" i="3"/>
  <c r="S40" i="3"/>
  <c r="S39" i="3"/>
  <c r="T38" i="3"/>
  <c r="S38" i="3"/>
  <c r="I37" i="3"/>
  <c r="S37" i="3" s="1"/>
  <c r="S36" i="3"/>
  <c r="I35" i="3"/>
  <c r="H35" i="3"/>
  <c r="S35" i="3" s="1"/>
  <c r="S34" i="3"/>
  <c r="K33" i="3"/>
  <c r="S33" i="3" s="1"/>
  <c r="J33" i="3"/>
  <c r="I33" i="3"/>
  <c r="H33" i="3"/>
  <c r="S32" i="3"/>
  <c r="K31" i="3"/>
  <c r="J31" i="3"/>
  <c r="I31" i="3"/>
  <c r="H31" i="3"/>
  <c r="G31" i="3"/>
  <c r="S31" i="3" s="1"/>
  <c r="S30" i="3"/>
  <c r="S29" i="3"/>
  <c r="T28" i="3"/>
  <c r="S28" i="3"/>
  <c r="S27" i="3"/>
  <c r="Q26" i="3"/>
  <c r="S26" i="3" s="1"/>
  <c r="L25" i="3"/>
  <c r="K25" i="3"/>
  <c r="J25" i="3"/>
  <c r="S25" i="3" s="1"/>
  <c r="Q24" i="3"/>
  <c r="S24" i="3" s="1"/>
  <c r="L23" i="3"/>
  <c r="K23" i="3"/>
  <c r="J23" i="3"/>
  <c r="R22" i="3"/>
  <c r="Q22" i="3"/>
  <c r="P22" i="3"/>
  <c r="O22" i="3"/>
  <c r="N22" i="3"/>
  <c r="M22" i="3"/>
  <c r="L22" i="3"/>
  <c r="K22" i="3"/>
  <c r="J22" i="3"/>
  <c r="I22" i="3"/>
  <c r="H22" i="3"/>
  <c r="G22" i="3"/>
  <c r="S21" i="3"/>
  <c r="S20" i="3"/>
  <c r="S19" i="3"/>
  <c r="S18" i="3"/>
  <c r="S17" i="3"/>
  <c r="S16" i="3"/>
  <c r="S15" i="3"/>
  <c r="T14" i="3"/>
  <c r="S14" i="3"/>
  <c r="S13" i="3"/>
  <c r="S12" i="3"/>
  <c r="S11" i="3"/>
  <c r="S10" i="3"/>
  <c r="S9" i="3"/>
  <c r="T8" i="3"/>
  <c r="S8" i="3"/>
  <c r="H132" i="2"/>
  <c r="AN131" i="2"/>
  <c r="AM131" i="2"/>
  <c r="AL131" i="2"/>
  <c r="AK131" i="2"/>
  <c r="AJ131" i="2"/>
  <c r="AI131" i="2"/>
  <c r="AH131" i="2"/>
  <c r="AG131" i="2"/>
  <c r="AD131" i="2"/>
  <c r="AC131" i="2"/>
  <c r="AA131" i="2"/>
  <c r="Z131" i="2"/>
  <c r="Y131" i="2"/>
  <c r="X131" i="2"/>
  <c r="W131" i="2"/>
  <c r="W132" i="2" s="1"/>
  <c r="V131" i="2"/>
  <c r="V132" i="2" s="1"/>
  <c r="U131" i="2"/>
  <c r="U132" i="2" s="1"/>
  <c r="T131" i="2"/>
  <c r="S131" i="2"/>
  <c r="AN130" i="2"/>
  <c r="AM130" i="2"/>
  <c r="AM132" i="2" s="1"/>
  <c r="AL130" i="2"/>
  <c r="AK130" i="2"/>
  <c r="AJ130" i="2"/>
  <c r="AI130" i="2"/>
  <c r="AH130" i="2"/>
  <c r="AG130" i="2"/>
  <c r="AE130" i="2"/>
  <c r="AE132" i="2" s="1"/>
  <c r="AD130" i="2"/>
  <c r="AD132" i="2" s="1"/>
  <c r="AC130" i="2"/>
  <c r="AC132" i="2" s="1"/>
  <c r="AB130" i="2"/>
  <c r="AB132" i="2" s="1"/>
  <c r="AA130" i="2"/>
  <c r="AA132" i="2" s="1"/>
  <c r="Z130" i="2"/>
  <c r="Y130" i="2"/>
  <c r="X132" i="2"/>
  <c r="AN129" i="2"/>
  <c r="AM129" i="2"/>
  <c r="AE129" i="2"/>
  <c r="AD129" i="2"/>
  <c r="H129" i="2" s="1"/>
  <c r="AC129" i="2"/>
  <c r="AB129" i="2"/>
  <c r="AO128" i="2"/>
  <c r="AM128" i="2"/>
  <c r="AO125" i="2"/>
  <c r="AO124" i="2"/>
  <c r="AN123" i="2"/>
  <c r="AM123" i="2"/>
  <c r="AL123" i="2"/>
  <c r="AE123" i="2"/>
  <c r="AD123" i="2"/>
  <c r="AC123" i="2"/>
  <c r="AB123" i="2"/>
  <c r="AA123" i="2"/>
  <c r="Y123" i="2"/>
  <c r="AM122" i="2"/>
  <c r="AE122" i="2"/>
  <c r="AD122" i="2"/>
  <c r="AC122" i="2"/>
  <c r="AO122" i="2" s="1"/>
  <c r="AB122" i="2"/>
  <c r="H122" i="2"/>
  <c r="AP122" i="2" s="1"/>
  <c r="AO121" i="2"/>
  <c r="AP119" i="2"/>
  <c r="AO119" i="2"/>
  <c r="H123" i="2"/>
  <c r="AP118" i="2"/>
  <c r="AO118" i="2"/>
  <c r="AN117" i="2"/>
  <c r="AM117" i="2"/>
  <c r="AL117" i="2"/>
  <c r="AE117" i="2"/>
  <c r="AD117" i="2"/>
  <c r="AC117" i="2"/>
  <c r="AB117" i="2"/>
  <c r="AA117" i="2"/>
  <c r="Y117" i="2"/>
  <c r="AP116" i="2"/>
  <c r="AM116" i="2"/>
  <c r="AL116" i="2"/>
  <c r="AB116" i="2"/>
  <c r="AO115" i="2"/>
  <c r="AP113" i="2"/>
  <c r="AO113" i="2"/>
  <c r="H117" i="2"/>
  <c r="AO112" i="2"/>
  <c r="H112" i="2"/>
  <c r="AN111" i="2"/>
  <c r="AM111" i="2"/>
  <c r="AL111" i="2"/>
  <c r="AE111" i="2"/>
  <c r="AD111" i="2"/>
  <c r="AC111" i="2"/>
  <c r="AB111" i="2"/>
  <c r="AA111" i="2"/>
  <c r="Z111" i="2"/>
  <c r="Y111" i="2"/>
  <c r="AN110" i="2"/>
  <c r="AM110" i="2"/>
  <c r="AL110" i="2"/>
  <c r="AD110" i="2"/>
  <c r="AC110" i="2"/>
  <c r="AB110" i="2"/>
  <c r="AO109" i="2"/>
  <c r="AP107" i="2"/>
  <c r="AO107" i="2"/>
  <c r="H111" i="2"/>
  <c r="AN105" i="2"/>
  <c r="AM105" i="2"/>
  <c r="AL105" i="2"/>
  <c r="AK105" i="2"/>
  <c r="AE105" i="2"/>
  <c r="AD105" i="2"/>
  <c r="AC105" i="2"/>
  <c r="AB105" i="2"/>
  <c r="AA105" i="2"/>
  <c r="Y105" i="2"/>
  <c r="AN104" i="2"/>
  <c r="AM104" i="2"/>
  <c r="AL104" i="2"/>
  <c r="AK104" i="2"/>
  <c r="AD104" i="2"/>
  <c r="AC104" i="2"/>
  <c r="AB104" i="2"/>
  <c r="AA104" i="2"/>
  <c r="Y104" i="2"/>
  <c r="AO103" i="2"/>
  <c r="H105" i="2"/>
  <c r="AP101" i="2"/>
  <c r="AO101" i="2"/>
  <c r="AP100" i="2"/>
  <c r="AO100" i="2"/>
  <c r="AN99" i="2"/>
  <c r="AM99" i="2"/>
  <c r="AL99" i="2"/>
  <c r="AK99" i="2"/>
  <c r="AE99" i="2"/>
  <c r="AD99" i="2"/>
  <c r="AC99" i="2"/>
  <c r="AB99" i="2"/>
  <c r="AA99" i="2"/>
  <c r="Y99" i="2"/>
  <c r="AN98" i="2"/>
  <c r="AP98" i="2" s="1"/>
  <c r="AM98" i="2"/>
  <c r="AL98" i="2"/>
  <c r="AD98" i="2"/>
  <c r="AC98" i="2"/>
  <c r="AB98" i="2"/>
  <c r="AA98" i="2"/>
  <c r="Y98" i="2"/>
  <c r="AO97" i="2"/>
  <c r="AO95" i="2"/>
  <c r="AP95" i="2"/>
  <c r="AP94" i="2"/>
  <c r="AO94" i="2"/>
  <c r="AN93" i="2"/>
  <c r="AM93" i="2"/>
  <c r="AL93" i="2"/>
  <c r="AK93" i="2"/>
  <c r="AE93" i="2"/>
  <c r="AD93" i="2"/>
  <c r="AC93" i="2"/>
  <c r="AB93" i="2"/>
  <c r="AA93" i="2"/>
  <c r="Y93" i="2"/>
  <c r="H93" i="2"/>
  <c r="AN92" i="2"/>
  <c r="AK92" i="2"/>
  <c r="AD92" i="2"/>
  <c r="AC92" i="2"/>
  <c r="AB92" i="2"/>
  <c r="AA92" i="2"/>
  <c r="Y92" i="2"/>
  <c r="H92" i="2"/>
  <c r="AO91" i="2"/>
  <c r="AO90" i="2"/>
  <c r="AL90" i="2"/>
  <c r="AP89" i="2"/>
  <c r="AO89" i="2"/>
  <c r="AP88" i="2"/>
  <c r="AO88" i="2"/>
  <c r="AL88" i="2"/>
  <c r="AM88" i="2" s="1"/>
  <c r="AN87" i="2"/>
  <c r="AM87" i="2"/>
  <c r="AL87" i="2"/>
  <c r="AK87" i="2"/>
  <c r="AE87" i="2"/>
  <c r="AC87" i="2"/>
  <c r="AB87" i="2"/>
  <c r="AA87" i="2"/>
  <c r="Y87" i="2"/>
  <c r="AN86" i="2"/>
  <c r="AP86" i="2" s="1"/>
  <c r="AK86" i="2"/>
  <c r="AE86" i="2"/>
  <c r="AC86" i="2"/>
  <c r="AB86" i="2"/>
  <c r="AA86" i="2"/>
  <c r="Y86" i="2"/>
  <c r="AO85" i="2"/>
  <c r="AP83" i="2"/>
  <c r="AO83" i="2"/>
  <c r="H87" i="2"/>
  <c r="AP82" i="2"/>
  <c r="AO82" i="2"/>
  <c r="AL82" i="2"/>
  <c r="AM82" i="2" s="1"/>
  <c r="AM86" i="2" s="1"/>
  <c r="AN81" i="2"/>
  <c r="AM81" i="2"/>
  <c r="AL81" i="2"/>
  <c r="AE81" i="2"/>
  <c r="AD81" i="2"/>
  <c r="AC81" i="2"/>
  <c r="AB81" i="2"/>
  <c r="AA81" i="2"/>
  <c r="Y81" i="2"/>
  <c r="AO80" i="2"/>
  <c r="AN80" i="2"/>
  <c r="AP80" i="2" s="1"/>
  <c r="AL80" i="2"/>
  <c r="AD80" i="2"/>
  <c r="AC80" i="2"/>
  <c r="AB80" i="2"/>
  <c r="AA80" i="2"/>
  <c r="Y80" i="2"/>
  <c r="AO79" i="2"/>
  <c r="AO77" i="2"/>
  <c r="AF77" i="2"/>
  <c r="H81" i="2"/>
  <c r="AP76" i="2"/>
  <c r="AO76" i="2"/>
  <c r="AM76" i="2"/>
  <c r="AM80" i="2" s="1"/>
  <c r="AN75" i="2"/>
  <c r="AM75" i="2"/>
  <c r="AL75" i="2"/>
  <c r="AK75" i="2"/>
  <c r="AD75" i="2"/>
  <c r="AC75" i="2"/>
  <c r="AB75" i="2"/>
  <c r="AA75" i="2"/>
  <c r="Y75" i="2"/>
  <c r="AN74" i="2"/>
  <c r="AP74" i="2" s="1"/>
  <c r="AM74" i="2"/>
  <c r="AL74" i="2"/>
  <c r="AD74" i="2"/>
  <c r="AC74" i="2"/>
  <c r="AB74" i="2"/>
  <c r="AA74" i="2"/>
  <c r="Y74" i="2"/>
  <c r="AO73" i="2"/>
  <c r="H75" i="2"/>
  <c r="AO72" i="2"/>
  <c r="AO71" i="2"/>
  <c r="AP71" i="2"/>
  <c r="AP70" i="2"/>
  <c r="AO70" i="2"/>
  <c r="AN69" i="2"/>
  <c r="AP69" i="2" s="1"/>
  <c r="AM69" i="2"/>
  <c r="AL69" i="2"/>
  <c r="AK69" i="2"/>
  <c r="AE69" i="2"/>
  <c r="AD69" i="2"/>
  <c r="AA69" i="2"/>
  <c r="Y69" i="2"/>
  <c r="AN68" i="2"/>
  <c r="AO68" i="2" s="1"/>
  <c r="AM68" i="2"/>
  <c r="AL68" i="2"/>
  <c r="AE68" i="2"/>
  <c r="AD68" i="2"/>
  <c r="AA68" i="2"/>
  <c r="Z68" i="2"/>
  <c r="Y68" i="2"/>
  <c r="X68" i="2"/>
  <c r="W68" i="2"/>
  <c r="V68" i="2"/>
  <c r="U68" i="2"/>
  <c r="T68" i="2"/>
  <c r="S68" i="2"/>
  <c r="R68" i="2"/>
  <c r="H68" i="2"/>
  <c r="AO67" i="2"/>
  <c r="AO65" i="2"/>
  <c r="AP65" i="2"/>
  <c r="AP64" i="2"/>
  <c r="AO64" i="2"/>
  <c r="AN63" i="2"/>
  <c r="AM63" i="2"/>
  <c r="AL63" i="2"/>
  <c r="AK63" i="2"/>
  <c r="AE63" i="2"/>
  <c r="AD63" i="2"/>
  <c r="AC63" i="2"/>
  <c r="AB63" i="2"/>
  <c r="AA63" i="2"/>
  <c r="Y63" i="2"/>
  <c r="AP62" i="2"/>
  <c r="AN62" i="2"/>
  <c r="AM62" i="2"/>
  <c r="AL62" i="2"/>
  <c r="AK62" i="2"/>
  <c r="AD62" i="2"/>
  <c r="AC62" i="2"/>
  <c r="AB62" i="2"/>
  <c r="AO61" i="2"/>
  <c r="AO59" i="2"/>
  <c r="H63" i="2"/>
  <c r="AP58" i="2"/>
  <c r="AO58" i="2"/>
  <c r="AN57" i="2"/>
  <c r="AM57" i="2"/>
  <c r="AL57" i="2"/>
  <c r="AK57" i="2"/>
  <c r="AE57" i="2"/>
  <c r="AD57" i="2"/>
  <c r="AC57" i="2"/>
  <c r="AB57" i="2"/>
  <c r="AA57" i="2"/>
  <c r="Y57" i="2"/>
  <c r="AP56" i="2"/>
  <c r="AM56" i="2"/>
  <c r="AL56" i="2"/>
  <c r="AK56" i="2"/>
  <c r="AD56" i="2"/>
  <c r="AA56" i="2"/>
  <c r="Y56" i="2"/>
  <c r="AO55" i="2"/>
  <c r="H57" i="2"/>
  <c r="AP53" i="2"/>
  <c r="AO53" i="2"/>
  <c r="AP52" i="2"/>
  <c r="AO52" i="2"/>
  <c r="AN51" i="2"/>
  <c r="AM51" i="2"/>
  <c r="AL51" i="2"/>
  <c r="AK51" i="2"/>
  <c r="AE51" i="2"/>
  <c r="AD51" i="2"/>
  <c r="AC51" i="2"/>
  <c r="AB51" i="2"/>
  <c r="AA51" i="2"/>
  <c r="Y51" i="2"/>
  <c r="AM50" i="2"/>
  <c r="AL50" i="2"/>
  <c r="AK50" i="2"/>
  <c r="AC50" i="2"/>
  <c r="AO50" i="2" s="1"/>
  <c r="AB50" i="2"/>
  <c r="AA50" i="2"/>
  <c r="Y50" i="2"/>
  <c r="AO49" i="2"/>
  <c r="AO47" i="2"/>
  <c r="H51" i="2"/>
  <c r="AP46" i="2"/>
  <c r="AN45" i="2"/>
  <c r="AM45" i="2"/>
  <c r="AL45" i="2"/>
  <c r="AK45" i="2"/>
  <c r="AE45" i="2"/>
  <c r="AD45" i="2"/>
  <c r="AC45" i="2"/>
  <c r="AB45" i="2"/>
  <c r="AA45" i="2"/>
  <c r="Y45" i="2"/>
  <c r="AN44" i="2"/>
  <c r="AP44" i="2" s="1"/>
  <c r="AM44" i="2"/>
  <c r="AL44" i="2"/>
  <c r="AD44" i="2"/>
  <c r="AC44" i="2"/>
  <c r="AB44" i="2"/>
  <c r="AA44" i="2"/>
  <c r="Y44" i="2"/>
  <c r="AO43" i="2"/>
  <c r="H45" i="2"/>
  <c r="AO42" i="2"/>
  <c r="AP41" i="2"/>
  <c r="AO41" i="2"/>
  <c r="AP40" i="2"/>
  <c r="AO40" i="2"/>
  <c r="AN39" i="2"/>
  <c r="AM39" i="2"/>
  <c r="AL39" i="2"/>
  <c r="AK39" i="2"/>
  <c r="AE39" i="2"/>
  <c r="AD39" i="2"/>
  <c r="AC39" i="2"/>
  <c r="AB39" i="2"/>
  <c r="AA39" i="2"/>
  <c r="Y39" i="2"/>
  <c r="AN38" i="2"/>
  <c r="AP38" i="2" s="1"/>
  <c r="AM38" i="2"/>
  <c r="AL38" i="2"/>
  <c r="AK38" i="2"/>
  <c r="AD38" i="2"/>
  <c r="AC38" i="2"/>
  <c r="AB38" i="2"/>
  <c r="AA38" i="2"/>
  <c r="Y38" i="2"/>
  <c r="AO37" i="2"/>
  <c r="AO36" i="2"/>
  <c r="AP35" i="2"/>
  <c r="AO35" i="2"/>
  <c r="H39" i="2"/>
  <c r="AP34" i="2"/>
  <c r="AO34" i="2"/>
  <c r="AN33" i="2"/>
  <c r="AM33" i="2"/>
  <c r="AL33" i="2"/>
  <c r="AK33" i="2"/>
  <c r="AE33" i="2"/>
  <c r="AD33" i="2"/>
  <c r="AC33" i="2"/>
  <c r="AB33" i="2"/>
  <c r="AA33" i="2"/>
  <c r="Y33" i="2"/>
  <c r="AN32" i="2"/>
  <c r="AM32" i="2"/>
  <c r="AL32" i="2"/>
  <c r="AK32" i="2"/>
  <c r="AD32" i="2"/>
  <c r="AC32" i="2"/>
  <c r="AB32" i="2"/>
  <c r="AO31" i="2"/>
  <c r="AO30" i="2"/>
  <c r="AO29" i="2"/>
  <c r="H33" i="2"/>
  <c r="AP28" i="2"/>
  <c r="AO28" i="2"/>
  <c r="AN27" i="2"/>
  <c r="AM27" i="2"/>
  <c r="AL27" i="2"/>
  <c r="AK27" i="2"/>
  <c r="AE27" i="2"/>
  <c r="AD27" i="2"/>
  <c r="AC27" i="2"/>
  <c r="AB27" i="2"/>
  <c r="AA27" i="2"/>
  <c r="Y27" i="2"/>
  <c r="AN26" i="2"/>
  <c r="AP26" i="2" s="1"/>
  <c r="AM26" i="2"/>
  <c r="AL26" i="2"/>
  <c r="AK26" i="2"/>
  <c r="AD26" i="2"/>
  <c r="AC26" i="2"/>
  <c r="AB26" i="2"/>
  <c r="AA26" i="2"/>
  <c r="Y26" i="2"/>
  <c r="AO25" i="2"/>
  <c r="H27" i="2"/>
  <c r="AP23" i="2"/>
  <c r="AO23" i="2"/>
  <c r="AP22" i="2"/>
  <c r="AO22" i="2"/>
  <c r="AN21" i="2"/>
  <c r="AM21" i="2"/>
  <c r="AL21" i="2"/>
  <c r="AK21" i="2"/>
  <c r="AE21" i="2"/>
  <c r="AD21" i="2"/>
  <c r="AC21" i="2"/>
  <c r="AB21" i="2"/>
  <c r="AA21" i="2"/>
  <c r="Y21" i="2"/>
  <c r="AN20" i="2"/>
  <c r="AP20" i="2" s="1"/>
  <c r="AM20" i="2"/>
  <c r="AL20" i="2"/>
  <c r="AK20" i="2"/>
  <c r="AD20" i="2"/>
  <c r="AC20" i="2"/>
  <c r="AB20" i="2"/>
  <c r="AA20" i="2"/>
  <c r="Y20" i="2"/>
  <c r="AO19" i="2"/>
  <c r="AO18" i="2"/>
  <c r="AP17" i="2"/>
  <c r="AO17" i="2"/>
  <c r="H21" i="2"/>
  <c r="AP16" i="2"/>
  <c r="AO16" i="2"/>
  <c r="AN15" i="2"/>
  <c r="AM15" i="2"/>
  <c r="AL15" i="2"/>
  <c r="AK15" i="2"/>
  <c r="AE15" i="2"/>
  <c r="AD15" i="2"/>
  <c r="AC15" i="2"/>
  <c r="AB15" i="2"/>
  <c r="AA15" i="2"/>
  <c r="Y15" i="2"/>
  <c r="R15" i="2"/>
  <c r="L15" i="2"/>
  <c r="AN14" i="2"/>
  <c r="AM14" i="2"/>
  <c r="AL14" i="2"/>
  <c r="AK14" i="2"/>
  <c r="AE14" i="2"/>
  <c r="AD14" i="2"/>
  <c r="AC14" i="2"/>
  <c r="AB14" i="2"/>
  <c r="AA14" i="2"/>
  <c r="Y14" i="2"/>
  <c r="AO13" i="2"/>
  <c r="AO12" i="2"/>
  <c r="AO11" i="2"/>
  <c r="AP11" i="2"/>
  <c r="AP10" i="2"/>
  <c r="AO10" i="2"/>
  <c r="AX32" i="1"/>
  <c r="AR32" i="1"/>
  <c r="AX31" i="1"/>
  <c r="AR31" i="1"/>
  <c r="AQ31" i="1"/>
  <c r="AX30" i="1"/>
  <c r="AR30" i="1"/>
  <c r="AX29" i="1"/>
  <c r="AX28" i="1"/>
  <c r="AR28" i="1"/>
  <c r="AQ28" i="1"/>
  <c r="AX27" i="1"/>
  <c r="AQ27" i="1"/>
  <c r="J27" i="1"/>
  <c r="AR27" i="1" s="1"/>
  <c r="AX26" i="1"/>
  <c r="AR26" i="1"/>
  <c r="AQ26" i="1"/>
  <c r="AX25" i="1"/>
  <c r="AR22" i="1"/>
  <c r="AQ22" i="1"/>
  <c r="AR21" i="1"/>
  <c r="AQ21" i="1"/>
  <c r="AR20" i="1"/>
  <c r="AQ20" i="1"/>
  <c r="AQ19" i="1"/>
  <c r="J19" i="1"/>
  <c r="AR19" i="1" s="1"/>
  <c r="AR18" i="1"/>
  <c r="AQ18" i="1"/>
  <c r="AR17" i="1"/>
  <c r="AQ17" i="1"/>
  <c r="AR16" i="1"/>
  <c r="R15" i="1"/>
  <c r="S15" i="1" s="1"/>
  <c r="L14" i="1"/>
  <c r="S23" i="3" l="1"/>
  <c r="AP63" i="2"/>
  <c r="AO45" i="2"/>
  <c r="AO44" i="2"/>
  <c r="AO63" i="2"/>
  <c r="AO99" i="2"/>
  <c r="AO93" i="2"/>
  <c r="AO105" i="2"/>
  <c r="S61" i="3"/>
  <c r="Z132" i="2"/>
  <c r="AO26" i="2"/>
  <c r="S22" i="3"/>
  <c r="AO14" i="2"/>
  <c r="AO15" i="2"/>
  <c r="AO92" i="2"/>
  <c r="AL92" i="2"/>
  <c r="AP93" i="2"/>
  <c r="AO129" i="2"/>
  <c r="AM90" i="2"/>
  <c r="AM92" i="2" s="1"/>
  <c r="AK132" i="2"/>
  <c r="AO81" i="2"/>
  <c r="AO104" i="2"/>
  <c r="Y132" i="2"/>
  <c r="AL132" i="2"/>
  <c r="AO57" i="2"/>
  <c r="AO62" i="2"/>
  <c r="AP104" i="2"/>
  <c r="AO32" i="2"/>
  <c r="AO39" i="2"/>
  <c r="AO51" i="2"/>
  <c r="AP92" i="2"/>
  <c r="AP105" i="2"/>
  <c r="AO130" i="2"/>
  <c r="T148" i="3"/>
  <c r="AP111" i="2"/>
  <c r="AP81" i="2"/>
  <c r="AP68" i="2"/>
  <c r="AP27" i="2"/>
  <c r="AO131" i="2"/>
  <c r="AP21" i="2"/>
  <c r="AP117" i="2"/>
  <c r="AP75" i="2"/>
  <c r="AP87" i="2"/>
  <c r="AP123" i="2"/>
  <c r="AP33" i="2"/>
  <c r="AP51" i="2"/>
  <c r="AO69" i="2"/>
  <c r="AO86" i="2"/>
  <c r="AO87" i="2"/>
  <c r="AO98" i="2"/>
  <c r="AN132" i="2"/>
  <c r="AO132" i="2" s="1"/>
  <c r="AO21" i="2"/>
  <c r="AP77" i="2"/>
  <c r="H99" i="2"/>
  <c r="AP99" i="2" s="1"/>
  <c r="AO111" i="2"/>
  <c r="AO116" i="2"/>
  <c r="AO117" i="2"/>
  <c r="AO123" i="2"/>
  <c r="AO27" i="2"/>
  <c r="AO56" i="2"/>
  <c r="AP14" i="2"/>
  <c r="AO20" i="2"/>
  <c r="AO38" i="2"/>
  <c r="AP45" i="2"/>
  <c r="AP57" i="2"/>
  <c r="AP29" i="2"/>
  <c r="AP32" i="2"/>
  <c r="AO33" i="2"/>
  <c r="AP39" i="2"/>
  <c r="AP47" i="2"/>
  <c r="AO74" i="2"/>
  <c r="AO75" i="2"/>
  <c r="AL86" i="2"/>
  <c r="H15" i="2"/>
  <c r="AP15" i="2" s="1"/>
  <c r="AP5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O23" authorId="0" shapeId="0" xr:uid="{00000000-0006-0000-0000-000001000000}">
      <text>
        <r>
          <rPr>
            <sz val="11"/>
            <color rgb="FF000000"/>
            <rFont val="Calibri"/>
            <family val="2"/>
          </rPr>
          <t>======
ID#AAAAEGL4pF0
YULIED.PENARANDA    (2020-01-10 21:15:08)
JUSTIFICACION REGISTRO: Teniendo en cuenta que la concentración promedio anual de material partículado de diámetro menor a 10 micras (PM10) se debe mantener por debajo de 50 µg/m3, se aclara que cualquier dato por debajo del valor de referencia da cumplimiento a lo programado y que el registro inferior presentado permite evidenciar la disminución en los niveles de contaminación en el Distrito.</t>
        </r>
      </text>
    </comment>
    <comment ref="AO24" authorId="0" shapeId="0" xr:uid="{00000000-0006-0000-0000-000002000000}">
      <text>
        <r>
          <rPr>
            <sz val="11"/>
            <color rgb="FF000000"/>
            <rFont val="Calibri"/>
            <family val="2"/>
          </rPr>
          <t>======
ID#AAAAEGL4pGI
YULIED.PENARANDA    (2020-01-10 21:15:08)
JUSTIFICACION REGISTRO: Teniendo en cuenta que la concentración promedio anual de material partículado de diámetro menor a 2,5 micras (PM2,5) se debe mantener por debajo de 25 µg/m3, se aclara que cualquier dato por debajo del valor de referencia da cumplimiento a lo programado y que el registro inferior presentado permite evidenciar la disminución en los niveles de contaminación en el Distrito.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YULIED.PENARANDA</author>
    <author>tc={D95B1A45-8B34-4DC3-BE56-EA406F2D38F3}</author>
  </authors>
  <commentList>
    <comment ref="AL10" authorId="0" shapeId="0" xr:uid="{00000000-0006-0000-0100-000001000000}">
      <text>
        <r>
          <rPr>
            <sz val="11"/>
            <color rgb="FF000000"/>
            <rFont val="Calibri"/>
            <family val="2"/>
          </rPr>
          <t>======
ID#AAAADlXFr58
YULIED.PENARANDA    (2019-10-16 02:55:22)
Justificar: Esta meta de inversión no presenta avance en la ejecución física de la vigencia toda vez que el trámite de los permisos surtió  las acciones de
1.La revisión, verificación y evaluación documental,  
2. La ejecución de una visita técnica y 
3: La elaboración, revisión, aprobación de los productos técnicos, sin embargo, debido a lo establecido en el Plan de Desarrollo Nacional no se continúa dando tramite a estos permisos desde el 27 de mayo de 2019, por ende el paso final que correspondía a la expedición del acto administrativo para el permiso de vertimientos al alcantarillado no se realizará, en cumplimiento de la normatividad vigente.</t>
        </r>
      </text>
    </comment>
    <comment ref="AB11" authorId="0" shapeId="0" xr:uid="{00000000-0006-0000-0100-000002000000}">
      <text>
        <r>
          <rPr>
            <sz val="11"/>
            <color rgb="FF000000"/>
            <rFont val="Calibri"/>
            <family val="2"/>
          </rPr>
          <t>======
ID#AAAADlXFr40
NYDIA.OVALLE    (2019-10-16 02:55:22)
Se trasladaron recursos por valor de $75.980.000 al proyecto 1149 y por valor de $14.860.000 al proyecto 1033</t>
        </r>
      </text>
    </comment>
    <comment ref="AC11" authorId="0" shapeId="0" xr:uid="{00000000-0006-0000-0100-000003000000}">
      <text>
        <r>
          <rPr>
            <sz val="11"/>
            <color rgb="FF000000"/>
            <rFont val="Calibri"/>
            <family val="2"/>
          </rPr>
          <t>LAURA.VILLEGAS    (2020-01-10 21:15:08)
Reducción por traslado presupuestal por valor $115,753,235 a los proyectos 978 y 1149.</t>
        </r>
      </text>
    </comment>
    <comment ref="AB13" authorId="0" shapeId="0" xr:uid="{00000000-0006-0000-0100-000004000000}">
      <text>
        <r>
          <rPr>
            <sz val="11"/>
            <color rgb="FF000000"/>
            <rFont val="Calibri"/>
            <family val="2"/>
          </rPr>
          <t>======
ID#AAAADlXFr5Q
JUAN.ORJUELA    (2019-10-16 02:55:22)
Se liberaron recursos por $57,300 del contrato 25182018</t>
        </r>
      </text>
    </comment>
    <comment ref="AC15" authorId="0" shapeId="0" xr:uid="{00000000-0006-0000-0100-000005000000}">
      <text>
        <r>
          <rPr>
            <sz val="11"/>
            <color rgb="FF000000"/>
            <rFont val="Calibri"/>
            <family val="2"/>
          </rPr>
          <t>LAURA.VILLEGAS    (2020-01-10 21:15:08)
Reducción por traslado presupuestal por valor $115,753,235 a los proyectos 978 y 1149.</t>
        </r>
      </text>
    </comment>
    <comment ref="AC17" authorId="0" shapeId="0" xr:uid="{00000000-0006-0000-0100-000006000000}">
      <text>
        <r>
          <rPr>
            <sz val="11"/>
            <color rgb="FF000000"/>
            <rFont val="Calibri"/>
            <family val="2"/>
          </rPr>
          <t>LAURA.VILLEGAS    (2020-01-10 21:15:08)
Reducción por traslado presupuestal por valor de $112,860,000 a los proyectos 978 y 1149</t>
        </r>
      </text>
    </comment>
    <comment ref="AB19" authorId="0" shapeId="0" xr:uid="{00000000-0006-0000-0100-000007000000}">
      <text>
        <r>
          <rPr>
            <sz val="11"/>
            <color rgb="FF000000"/>
            <rFont val="Calibri"/>
            <family val="2"/>
          </rPr>
          <t>======
ID#AAAADlXFr6I
JUAN.ORJUELA    (2019-10-16 02:55:22)
Se liberaron recursos en los meses de agosto y septiembre de los contratos: 20180769 - $ 5.690.667; 
20180760 - $ 1.348.499.
Total : 7.039.166</t>
        </r>
      </text>
    </comment>
    <comment ref="AC21" authorId="0" shapeId="0" xr:uid="{00000000-0006-0000-0100-000008000000}">
      <text>
        <r>
          <rPr>
            <sz val="11"/>
            <color rgb="FF000000"/>
            <rFont val="Calibri"/>
            <family val="2"/>
          </rPr>
          <t>LAURA.VILLEGAS    (2020-01-10 21:15:08)
Reducción por traslado presupuestal por valor de $112,860,000 a los proyectos 978 y 1149</t>
        </r>
      </text>
    </comment>
    <comment ref="AC23" authorId="0" shapeId="0" xr:uid="{00000000-0006-0000-0100-000009000000}">
      <text>
        <r>
          <rPr>
            <sz val="11"/>
            <color rgb="FF000000"/>
            <rFont val="Calibri"/>
            <family val="2"/>
          </rPr>
          <t>LAURA.VILLEGAS    (2020-01-10 21:15:08)
Reducción por traslado presupuestal por valor de $124,740,000 a los proyectos 978 y 1149</t>
        </r>
      </text>
    </comment>
    <comment ref="AB25" authorId="0" shapeId="0" xr:uid="{00000000-0006-0000-0100-00000A000000}">
      <text>
        <r>
          <rPr>
            <sz val="11"/>
            <color rgb="FF000000"/>
            <rFont val="Calibri"/>
            <family val="2"/>
          </rPr>
          <t>======
ID#AAAADlXFr3U
JUAN.ORJUELA    (2019-10-16 02:55:22)
Se libre recurso en el mes de agosto, de los contratos: 11452018 por $3.570.800 y  contrato 15922018  por  $ 268.700.
  Total :  $ 3.839.500.</t>
        </r>
      </text>
    </comment>
    <comment ref="AC29" authorId="0" shapeId="0" xr:uid="{00000000-0006-0000-0100-00000B000000}">
      <text>
        <r>
          <rPr>
            <sz val="11"/>
            <color rgb="FF000000"/>
            <rFont val="Calibri"/>
            <family val="2"/>
          </rPr>
          <t>LAURA.VILLEGAS    (2020-01-10 21:15:08)
Reducción por traslado presupuestal por valor de $1,300,000  al proyecto 1149</t>
        </r>
      </text>
    </comment>
    <comment ref="AB31" authorId="0" shapeId="0" xr:uid="{00000000-0006-0000-0100-00000C000000}">
      <text>
        <r>
          <rPr>
            <sz val="11"/>
            <color rgb="FF000000"/>
            <rFont val="Calibri"/>
            <family val="2"/>
          </rPr>
          <t>======
ID#AAAADlXFr4o
JUAN.ORJUELA    (2019-10-16 02:55:22)
Se libera en el mes de agosto recurso del contrato 20171229 por valor de $1</t>
        </r>
      </text>
    </comment>
    <comment ref="AC35" authorId="0" shapeId="0" xr:uid="{00000000-0006-0000-0100-00000D000000}">
      <text>
        <r>
          <rPr>
            <sz val="11"/>
            <color rgb="FF000000"/>
            <rFont val="Calibri"/>
            <family val="2"/>
          </rPr>
          <t>LAURA.VILLEGAS    (2020-01-10 21:15:08)
Reducción por traslado presupuestal por valor de $1,100,000  al proyecto 1149</t>
        </r>
      </text>
    </comment>
    <comment ref="AK40" authorId="0" shapeId="0" xr:uid="{00000000-0006-0000-0100-00000E000000}">
      <text>
        <r>
          <rPr>
            <sz val="11"/>
            <color rgb="FF000000"/>
            <rFont val="Calibri"/>
            <family val="2"/>
          </rPr>
          <t>======
ID#AAAADlXFr5c
YULIED.PENARANDA    (2019-10-16 02:55:22)
La meta presenta ejecución financiera debido a que se realizó la contratación de personal para su operación, sin embargo, las acciones realizadas no corresponden a productos concretos establecidos para determinar el avance físico de la meta.</t>
        </r>
      </text>
    </comment>
    <comment ref="AC41" authorId="0" shapeId="0" xr:uid="{00000000-0006-0000-0100-00000F000000}">
      <text>
        <r>
          <rPr>
            <sz val="11"/>
            <color rgb="FF000000"/>
            <rFont val="Calibri"/>
            <family val="2"/>
          </rPr>
          <t>LAURA.VILLEGAS    (2020-01-10 21:15:08)
Reducción por traslado presupuestal por valor de $3,000,000  al proyecto 1149</t>
        </r>
      </text>
    </comment>
    <comment ref="AQ46" authorId="1" shapeId="0" xr:uid="{BF92A05A-E38F-4EB9-A450-B4A1CC8B3367}">
      <text>
        <r>
          <rPr>
            <b/>
            <sz val="9"/>
            <color indexed="81"/>
            <rFont val="Tahoma"/>
            <family val="2"/>
          </rPr>
          <t>YULIED.PENARANDA:</t>
        </r>
        <r>
          <rPr>
            <sz val="9"/>
            <color indexed="81"/>
            <rFont val="Tahoma"/>
            <family val="2"/>
          </rPr>
          <t xml:space="preserve">
No es necesario relacionar la NOTA, ya que la fuente de evidencia, siempre se debe actualizar.</t>
        </r>
      </text>
    </comment>
    <comment ref="AC47" authorId="0" shapeId="0" xr:uid="{00000000-0006-0000-0100-000010000000}">
      <text>
        <r>
          <rPr>
            <sz val="11"/>
            <color rgb="FF000000"/>
            <rFont val="Calibri"/>
            <family val="2"/>
          </rPr>
          <t>LAURA.VILLEGAS    (2020-01-10 21:15:08)
Reducción por traslado presupuestal por valor de $2,300,000  al proyecto 1149</t>
        </r>
      </text>
    </comment>
    <comment ref="AB53" authorId="0" shapeId="0" xr:uid="{00000000-0006-0000-0100-000011000000}">
      <text>
        <r>
          <rPr>
            <sz val="11"/>
            <color rgb="FF000000"/>
            <rFont val="Calibri"/>
            <family val="2"/>
          </rPr>
          <t>======
ID#AAAADlXFr6s
NYDIA.OVALLE    (2019-10-16 02:55:22)
La disminuciòn corresponde a un traslado al proyecto 1149 por valor de $57.228.000 y por valor de $1.055.000 a la meta de pago de pasivos</t>
        </r>
      </text>
    </comment>
    <comment ref="AC53" authorId="1" shapeId="0" xr:uid="{A2ABD408-C662-49F8-91C3-5774FF96AB42}">
      <text>
        <r>
          <rPr>
            <b/>
            <sz val="9"/>
            <color indexed="81"/>
            <rFont val="Tahoma"/>
            <family val="2"/>
          </rPr>
          <t>YULIED.PENARANDA:</t>
        </r>
        <r>
          <rPr>
            <sz val="9"/>
            <color indexed="81"/>
            <rFont val="Tahoma"/>
            <family val="2"/>
          </rPr>
          <t xml:space="preserve">
MPDD: 442$149.886.500
MPDD: 458$149.886.500</t>
        </r>
      </text>
    </comment>
    <comment ref="AN54" authorId="1" shapeId="0" xr:uid="{0AA02391-32D7-45C8-A8EA-77054B376737}">
      <text>
        <r>
          <rPr>
            <b/>
            <sz val="9"/>
            <color indexed="81"/>
            <rFont val="Tahoma"/>
            <family val="2"/>
          </rPr>
          <t>YULIED.PENARANDA:</t>
        </r>
        <r>
          <rPr>
            <sz val="9"/>
            <color indexed="81"/>
            <rFont val="Tahoma"/>
            <family val="2"/>
          </rPr>
          <t xml:space="preserve">
MPDD 442:$137.690.966
MPDD 448:$137.690.967</t>
        </r>
      </text>
    </comment>
    <comment ref="AC55" authorId="1" shapeId="0" xr:uid="{75D8567A-1A70-4F36-9257-C424B77D3552}">
      <text>
        <r>
          <rPr>
            <b/>
            <sz val="9"/>
            <color indexed="81"/>
            <rFont val="Tahoma"/>
            <family val="2"/>
          </rPr>
          <t>YULIED.PENARANDA:</t>
        </r>
        <r>
          <rPr>
            <sz val="9"/>
            <color indexed="81"/>
            <rFont val="Tahoma"/>
            <family val="2"/>
          </rPr>
          <t xml:space="preserve">
MPDD: 442$149.886.500
MPDD: 458$149.886.500</t>
        </r>
      </text>
    </comment>
    <comment ref="AC56" authorId="1" shapeId="0" xr:uid="{952FC188-7ED3-4ACC-B195-1694A4C41CA0}">
      <text>
        <r>
          <rPr>
            <b/>
            <sz val="9"/>
            <color indexed="81"/>
            <rFont val="Tahoma"/>
            <family val="2"/>
          </rPr>
          <t>YULIED.PENARANDA:</t>
        </r>
        <r>
          <rPr>
            <sz val="9"/>
            <color indexed="81"/>
            <rFont val="Tahoma"/>
            <family val="2"/>
          </rPr>
          <t xml:space="preserve">
MPDD: 442$ 45.472.870
MPDD: 448$ 45.472.871</t>
        </r>
      </text>
    </comment>
    <comment ref="AN56" authorId="1" shapeId="0" xr:uid="{FFDB4DDD-790B-4862-A9DB-7EED5917EE22}">
      <text>
        <r>
          <rPr>
            <b/>
            <sz val="9"/>
            <color indexed="81"/>
            <rFont val="Tahoma"/>
            <family val="2"/>
          </rPr>
          <t>YULIED.PENARANDA:</t>
        </r>
        <r>
          <rPr>
            <sz val="9"/>
            <color indexed="81"/>
            <rFont val="Tahoma"/>
            <family val="2"/>
          </rPr>
          <t xml:space="preserve">
MPDD 442: 24.000.870
MPDD 458: 24.000.871</t>
        </r>
      </text>
    </comment>
    <comment ref="AB59" authorId="0" shapeId="0" xr:uid="{00000000-0006-0000-0100-000012000000}">
      <text>
        <r>
          <rPr>
            <sz val="11"/>
            <color rgb="FF000000"/>
            <rFont val="Calibri"/>
            <family val="2"/>
          </rPr>
          <t>NYDIA.OVALLE    (2019-10-16 02:55:22)
La reducción corresponde a un traslado al poryecto 1149 por valor de $91.093.000</t>
        </r>
      </text>
    </comment>
    <comment ref="AC59" authorId="0" shapeId="0" xr:uid="{00000000-0006-0000-0100-000013000000}">
      <text>
        <r>
          <rPr>
            <sz val="11"/>
            <color rgb="FF000000"/>
            <rFont val="Calibri"/>
            <family val="2"/>
          </rPr>
          <t>LAURA.VILLEGAS    (2020-01-10 21:15:08)
Reducción por traslado presupuestal entre metas de inversión  por valor de $5,954,500.</t>
        </r>
      </text>
    </comment>
    <comment ref="AB65" authorId="0" shapeId="0" xr:uid="{01E2E524-9C47-4715-A8DC-C7C7918C7ADF}">
      <text>
        <r>
          <rPr>
            <sz val="11"/>
            <color rgb="FF000000"/>
            <rFont val="Calibri"/>
            <family val="2"/>
          </rPr>
          <t>NYDIA.OVALLE    (2019-10-16 02:55:22)
La reducción corresponde a un traslado al proyecto 1149 por valor de $124.500.000, un traslado al proyecto 1033 por valor de $196.000.000 y a un traslado a la meta de pasivos por valor de $11.073.933.</t>
        </r>
      </text>
    </comment>
    <comment ref="AC65" authorId="2" shapeId="0" xr:uid="{D95B1A45-8B34-4DC3-BE56-EA406F2D38F3}">
      <text>
        <t>[Comentario encadenado]
Su versión de Excel le permite leer este comentario encadenado; sin embargo, las ediciones que se apliquen se quitarán si el archivo se abre en una versión más reciente de Excel. Más información: https://go.microsoft.com/fwlink/?linkid=870924
Comentario:
    Traslado entre metas y para pago de pasivos</t>
      </text>
    </comment>
    <comment ref="Y67" authorId="0" shapeId="0" xr:uid="{00000000-0006-0000-0100-000015000000}">
      <text>
        <r>
          <rPr>
            <sz val="11"/>
            <color rgb="FF000000"/>
            <rFont val="Calibri"/>
            <family val="2"/>
          </rPr>
          <t>======
ID#AAAADlXFr4w
NYDIA.OVALLE    (2019-10-16 02:55:22)
Liberación de recursos por valor de $7.542.934</t>
        </r>
      </text>
    </comment>
    <comment ref="AA67" authorId="0" shapeId="0" xr:uid="{00000000-0006-0000-0100-000016000000}">
      <text>
        <r>
          <rPr>
            <sz val="11"/>
            <color rgb="FF000000"/>
            <rFont val="Calibri"/>
            <family val="2"/>
          </rPr>
          <t>NYDIA.OVALLE    (2019-10-16 02:55:22)
Liberación de recursos por valor de $7.542.934</t>
        </r>
      </text>
    </comment>
    <comment ref="AB67" authorId="0" shapeId="0" xr:uid="{FDF1F34E-018F-435C-9FFD-17717C770759}">
      <text>
        <r>
          <rPr>
            <sz val="11"/>
            <color rgb="FF000000"/>
            <rFont val="Calibri"/>
            <family val="2"/>
          </rPr>
          <t>======
ID#AAAADlXFr48
Se liberadon recursos por    (2019-10-16 02:55:22)
20180455 $4,100,767
20180628 $ 3.233.067
20180758 $ 4.291.500
20180791 $ 3.233.067
20180815 $ 5.080.533
20180918 $ 2.765.633
     Total :    $ 22.704.567</t>
        </r>
      </text>
    </comment>
    <comment ref="AK70" authorId="0" shapeId="0" xr:uid="{00000000-0006-0000-0100-000017000000}">
      <text>
        <r>
          <rPr>
            <sz val="11"/>
            <color rgb="FF000000"/>
            <rFont val="Calibri"/>
            <family val="2"/>
          </rPr>
          <t>======
ID#AAAADlXFr7A
YULIED.PENARANDA    (2019-10-16 02:55:22)
La meta presenta ejecución financiera debido a que se realizó la contratación de personal para su operación, sin embargo, las acciones realizadas no corresponden a productos concretos establecidos para determinar el avance físico de la meta.</t>
        </r>
      </text>
    </comment>
    <comment ref="AL70" authorId="0" shapeId="0" xr:uid="{00000000-0006-0000-0100-000018000000}">
      <text>
        <r>
          <rPr>
            <sz val="11"/>
            <color rgb="FF000000"/>
            <rFont val="Calibri"/>
            <family val="2"/>
          </rPr>
          <t>======
ID#AAAADlXFr30
YULIED.PENARANDA    (2019-10-16 02:55:22)
YULIED.PENARANDA
Justificación: El avance de la meta se reporta en el cierre de la vigencia cuando se entregaran los productos establecidos como instrumentos técnicos, cientificos y de prevención.</t>
        </r>
      </text>
    </comment>
    <comment ref="AM70" authorId="0" shapeId="0" xr:uid="{00000000-0006-0000-0100-000019000000}">
      <text>
        <r>
          <rPr>
            <sz val="11"/>
            <color rgb="FF000000"/>
            <rFont val="Calibri"/>
            <family val="2"/>
          </rPr>
          <t>======
ID#AAAAEGL4pFU
YULIED.PENARANDA    (2020-01-10 21:15:08)
Justificación: El avance de la meta se reporta en el cierre de la vigencia cuando se entregaran los productos establecidos como instrumentos técnicos, cientificos y de prevención.</t>
        </r>
      </text>
    </comment>
    <comment ref="AB71" authorId="0" shapeId="0" xr:uid="{00000000-0006-0000-0100-00001A000000}">
      <text>
        <r>
          <rPr>
            <sz val="11"/>
            <color rgb="FF000000"/>
            <rFont val="Calibri"/>
            <family val="2"/>
          </rPr>
          <t>NYDIA.OVALLE    (2019-10-16 02:55:22)
La reducción corresponde a un traslado al proyecto 1149 por valor de $47.500.000.</t>
        </r>
      </text>
    </comment>
    <comment ref="AC71" authorId="0" shapeId="0" xr:uid="{00000000-0006-0000-0100-00001B000000}">
      <text>
        <r>
          <rPr>
            <sz val="11"/>
            <color rgb="FF000000"/>
            <rFont val="Calibri"/>
            <family val="2"/>
          </rPr>
          <t>LAURA.VILLEGAS    (2020-01-10 21:15:08)
Reducción por traslado presupuestal entre metas de inversión  por valor de $30,188,000</t>
        </r>
      </text>
    </comment>
    <comment ref="AC75" authorId="0" shapeId="0" xr:uid="{00000000-0006-0000-0100-00001C000000}">
      <text>
        <r>
          <rPr>
            <sz val="11"/>
            <color rgb="FF000000"/>
            <rFont val="Calibri"/>
            <family val="2"/>
          </rPr>
          <t>LAURA.VILLEGAS    (2020-01-10 21:15:08)
Reducción por traslado presupuestal entre metas de inversión  por valor de $30,188,000</t>
        </r>
      </text>
    </comment>
    <comment ref="Y77" authorId="0" shapeId="0" xr:uid="{00000000-0006-0000-0100-00001D000000}">
      <text>
        <r>
          <rPr>
            <sz val="11"/>
            <color rgb="FF000000"/>
            <rFont val="Calibri"/>
            <family val="2"/>
          </rPr>
          <t>======
ID#AAAADlXFr6o
NYDIA.OVALLE    (2019-10-16 02:55:22)
Traslado de recursos por valor de $400.000.000</t>
        </r>
      </text>
    </comment>
    <comment ref="AA77" authorId="0" shapeId="0" xr:uid="{00000000-0006-0000-0100-00001E000000}">
      <text>
        <r>
          <rPr>
            <sz val="11"/>
            <color rgb="FF000000"/>
            <rFont val="Calibri"/>
            <family val="2"/>
          </rPr>
          <t>======
ID#AAAADlXFr3s
NYDIA.OVALLE    (2019-10-16 02:55:22)
Traslado de recursos por valor de $400.000.000</t>
        </r>
      </text>
    </comment>
    <comment ref="AB77" authorId="0" shapeId="0" xr:uid="{00000000-0006-0000-0100-00001F000000}">
      <text>
        <r>
          <rPr>
            <sz val="11"/>
            <color rgb="FF000000"/>
            <rFont val="Calibri"/>
            <family val="2"/>
          </rPr>
          <t>======
ID#AAAADlXFr5g
NYDIA.OVALLE    (2019-10-16 02:55:22)
La reducción corresponde a un traslado al proyecto 1149 por valor de $466.300.000, un traslado al proyecto 1033 por valor de $104.000.000 y un traslado a la meta de pasivos por valor de $56.118.496.</t>
        </r>
      </text>
    </comment>
    <comment ref="Y79" authorId="0" shapeId="0" xr:uid="{00000000-0006-0000-0100-000020000000}">
      <text>
        <r>
          <rPr>
            <sz val="11"/>
            <color rgb="FF000000"/>
            <rFont val="Calibri"/>
            <family val="2"/>
          </rPr>
          <t>======
ID#AAAADlXFr3c
NYDIA.OVALLE    (2019-10-16 02:55:22)
Anulacion por valor de $6.824.004</t>
        </r>
      </text>
    </comment>
    <comment ref="AA79" authorId="0" shapeId="0" xr:uid="{00000000-0006-0000-0100-000021000000}">
      <text>
        <r>
          <rPr>
            <sz val="11"/>
            <color rgb="FF000000"/>
            <rFont val="Calibri"/>
            <family val="2"/>
          </rPr>
          <t>======
ID#AAAADlXFr4s
NYDIA.OVALLE    (2019-10-16 02:55:22)
Anulacion por valor de $6.824.004</t>
        </r>
      </text>
    </comment>
    <comment ref="AB79" authorId="0" shapeId="0" xr:uid="{00000000-0006-0000-0100-000022000000}">
      <text>
        <r>
          <rPr>
            <sz val="11"/>
            <color rgb="FF000000"/>
            <rFont val="Calibri"/>
            <family val="2"/>
          </rPr>
          <t>======
ID#AAAADlXFr3M
Se liberan recursos de los contratos    (2019-10-16 02:55:22)
452018 - $8.945.500
20181210 - $ 7
    Total :    $ 8.945.507</t>
        </r>
      </text>
    </comment>
    <comment ref="AB83" authorId="0" shapeId="0" xr:uid="{00000000-0006-0000-0100-000023000000}">
      <text>
        <r>
          <rPr>
            <sz val="11"/>
            <color rgb="FF000000"/>
            <rFont val="Calibri"/>
            <family val="2"/>
          </rPr>
          <t>NYDIA.OVALLE    (2019-10-16 02:55:22)
La reducción corresponde a un traslado al proyecto 1033 por valor de $90.015.000</t>
        </r>
      </text>
    </comment>
    <comment ref="AC83" authorId="0" shapeId="0" xr:uid="{00000000-0006-0000-0100-000024000000}">
      <text>
        <r>
          <rPr>
            <sz val="11"/>
            <color rgb="FF000000"/>
            <rFont val="Calibri"/>
            <family val="2"/>
          </rPr>
          <t>LAURA.VILLEGAS    (2020-01-10 21:15:08)
Reducción por traslado presupuestal entre metas de inversión para pago de pasivos por valor de: $5.362.067</t>
        </r>
      </text>
    </comment>
    <comment ref="AB85" authorId="0" shapeId="0" xr:uid="{00000000-0006-0000-0100-000025000000}">
      <text>
        <r>
          <rPr>
            <sz val="11"/>
            <color rgb="FF000000"/>
            <rFont val="Calibri"/>
            <family val="2"/>
          </rPr>
          <t>======
ID#AAAADlXFr4g
Se liberan recursos de los contratos    (2019-10-16 02:55:22)
20180043 - $12.822.834
20180163 - $1
202018   -    $ 3.385.234
     Total : $ 16.208.069</t>
        </r>
      </text>
    </comment>
    <comment ref="AC87" authorId="0" shapeId="0" xr:uid="{00000000-0006-0000-0100-000026000000}">
      <text>
        <r>
          <rPr>
            <sz val="11"/>
            <color rgb="FF000000"/>
            <rFont val="Calibri"/>
            <family val="2"/>
          </rPr>
          <t>======
ID#AAAAEGL4pE8
LAURA.VILLEGAS    (2020-01-10 21:15:08)
Reducción por traslado presupuestal entre metas de inversión para pago de pasivos por valor de: $5.362.067</t>
        </r>
      </text>
    </comment>
    <comment ref="AB89" authorId="0" shapeId="0" xr:uid="{00000000-0006-0000-0100-000027000000}">
      <text>
        <r>
          <rPr>
            <sz val="11"/>
            <color rgb="FF000000"/>
            <rFont val="Calibri"/>
            <family val="2"/>
          </rPr>
          <t>======
ID#AAAADlXFr5s
NYDIA.OVALLE    (2019-10-16 02:55:22)
A esta meta ingresaron recursos de la meta Disminuir 2.1 decibeles por valor de $106.470.000 y se realizo una reducciòn de $ 58.700.000 que pasaron al proyecto 1149</t>
        </r>
      </text>
    </comment>
    <comment ref="AC89" authorId="0" shapeId="0" xr:uid="{00000000-0006-0000-0100-000028000000}">
      <text>
        <r>
          <rPr>
            <sz val="11"/>
            <color rgb="FF000000"/>
            <rFont val="Calibri"/>
            <family val="2"/>
          </rPr>
          <t>======
ID#AAAAEGL4pFs
LAURA.VILLEGAS    (2020-01-10 21:15:08)
Reducción por traslado presupuestal entre metas de inversión  por valor de $25,822,000</t>
        </r>
      </text>
    </comment>
    <comment ref="AB91" authorId="0" shapeId="0" xr:uid="{00000000-0006-0000-0100-000029000000}">
      <text>
        <r>
          <rPr>
            <sz val="11"/>
            <color rgb="FF000000"/>
            <rFont val="Calibri"/>
            <family val="2"/>
          </rPr>
          <t>======
ID#AAAADlXFr50
JUAN.ORJUELA    (2019-10-16 02:55:22)
Se libera recursos del contrato 302018 por $7.600</t>
        </r>
      </text>
    </comment>
    <comment ref="AC93" authorId="0" shapeId="0" xr:uid="{00000000-0006-0000-0100-00002A000000}">
      <text>
        <r>
          <rPr>
            <sz val="11"/>
            <color rgb="FF000000"/>
            <rFont val="Calibri"/>
            <family val="2"/>
          </rPr>
          <t>======
ID#AAAAEGL4pHU
LAURA.VILLEGAS    (2020-01-10 21:15:08)
Reducción por traslado presupuestal entre metas de inversión  por valor de $25,822,000</t>
        </r>
      </text>
    </comment>
    <comment ref="AB95" authorId="0" shapeId="0" xr:uid="{00000000-0006-0000-0100-00002B000000}">
      <text>
        <r>
          <rPr>
            <sz val="11"/>
            <color rgb="FF000000"/>
            <rFont val="Calibri"/>
            <family val="2"/>
          </rPr>
          <t>NYDIA.OVALLE    (2019-10-16 02:55:22)
Traslado de recursos por $106.470.000 a la meta de Revisar 136.000 vehiculos</t>
        </r>
      </text>
    </comment>
    <comment ref="AC95" authorId="0" shapeId="0" xr:uid="{00000000-0006-0000-0100-00002C000000}">
      <text>
        <r>
          <rPr>
            <sz val="11"/>
            <color rgb="FF000000"/>
            <rFont val="Calibri"/>
            <family val="2"/>
          </rPr>
          <t>======
ID#AAAAEGL4pFM
LAURA.VILLEGAS    (2020-01-10 21:15:08)
Reducción por traslado presupuestal alproyecto 1149 ($3,000,000) y traslado entre metas de inversión por valor de $19,983,000.</t>
        </r>
      </text>
    </comment>
    <comment ref="AC99" authorId="0" shapeId="0" xr:uid="{00000000-0006-0000-0100-00002D000000}">
      <text>
        <r>
          <rPr>
            <sz val="11"/>
            <color rgb="FF000000"/>
            <rFont val="Calibri"/>
            <family val="2"/>
          </rPr>
          <t>======
ID#AAAAEGL4pG4
LAURA.VILLEGAS    (2020-01-10 21:15:08)
Reducción por traslado presupuestal alproyecto 1149 ($3,000,000) y traslado entre metas de inversión por valor de $19,983,000.</t>
        </r>
      </text>
    </comment>
    <comment ref="Y101" authorId="0" shapeId="0" xr:uid="{00000000-0006-0000-0100-00002E000000}">
      <text>
        <r>
          <rPr>
            <sz val="11"/>
            <color rgb="FF000000"/>
            <rFont val="Calibri"/>
            <family val="2"/>
          </rPr>
          <t>======
ID#AAAADlXFr34
NYDIA.OVALLE    (2019-10-16 02:55:22)
Se trasladaron recursos desde esta meta por valor de $400.000.000</t>
        </r>
      </text>
    </comment>
    <comment ref="AA101" authorId="0" shapeId="0" xr:uid="{00000000-0006-0000-0100-00002F000000}">
      <text>
        <r>
          <rPr>
            <sz val="11"/>
            <color rgb="FF000000"/>
            <rFont val="Calibri"/>
            <family val="2"/>
          </rPr>
          <t>======
ID#AAAADlXFr6g
NYDIA.OVALLE    (2019-10-16 02:55:22)
Se trasladaron recursos desde esta meta por valor de $400.000.000</t>
        </r>
      </text>
    </comment>
    <comment ref="AB101" authorId="0" shapeId="0" xr:uid="{00000000-0006-0000-0100-000030000000}">
      <text>
        <r>
          <rPr>
            <sz val="11"/>
            <color rgb="FF000000"/>
            <rFont val="Calibri"/>
            <family val="2"/>
          </rPr>
          <t>======
ID#AAAADlXFr5I
NYDIA.OVALLE    (2019-10-16 02:55:22)
La reducción corresponde a un traslado a la meta de pasivos por valor de $8.883.372 y a un traslado por valor de  $28.900.000 al proyecto 1149</t>
        </r>
      </text>
    </comment>
    <comment ref="AC101" authorId="0" shapeId="0" xr:uid="{00000000-0006-0000-0100-000031000000}">
      <text>
        <r>
          <rPr>
            <sz val="11"/>
            <color rgb="FF000000"/>
            <rFont val="Calibri"/>
            <family val="2"/>
          </rPr>
          <t>======
ID#AAAAEGL4pFc
LAURA.VILLEGAS    (2020-01-10 21:15:08)
Incremento presupuestal por traslado entre metas de inversión por valor de $25,822,000</t>
        </r>
      </text>
    </comment>
    <comment ref="AC105" authorId="0" shapeId="0" xr:uid="{00000000-0006-0000-0100-000032000000}">
      <text>
        <r>
          <rPr>
            <sz val="11"/>
            <color rgb="FF000000"/>
            <rFont val="Calibri"/>
            <family val="2"/>
          </rPr>
          <t>======
ID#AAAAEGL4pGk
LAURA.VILLEGAS    (2020-01-10 21:15:08)
Incremento presupuestal por traslado entre metas de inversión por valor de $25,822,000</t>
        </r>
      </text>
    </comment>
    <comment ref="AK106" authorId="0" shapeId="0" xr:uid="{00000000-0006-0000-0100-000033000000}">
      <text>
        <r>
          <rPr>
            <sz val="11"/>
            <color rgb="FF000000"/>
            <rFont val="Calibri"/>
            <family val="2"/>
          </rPr>
          <t>======
ID#AAAADlXFr4E
YULIED.PENARANDA    (2019-10-16 02:55:22)
A pesar de que está meta es de tipología decreciente se reporta un registro superior, debido a que durante el primer trimestre de 2019 se ha estado depurando la información para  notificar actos administrativos de otras vigencias anteriores, de tal manera que los tiempos de notificación son bastante altos con referencia a la meta inicialmente establecida, por ello se ha visto afectado el tiempo de notificación que para este periodo corresponde a 203 días.</t>
        </r>
      </text>
    </comment>
    <comment ref="AB107" authorId="0" shapeId="0" xr:uid="{00000000-0006-0000-0100-000034000000}">
      <text>
        <r>
          <rPr>
            <sz val="11"/>
            <color rgb="FF000000"/>
            <rFont val="Calibri"/>
            <family val="2"/>
          </rPr>
          <t>======
ID#AAAADlXFr3Y
NYDIA.OVALLE    (2019-10-16 02:55:22)
La reducción corresponde a un traslado al proyecto 1149 por valor de $190.342.000 y un traslado a la meta de pasivos por valor de $22.069.977</t>
        </r>
      </text>
    </comment>
    <comment ref="AC107" authorId="0" shapeId="0" xr:uid="{00000000-0006-0000-0100-000035000000}">
      <text>
        <r>
          <rPr>
            <sz val="11"/>
            <color rgb="FF000000"/>
            <rFont val="Calibri"/>
            <family val="2"/>
          </rPr>
          <t>======
ID#AAAAEGL4pGw
LAURA.VILLEGAS    (2020-01-10 21:15:08)
Aumeno presupuestal por traslado del proyecto 1141 por valor de $110,155,000</t>
        </r>
      </text>
    </comment>
    <comment ref="Y109" authorId="0" shapeId="0" xr:uid="{00000000-0006-0000-0100-000036000000}">
      <text>
        <r>
          <rPr>
            <sz val="11"/>
            <color rgb="FF000000"/>
            <rFont val="Calibri"/>
            <family val="2"/>
          </rPr>
          <t>======
ID#AAAADlXFr5M
NYDIA.OVALLE    (2019-10-16 02:55:22)
Liberaciòn de recursos por valor de $769.000</t>
        </r>
      </text>
    </comment>
    <comment ref="Z109" authorId="0" shapeId="0" xr:uid="{00000000-0006-0000-0100-000037000000}">
      <text>
        <r>
          <rPr>
            <sz val="11"/>
            <color rgb="FF000000"/>
            <rFont val="Calibri"/>
            <family val="2"/>
          </rPr>
          <t>======
ID#AAAADlXFr4A
NYDIA.OVALLE    (2019-10-16 02:55:22)
Se realizo una anulación de recursos por valor de $1.858.900</t>
        </r>
      </text>
    </comment>
    <comment ref="AA109" authorId="0" shapeId="0" xr:uid="{00000000-0006-0000-0100-000038000000}">
      <text>
        <r>
          <rPr>
            <sz val="11"/>
            <color rgb="FF000000"/>
            <rFont val="Calibri"/>
            <family val="2"/>
          </rPr>
          <t>======
ID#AAAADlXFr3Q
NYDIA.OVALLE    (2019-10-16 02:55:22)
Liberaciòn de recursos por valor de $769.000</t>
        </r>
      </text>
    </comment>
    <comment ref="AB109" authorId="0" shapeId="0" xr:uid="{00000000-0006-0000-0100-000039000000}">
      <text>
        <r>
          <rPr>
            <sz val="11"/>
            <color rgb="FF000000"/>
            <rFont val="Calibri"/>
            <family val="2"/>
          </rPr>
          <t>======
ID#AAAADlXFr3g
JUAN.ORJUELA    (2019-10-16 02:55:22)
Se libera recursos del contrato 20180717 por valor de $32.719.933</t>
        </r>
      </text>
    </comment>
    <comment ref="AC111" authorId="0" shapeId="0" xr:uid="{00000000-0006-0000-0100-00003A000000}">
      <text>
        <r>
          <rPr>
            <sz val="11"/>
            <color rgb="FF000000"/>
            <rFont val="Calibri"/>
            <family val="2"/>
          </rPr>
          <t>======
ID#AAAAEGL4pFQ
LAURA.VILLEGAS    (2020-01-10 21:15:08)
Aumeno presupuestal por traslado del proyecto 1141 por valor de $110,155,000</t>
        </r>
      </text>
    </comment>
    <comment ref="AB113" authorId="0" shapeId="0" xr:uid="{00000000-0006-0000-0100-00003B000000}">
      <text>
        <r>
          <rPr>
            <sz val="11"/>
            <color rgb="FF000000"/>
            <rFont val="Calibri"/>
            <family val="2"/>
          </rPr>
          <t>======
ID#AAAADlXFr6E
NYDIA.OVALLE    (2019-10-16 02:55:22)
La reducción corresponde a un traslado al proyecto 1149 por valor de $219.766.500 y un traslado al proyecto 1033 por valor de $130.000.000</t>
        </r>
      </text>
    </comment>
    <comment ref="AC113" authorId="0" shapeId="0" xr:uid="{00000000-0006-0000-0100-00003C000000}">
      <text>
        <r>
          <rPr>
            <sz val="11"/>
            <color rgb="FF000000"/>
            <rFont val="Calibri"/>
            <family val="2"/>
          </rPr>
          <t>LAURA.VILLEGAS    (2020-01-10 21:15:08)
Aumeno presupuestal por traslado del proyecto 1141 por valor de $242,279,500</t>
        </r>
      </text>
    </comment>
    <comment ref="AC114" authorId="1" shapeId="0" xr:uid="{E0BDA675-2EDB-4FE3-B77C-F1CE29156876}">
      <text>
        <r>
          <rPr>
            <b/>
            <sz val="9"/>
            <color indexed="81"/>
            <rFont val="Tahoma"/>
            <family val="2"/>
          </rPr>
          <t>YULIED.PENARANDA:</t>
        </r>
        <r>
          <rPr>
            <sz val="9"/>
            <color indexed="81"/>
            <rFont val="Tahoma"/>
            <family val="2"/>
          </rPr>
          <t xml:space="preserve">
MPDD 443:$879.819.00
MPDD 458:$879.819.00</t>
        </r>
      </text>
    </comment>
    <comment ref="AN114" authorId="1" shapeId="0" xr:uid="{2CD5F7F3-3310-4BF7-9081-A3E6BADF232D}">
      <text>
        <r>
          <rPr>
            <b/>
            <sz val="9"/>
            <color indexed="81"/>
            <rFont val="Tahoma"/>
            <family val="2"/>
          </rPr>
          <t>YULIED.PENARANDA:</t>
        </r>
        <r>
          <rPr>
            <sz val="9"/>
            <color indexed="81"/>
            <rFont val="Tahoma"/>
            <family val="2"/>
          </rPr>
          <t xml:space="preserve">
MPDD 443: $ 833.069.833
MPDD 458: $ 833.069.834</t>
        </r>
      </text>
    </comment>
    <comment ref="AC115" authorId="1" shapeId="0" xr:uid="{518BA2E8-1439-49CA-A71A-66758B3A3B30}">
      <text>
        <r>
          <rPr>
            <b/>
            <sz val="9"/>
            <color indexed="81"/>
            <rFont val="Tahoma"/>
            <family val="2"/>
          </rPr>
          <t>YULIED.PENARANDA:
MPDD 443:$79.288.768
MPDD 458:$79.288.769</t>
        </r>
      </text>
    </comment>
    <comment ref="AN116" authorId="1" shapeId="0" xr:uid="{E3673892-C136-4E90-8770-C79EDB8E24FA}">
      <text>
        <r>
          <rPr>
            <b/>
            <sz val="9"/>
            <color indexed="81"/>
            <rFont val="Tahoma"/>
            <family val="2"/>
          </rPr>
          <t>YULIED.PENARANDA:</t>
        </r>
        <r>
          <rPr>
            <sz val="9"/>
            <color indexed="81"/>
            <rFont val="Tahoma"/>
            <family val="2"/>
          </rPr>
          <t xml:space="preserve">
MPDD 443: $ 79.288.768
MPDD 458: $ 79.288.769</t>
        </r>
      </text>
    </comment>
    <comment ref="AC117" authorId="0" shapeId="0" xr:uid="{00000000-0006-0000-0100-00003D000000}">
      <text>
        <r>
          <rPr>
            <sz val="11"/>
            <color rgb="FF000000"/>
            <rFont val="Calibri"/>
            <family val="2"/>
          </rPr>
          <t>======
ID#AAAAEGL4pG8
LAURA.VILLEGAS    (2020-01-10 21:15:08)
Aumeno presupuestal por traslado del proyecto 1141 por valor de $242,279,500</t>
        </r>
      </text>
    </comment>
    <comment ref="AB125" authorId="0" shapeId="0" xr:uid="{00000000-0006-0000-0100-00003E000000}">
      <text>
        <r>
          <rPr>
            <sz val="11"/>
            <color rgb="FF000000"/>
            <rFont val="Calibri"/>
            <family val="2"/>
          </rPr>
          <t>NYDIA.OVALLE    (2019-10-16 02:55:22)
Se trasladaron a esta meta recursos por valor de $100.026.078 para el pago de los pasivos exigibles con cargo a la fuente 74- Pasivos Otros Distrito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V48" authorId="0" shapeId="0" xr:uid="{86B52261-02DF-4398-A133-5787FCF73736}">
      <text>
        <r>
          <rPr>
            <b/>
            <sz val="9"/>
            <color indexed="81"/>
            <rFont val="Tahoma"/>
            <family val="2"/>
          </rPr>
          <t>YULIED.PENARANDA:</t>
        </r>
        <r>
          <rPr>
            <sz val="9"/>
            <color indexed="81"/>
            <rFont val="Tahoma"/>
            <family val="2"/>
          </rPr>
          <t xml:space="preserve">
Se eliminó lo resaltado en rojo</t>
        </r>
      </text>
    </comment>
  </commentList>
</comments>
</file>

<file path=xl/sharedStrings.xml><?xml version="1.0" encoding="utf-8"?>
<sst xmlns="http://schemas.openxmlformats.org/spreadsheetml/2006/main" count="2743" uniqueCount="746">
  <si>
    <t>DIRECCIONAMIENTO ESTRATÉGICO</t>
  </si>
  <si>
    <t>PROGRAMACIÓN, ACTUALIZACIÓN Y SEGUIMIENTO DEL PLAN DE ACCIÓN
Actualización y seguimiento al componente de inversión</t>
  </si>
  <si>
    <t>Codigo: PE01-PR02-F2</t>
  </si>
  <si>
    <t>Versión: 11</t>
  </si>
  <si>
    <t>DEPENDENCIA:</t>
  </si>
  <si>
    <t>Dirección de Control Ambiental</t>
  </si>
  <si>
    <t>CÓDIGO Y NOMBRE PROYECTO:</t>
  </si>
  <si>
    <t>979 - Control a los factores de deterioro de los recursos naturales en la zona urbana del Distrito Capital</t>
  </si>
  <si>
    <t>1, LÍNEA DE ACCIÓN</t>
  </si>
  <si>
    <t>2,  META DE PROYECTO</t>
  </si>
  <si>
    <t>3, COD. META PDD A QUE SE ASOCIA META PROY</t>
  </si>
  <si>
    <t>4, COD. META PROYECTO PRIORITARIO O ESTRATÉGICO</t>
  </si>
  <si>
    <t>5, VARIABLE REQUERIDA</t>
  </si>
  <si>
    <t>6, MAGNITUD PD INCIAL CUATRIENIO</t>
  </si>
  <si>
    <t>PROGRAMACIÓN, ACTUALIZACIÓN Y SEGUIMIENTO DEL PLAN DE ACCIÓN
Actualización y seguimiento al componente de gestión</t>
  </si>
  <si>
    <t>7, PROGRAMACIÓN - ACTUALIZACIÓN</t>
  </si>
  <si>
    <t>8, EJECUCIÓN</t>
  </si>
  <si>
    <t>9, % CUMPLIMIENTO ACUMULADO (Vigencia)</t>
  </si>
  <si>
    <t>10% DE AVANCE CUATRIENIO</t>
  </si>
  <si>
    <t>11, DESCRIPCIÓN DE LOS AVANCES Y LOGROS ALCANZADOS</t>
  </si>
  <si>
    <t xml:space="preserve">12, RETRASOS 
</t>
  </si>
  <si>
    <t xml:space="preserve">13, SOLUCIONES PLANTEADAS </t>
  </si>
  <si>
    <t>14, BENEFICIOS</t>
  </si>
  <si>
    <t>15, FUENTE DE EVIDENCIAS</t>
  </si>
  <si>
    <t>Eje Plan de Desarrollo</t>
  </si>
  <si>
    <t>Sostenibilidad Ambiental Basada en Eficiencia Energética</t>
  </si>
  <si>
    <t>Programa Plan de Desarrollo</t>
  </si>
  <si>
    <t xml:space="preserve"> Ambiente Sano para la equidad y disfrute del ciudadano</t>
  </si>
  <si>
    <t>8,1 SEGUIMIENTO VIGENCIA ACTUAL</t>
  </si>
  <si>
    <t>2,1 COD.</t>
  </si>
  <si>
    <t>2,2 META</t>
  </si>
  <si>
    <t>2,3 TIPOLOGÍA</t>
  </si>
  <si>
    <t>PROGRAMACIÓN ANUAL</t>
  </si>
  <si>
    <t>PROGR. ANUAL CORTE  SEPT</t>
  </si>
  <si>
    <t>PROGR. ANUAL CORTE  DIC</t>
  </si>
  <si>
    <t>EJECUTADO</t>
  </si>
  <si>
    <t>REPROGRAMACIÓN VIGENCIA</t>
  </si>
  <si>
    <t>PROGR. ANUAL CORTE  MAR</t>
  </si>
  <si>
    <t>PROGR. ANUAL CORTE  JUN</t>
  </si>
  <si>
    <t>PROGR. ANUAL CORTE DIC</t>
  </si>
  <si>
    <t>REPROGRAMACION VIGENCIA</t>
  </si>
  <si>
    <t>MAR</t>
  </si>
  <si>
    <t>JUN</t>
  </si>
  <si>
    <t>SEPT</t>
  </si>
  <si>
    <t>DIC</t>
  </si>
  <si>
    <t xml:space="preserve">RECURSO HIDRICO Y SUELO
</t>
  </si>
  <si>
    <r>
      <t>Atender 723</t>
    </r>
    <r>
      <rPr>
        <sz val="9"/>
        <color theme="1"/>
        <rFont val="Arial"/>
        <family val="2"/>
      </rPr>
      <t xml:space="preserve"> solicitudes de permiso de vertimientos en el perímetro urbano</t>
    </r>
  </si>
  <si>
    <t>Suma</t>
  </si>
  <si>
    <t>MAGNITUD META</t>
  </si>
  <si>
    <r>
      <t>Para la vigencia 2019 se emitieron un total de</t>
    </r>
    <r>
      <rPr>
        <b/>
        <sz val="9"/>
        <rFont val="Arial"/>
        <family val="2"/>
      </rPr>
      <t xml:space="preserve"> 82</t>
    </r>
    <r>
      <rPr>
        <sz val="9"/>
        <rFont val="Arial"/>
        <family val="2"/>
      </rPr>
      <t xml:space="preserve"> actos administrativos que deciden de fondo permisos de vertimientos. 
Distribuidos así: 
</t>
    </r>
    <r>
      <rPr>
        <b/>
        <sz val="9"/>
        <rFont val="Arial"/>
        <family val="2"/>
      </rPr>
      <t>VIGENCIA (26)</t>
    </r>
    <r>
      <rPr>
        <sz val="9"/>
        <rFont val="Arial"/>
        <family val="2"/>
      </rPr>
      <t xml:space="preserve">
Otorgados: 3
Negados: 3
Desistidos: 20
</t>
    </r>
    <r>
      <rPr>
        <b/>
        <sz val="9"/>
        <rFont val="Arial"/>
        <family val="2"/>
      </rPr>
      <t>RESERVA (56)</t>
    </r>
    <r>
      <rPr>
        <sz val="9"/>
        <rFont val="Arial"/>
        <family val="2"/>
      </rPr>
      <t xml:space="preserve">
Otorgados: 6
Negados: 5
Desistidos: 41
Terminado: 4
</t>
    </r>
  </si>
  <si>
    <t>Se presenta un retraso de 30 decisiones de fondo, debido a documentación incompleta presentada por parte del usuario en la solicitud de permiso de vertimientos, generando demoras en la atención del trámite.</t>
  </si>
  <si>
    <t>Se realizará la verificación de las solicitudes requeridas con el fin de dar continuidad con el trámite para otorgar, negar o desistir del trámite; así como el impulso procesal a los tramites permisivos que se encuentren suspendidos por los términos de un requerimiento y sean potenciales actuaciones definitivas por desistimientos tácitos.</t>
  </si>
  <si>
    <t>Al propender que más usuarios cuenten con permisos de vertimientos se garantiza que las aguas residuales generadas de los procesos productivos o industriales sean entregadas en unas condiciones que sean aceptadas por el recurso natural, lo que influye directamente en la disminución del grado de afectación del agua o el suelo como consecuencia de dichos vertimientos, así se están protegiendo los recursos naturales, la vida de seres humanos, los animales y las plantas. Cabe hacer la siguiente aclaración; que si bien las disposiciones del Plan Nacional de Desarrollo eliminaron la exigencia del trámite de permiso de vertimientos a red de alcantarillado, también ratificaron que es exigible dicho instrumento ambiental a los vertimientos realizados a fuentes superficiales y/o suelo, y que revisados los datos de la Subdirección se tienen en curso 119 solicitudes de permisos de vertimientos con estas características, que con total certeza se continuaran recibiendo nueva solicitudes, toda vez que la ciudad cuenta con varias zonas urbanas que no cuentan con el servicio de alcantarillado y por ende los vertimientos de aguas residuales se evacuan a través de fuentes superficial o por infiltración al suelo.  Que adicionalmente acogiendo los lineamientos establecidos en el concepto jurídico 0021 de 2019 emitido por la Dirección Legal Ambiental, esta Subdirección debe dar saneamiento a las solicitudes de permiso de vertimientos a red de alcantarillado que se encontraban en curso al 27 de mayo del 2019 cuando entra en vigencia de la ley 1955 de 2019, que los beneficios de este saneamiento de actos administrativos y documentos asociados, se ve representado de manera administrativa para la entidad así como para los usuarios titulares de los expedientes.</t>
  </si>
  <si>
    <t>Formato de Entrega SRHS 979
Radicos Forest 
2019EE112364
2019EE112360
2019EE101761
2019EE103496
2019EE176845
2019EE94741
2019EE23700
2019EE109040
2019EE107466
2019EE104206
2019EE107458
2019EE31399
2019EE103874
2019EE105247
2019EE113142
2019EE107420
2019EE32061
2019EE101524
2019EE100957
2019EE98946
2019EE32057
2019EE90777
2019EE97082
2019EE19074
2019EE08283
2019EE23702
2019EE102814
2019EE20148
2019EE20149
2019EE107483
2019EE08279
2019EE08267
2019EE91180
2019EE21231
2019EE24361
2019EE25996
2019EE198612
2019EE40118
2019EE40125
2019EE65385
2019EE65383
2019EE56571
2019EE56572
2019EE56573
2019EE65377
2019EE25997
2019EE142473
2019EE118754
2019EE112832
2019EE112827
2019EE112825
2019EE120770
2019EE142572
2019EE253853
2019EE120743
2019EE222498
2019EE222109
2019EE222129
2019EE248259
2019EE296815
2019EE287885
2019EE291694
2019EE291683
2019EE293356
2019EE297547
2019EE296149
2019EE297544
2019EE296143
2019EE296139
2019EE99166
2019EE112377
2019EE112379
2019EE102502
2019EE101766
2019EE95498
2019EE117896
2019EE287868
2019EE284467
2019EE245317
2019EE101125
2019EE101758
2019EE102821</t>
  </si>
  <si>
    <t>PRESUPUESTO VIGENCIA</t>
  </si>
  <si>
    <t>PRIMERA CATEGORIA</t>
  </si>
  <si>
    <t xml:space="preserve"> 2, META PLAN DE DESARROLLO</t>
  </si>
  <si>
    <t>3, INDICADOR ASOCIADO A LA META PLAN DE DESARROLLO</t>
  </si>
  <si>
    <t>4, % CUMPLIMIENTO ACUMULADO
(Vigencia)</t>
  </si>
  <si>
    <t>MAGNITUD META DE RESERVAS</t>
  </si>
  <si>
    <t>5, % DE AVANCE CUATRIENIO</t>
  </si>
  <si>
    <t>6, DESCRIPCIÓN DE LOS AVANCES Y LOGROS ALCANZADOS</t>
  </si>
  <si>
    <t>7, RETRASOS</t>
  </si>
  <si>
    <t>8, SOLUCIONES PLANTEADAS</t>
  </si>
  <si>
    <t>9, BENEFICIOS</t>
  </si>
  <si>
    <t>10, FUENTE DE EVIDENCIAS</t>
  </si>
  <si>
    <t>Programa</t>
  </si>
  <si>
    <t>1,1 COD.</t>
  </si>
  <si>
    <t xml:space="preserve">1,2 PROYECTO </t>
  </si>
  <si>
    <t>2,2  META PLAN DE DESARROLLO</t>
  </si>
  <si>
    <t>3,1 COD.</t>
  </si>
  <si>
    <t>3,2 INDICADOR</t>
  </si>
  <si>
    <t>3,3 UNIDAD DE MEDIDA</t>
  </si>
  <si>
    <t>3,4 TIPOLOGÍA</t>
  </si>
  <si>
    <t>3,5 MAGNITUD PD</t>
  </si>
  <si>
    <t>3,6 PROGRAMACIÓN - ACTUALIZACIÓN</t>
  </si>
  <si>
    <t>3,7 SEGUIMIENTO VIGENCIA ACTUAL</t>
  </si>
  <si>
    <t>RESERVA PRESUPUESTAL</t>
  </si>
  <si>
    <t>PROGRAMACIÓN INICIAL CUATRIENIO</t>
  </si>
  <si>
    <t>TOTAL MAGNITUD META</t>
  </si>
  <si>
    <t xml:space="preserve"> Ambiente Sano</t>
  </si>
  <si>
    <t>Aumentar la calidad de los 20,12 km de río en el área urbana que cuentan con calidad aceptable o superior (WQI &gt;65) a buena o superior
(WQI &gt;80) y adicionar 10 km de ríos en el área urbana del Distrito con calidad de agua aceptable o superior (WQI</t>
  </si>
  <si>
    <t>Número de km de ríos urbanos con índice de Calidad del Agua buena o superior (WQI &gt;80)</t>
  </si>
  <si>
    <t>Km</t>
  </si>
  <si>
    <t>SUMA</t>
  </si>
  <si>
    <t xml:space="preserve">TOTAL PRESUPUESTO </t>
  </si>
  <si>
    <t>Ninguno</t>
  </si>
  <si>
    <t>N/A</t>
  </si>
  <si>
    <t xml:space="preserve">Con el fin de contar con los datos para determinar la calidad de estos cuerpos de agua, la Secretaría Distrital de Ambiente, adelanta el control a los usuarios y a actividades que generan descargas de vertimientos sobre el sistema hídrico superficial y el sistema de alcantarillado de Bogotá y para tal efecto opera la RCHB, en su componente tradicional, como una herramienta  que  monitorea  la  calidad  del  agua  en  treinta  (30)  estaciones  o  puntos ubicadas en los diferentes tramos de los rios principales, incluyendo dos (2) en el Río Bogotá (desde la parte alta a sus desembocaduras en el río Bogotá), realizando caracterizaciones de parámetros físicos, químicos y microbiológicos. 
El conocimiento adquirido mediante la RCHB-T ha hecho posible que la ciudad avance en el ordenamiento del recurso y cuente con elementos de planificación enfocados en el mejoramiento, como son los OC y metas de reducción de cargas contaminantes. Además de la identificación de los sectores productivos y áreas de la ciudad que impactan de manera considerable los cuerpos hídricos. </t>
  </si>
  <si>
    <t xml:space="preserve">Referencia: Informe Técnico No. 02431, 22 de diciembre del 2019
ÍNDICE DE CALIDAD HÍDRICA - WQI 2018-2019
RED DE CALIDAD HÍDRICA TRADICIONAL DE
BOGOTÁ, (Radicación No. 2019IE298718
Proceso No. 4645144.
</t>
  </si>
  <si>
    <t>Número de km de ríos urbanos adicionales con índice de Calidad del Agua aceptable o superior (WQI &gt;65)</t>
  </si>
  <si>
    <t>Ejecutar el 100% del programa de control y seguimiento a usuarios del recurso hídrico y del suelo en el D. C.</t>
  </si>
  <si>
    <t xml:space="preserve">Con el fin de contar con los datos para determinar la calidad de estos cuerpos de agua, la Secretaría Distrital de Ambiente, adelanta el control a los usuarios y a actividades que generan descargas de vertimientos sobre el sistema hídrico superficial y el sistema de alcantarillado de Bogotá y para tal efecto opera la RCHB, en su componente tradicional, como una herramienta  que  monitorea  la  calidad  del  agua  en  treinta  (30)  estaciones  o  puntos ubicadas en los diferentes tramos de los ríos principales, incluyendo dos (2) en el Río Bogotá (desde la parte alta a sus desembocaduras en el río Bogotá), realizando caracterizaciones de parámetros físicos, químicos y microbiológicos. 
El conocimiento adquirido mediante la RCHB-T ha hecho posible que la ciudad avance en el ordenamiento del recurso y cuente con elementos de planificación enfocados en el mejoramiento, como son los OC y metas de cargas contaminantes. Además de la identificación de los sectores productivos y áreas de la ciudad que impactan de manera considerable los cuerpos hídricos. 
</t>
  </si>
  <si>
    <t>Ejecutar el Plan de Saneamiento y Manejo de Vertimientos - PSMV, entre otros proyectos prioritarios.</t>
  </si>
  <si>
    <t>Porcentaje de seguimiento a la ejecución del Plan de Saneamiento y Manejo de Vertimientos (PSMV)</t>
  </si>
  <si>
    <t>%</t>
  </si>
  <si>
    <t>El Plan de Saneamiento y Manejo de Vertimientos (PSMV) de Bogotá D.C.,  es un instrumento de control al recurso hídrico superficial que contempla programas, proyectos y actividades orientadas a avanzar en el saneamiento y tratamiento de los vertimientos generados en la ciudad, el cual involucra la recolección, transporte, tratamiento y disposición final de las aguas residuales descargadas por el sistema público de alcantarillado a las principales fuentes superficiales del Distrito. Este instrumento se articula con reducción de carga contaminante para cada tramo de los ríos urbanos de la ciudad de Bogotá.</t>
  </si>
  <si>
    <t>Se presenta un retraso del 0,3%, ya que una vez actualizado el Programa de Control y Seguimiento a usuarios del Recurso Hídrico y del Suelo en el D.C., se presentó un incremento considerable en el número de usuarios a controlar para la vigencia 2019, quedando en la etapa de revisión y/o firma siete (7) productos los cuales no se cuantifican en el presente reporte.</t>
  </si>
  <si>
    <t>Los usuarios faltantes dentro del Programa de Control y Seguimiento a usuarios del Recurso Hídrico y del Suelo en el D.C. del 2019, serán priorizados para ser revisados y firmados, al fin de validarlos conforme a los procedimientos de la entidad, igualmente se ajustaran los planes de trabajo en su componente de revisión</t>
  </si>
  <si>
    <t xml:space="preserve">Optimizar esfuerzos y recursos, con el fin de realizar las actuaciones técnicas respectivas a los usuarios priorizados que fueron establecidos dentro del Programa de Control y Seguimiento a usuarios del Recurso Hídrico y del Suelo en el D.C., así como a los usuarios generadores de residuos peligrosos y vertimientos ubicados dentro de la jurisdicción del D.C. Es importante mencionar que con las acciones de Control se identifican nuevos usuarios, para ejercer seguimiento y control. </t>
  </si>
  <si>
    <t>Formato de Entrega SRHS 979</t>
  </si>
  <si>
    <t>Sistemas de información ambiental - Forest</t>
  </si>
  <si>
    <t>Intervenir 27 hectáreas de suelo degradado y/o contaminado</t>
  </si>
  <si>
    <t>Número de hectáreas de suelo degradado y/o contaminado intervenidas</t>
  </si>
  <si>
    <t>Ha</t>
  </si>
  <si>
    <t xml:space="preserve"> </t>
  </si>
  <si>
    <t>Durante el cuatrienio se han realizado actividades de control y seguimiento, así: 
Vigencia 2016
Área total con recuperación ambiental en el D. C. 2Ha/65Ha Áreas con afectación por actividad extractiva y con seguimiento ambiental de su PMA y PMRRA
Vigencia 2017
*1,015 hectáreas de suelos recuperados morfológicamente y restaurados ambientalmente que habían sido afectados por actividad extractiva de materiales de la construcción y arcilla, asociados a los Planes de Manejo Ambiental establecidos para la Ladrillera Yomasa S.A. y Ladrillera Prisma SAS.
*10,36 hectáreas de suelos asociados a 11 establecimientos de actividades industriales o de servicios (Estaciones de Servicio) que implementaron o se encuentran implementando sistemas de remediación de suelos o aguas subterráneas del acuífero somero
Vigencia 2018
*7,51 hectáreas de suelos asociados a  8 establecimientos de actividades industriales o de servicios (Estaciones de Servicio) que implementaron o se encuentran implementando sistemas de remediación de suelos o aguas subterráneas del acuífero somero y 1 predio que realizo la remediación de suelo y agua subterránea en cumplimiento de su plan de remediación. 
Vigencia 2019
* 3,15 hectáreas de suelos asociadas a 7 predios en donde se  implementaron o se encuentran implementando actividades de remediación de suelos o aguas subterráneas del acuífero somero.
Octubre: 0,2 hectáreas (2019IE241915) asociadas al establecimiento SÚPER ESTACIÓN DE SERVICIO TEXACO 10.
Noviembre: 0,3 hectáreas  distribuidos de la siguiente manera: 0,1 hectáreas asociadas al establecimiento EDS ESSO KENNEDY (2019IE261571) y 0,2 hectáreas asociadas al establecimiento EDS EL DARIEN ( 2019IE271042).
Diciembre:  2,65 hectáreas distribuidos de la siguiente manera: 2,48 hectáreas de  asociadas a las actividades de remediación asociadas a la empresa CORPACERO lo anterior de acuerdo con lo consignado en el informe técnico  2019IE297915, 0,014582 hectareas asociadas a la extracción de una fuente activa localizada en la estación de servicio TERPEL JAVERIANA de acuerdo a lo consignado en el informe técnico 2019IE298266, 0,0433 hectaréas  asociadas a la intervención directa de una fuente pasiva en los predios con chip Catastral AAA0148ECYN  y 0,11586 hectaréas asociadas a la intervención directa de una fuente pasiva en los predios con Chips Catastrales AAA0148ECPA y AAA0148ECRJ.</t>
  </si>
  <si>
    <t>El retraso de esta meta con corte al año 2019 es de 0,85 hectáreas, como quiera que las acciones no son desarrolladas directamente por la SDA sino por los usuarios, asi las cosas, depende directamente de ellos la inversión economica para implementar acciones en los suelos afectados.</t>
  </si>
  <si>
    <t xml:space="preserve">Realizar los requerimientos a los que haya lugar, con la finalidad que los usuario implementen acciones de remediación  en sus predios. </t>
  </si>
  <si>
    <t>Recuperación del recurso suelo y protección al recurso hídrico subterráneo</t>
  </si>
  <si>
    <t>2019IE241915, 2019IE261571,  2019IE271042, 2019IE304437, 2019IE304439, 2019IE298266, 2019IE297915</t>
  </si>
  <si>
    <t xml:space="preserve"> Ambiente Sano </t>
  </si>
  <si>
    <t xml:space="preserve">Identificar areas (has)/ predios con suelo degradado y/o contaminado.
</t>
  </si>
  <si>
    <t>Trámite de las solicitudes concepto de diagnóstico ambiental relacionadas con el cambio de uso de suelo o con sospecha de contaminación de los predios del área urbana</t>
  </si>
  <si>
    <t xml:space="preserve">Suelos contaminados: 
2019IE25078, 2019IE25082, 2019IE135848, 2019IE156246, 2019IE160444, 2019IE187549, 2019IE216372, 2019IE261644, 2019IE271151, 2019IE261642, 2019IE261641, 2019IE287414, 2019IE287413, 2019IE298304, 2019IE298262, 2019IE298612, 2019IE25074, 2019IE55004, 2019EE103440,  2019EE103434, 2019EE157084, 2019EE163057, 2019EE188625, 2019EE275939, 2019EE275957, 2019EE271094, 2019EE271102, 2019EE273531, 2019EE276106, 2019EE271083, 2019EE266579, 2019EE275943, 2019EE297591, 2019EE297669, 2019EE297678, 2019EE297619, 2019EE261641, 2019EE304606, 2019EE304434, 2019EE304667, 2019EE304422.
Minería: 
2019EE25387, 2019EE22139 , 2019EE19166 , 2019EE25106 , 2019EE25260 , 2019EE33167, 2019EE46760 , 2019EE46763, 2019EEE114609, 2019EE121971, 2019EE121967, 2019EE121967,  2019EE123981 ,2019EE137551, 2019EE208146, 2019EE258215, 2019EE242571, 2019EE242570, 2019EE259290, 2019EE259289, 2019EE259292, 2019EE235558, 2019EE282165, 2019EE282876, 2019EE283907, 2019EE283909, 2019EE285376, 2019EE295027.
</t>
  </si>
  <si>
    <t>La cuenca hídrica del Rio Bogotá en proceso de descontaminación a través de acciones de corto y mediano plazo</t>
  </si>
  <si>
    <t>Porcentaje de acatamiento Sentencia Río Bogotá - obligaciones DCA</t>
  </si>
  <si>
    <t>El avance acumulado al Plan de Desarrollo "Bogotá Mejor Para Todos" 2016-2020, corresponde a un 90%, de lo acatado de la Sentencia del Rio en Bogotá, desagregado así: vigencia 2016 en un diez (10%), en la vigencia 2017 en un veinticinco (25%), para la vigencia 2018 en un veinticinco (25%) y para la vigencia 2019 en un treinta (30%) frente a las acciones que le han sido asignadas.
El avance de las ocho (8) ordenes de sentencia de Rio Bogotá es de un 100% cumpliendo en su totalidad las órdenes establecidas, es importante tener presente que la orden 4.26 cuenta con 4 incisos, teniendo en cuenta lo anterior se describe el cumplimento así: 
Para la acción 4.21: Se dio cumplimiento en la vigencia 2017.
Para la acción 4.26 inciso i) LADRILLERA ZIGURAT S.AS, en el marco de sus funciones, legalizó, mediante Resolución No.1423 del 13/11/2012. Inciso ii) Durante el año se generaron 11 conceptos/informes técnicos, 5 resoluciones y 3 Autos asociados a los usuarios; Sociedad Ladrillera Helios S.A, Ladrilleras Yomasas S.A y Ladrilleras Prisma S.A.S, Inciso iii) Durante el año se generaron 12 actuaciones jurídicas y 9 actuaciones técnicas asociados a los usuarios establecidos. Inciso iv) Se debe definir jurídica y normativamente hablando el término "PASIVOS AMBIENTALES" POR PARTE DEL MADS. No obstante, la SDA en cumplimiento de la orden, ha identificado 102 predios con áreas afectadas; de los cuales 9 cuentan con instrumentos administrativos.
Para la orden 4.58: La Secretaría Distrital de Ambiente ha venido ejecutando el Programa de Monitoreo de Afluentes y Efluentes del Distrito Capital (PMAE), desde el año 2013. Si bien la orden se cumplió, se ha dado continuidad en la adopción de las medidas administrativas y económicas de manera que, se suscribió el Convenio interadministrativo No.  SDA-CD-20181468 y el contrato con el Laboratorio Instituto de Higiene Ambiental S.A.S, SDA-SECOP II-712018, en los cuales se contemplan los monitoreos de los vertimientos en el perímetro urbano del D.C., 345 Monitoreos (Fase XV), los cuales fueron ejecutados en un 100% durante el año 2019.
Para la orden 4.59: Se dio cumplimiento en la vigencia 2017
Para la orden 4.64: Durante el periodo 2019, se ejecutaron operativos de control ambiental los días 18 y 21 febrero de 2019. Acorde a las nuevas disposiciones del Plan Nacional de Desarrollo aprobado mediante la Ley 1955 de 2019, se encontró necesario solicitar a la Empresa de Acueducto de Bogotá EAB-ESP, para que individualice las descargas de cada usuario ubicado en el sector, y remita la información pertinente a esta entidad para tomar las acciones sancionatorias a que haya lugar, esto de acuerdo con el oficio 2019EE219059 del 19 de septiembre de 2019 y el artículo quinto de la Res. 02887 de 2019 y tome acciones de control inmediatas en el sector industrial de curtiembres del barrio San Benito. El sector industrial del barrio San Benito cuenta con 11 Medidas de suspensión de actividades por infracciones ambientales.</t>
  </si>
  <si>
    <t xml:space="preserve">Descontaminación de la cuenca hídrica del Rio Bogotá. </t>
  </si>
  <si>
    <t>Archivo de la DCA</t>
  </si>
  <si>
    <t>Aumentar en valor real, la cobertura verde en el espacio público urbano de Bogotá DC. (arbolado 7%, zonas verdes en 0,2% y jardinería en 20%) garantizando el mantenimiento de lo generado y lo existente, siguiendo los procedimientos técnicos y administrativos requeridos.</t>
  </si>
  <si>
    <t>Actuaciones de control realizadas/actuaciones de control programadas</t>
  </si>
  <si>
    <t>Actuaciones</t>
  </si>
  <si>
    <t>CRECIENTE</t>
  </si>
  <si>
    <t>Para el cumplimiento de las regulaciones y controles ambientales a la silvicultura urbana, la Secretaría Distrital de Ambiente, en lo corrido del Plan de Desarrollo “Bogotá Mejor Para Todos” ha ejecutado el 98,93% de las 100.000 actuaciones previstas para el cuatrienio, equivalente a 98.929 actuaciones técnico – jurídicas de evaluación, control, seguimiento y prevención sobre el manejo del arbolado urbano en el Distrito Capital, de las cuales, 3.579 fueron ejecutadas en la vigencia 2016, 23.882 en 2017, 35.818 en 2018 y 35.650 en 2019. 
Las 35.650 actuaciones ejecutadas en 2019, corresponden a: 12.879 visitas técnicas de evaluación y seguimiento,  3.328 conceptos técnicos de manejo, emergencia e infraestructura, 191 Informes técnicos de evaluación, 8.774 conceptos técnicos de seguimiento a autorizaciones de tratamiento silvicultural y plantaciones, 203 Informes técnicos de seguimiento, 133 conceptos técnicos contravencionales, 15 Informes técnicos contravencionales, 8 salvoconductos,  8.494 oficios de respuesta a comunicaciones y PQRS, y sustanciación de 1.625 actos administrativos (1.006 autos y 619 resoluciones).
Por otra parte, de acuerdo con la información reportada mediante comunicación oficial por el Departamento Administrativo de la Defensoría del Espacio Público, de la vigencia 2015 a la vigencia 2018, Bogotá registró una tasa de crecimiento del 6% en las áreas verdes ubicadas en el espacio público urbano, pasando de 29.426.536 metros cuadrados a 31.117.964 metros cuadrados (m2), lo que implica que, con una población de 7.181.469 habitantes en la ciudad, el promedio de área verde pública urbana por habitante es de 4,3 m2.</t>
  </si>
  <si>
    <t>La población distrital se ve beneficiada con la ejecución de las actuaciones técnico-jurídicas de evaluación, control, seguimiento y prevención debido a que, a través de éstas, la Secretaría Distrital de Ambiente realiza diagnósticos del estado actual del arbolado urbano, emitiendo conceptos y/o informes técnicos y/o resoluciones, para una mejor gestión del mismo, contribuyendo a 1) Mitigar el riesgo de las situaciones relacionadas con volcamiento, desprendimientos de ramas,   daños a redes aéreas y subterráneas, 2) Disminuir los síntomas de afectación por plagas y enfermedades y 3) Propender por la conservación, preservación y aumento de la cobertura arbórea de la ciudad.</t>
  </si>
  <si>
    <t>Actas de visita, Conceptos Técnicos, Informes Técnicos, Bases de Datos, Salvoconductos, FOREST, SIA y oficios</t>
  </si>
  <si>
    <t>Realizar el seguimiento ambiental al 100% de los Predios afectados por actividad extractiva de minerales  en el perímetro urbano del D. C. con PMA y PMRRA</t>
  </si>
  <si>
    <t>Constante</t>
  </si>
  <si>
    <t>Formular, adoptar y ejecutar el Plan Distrital de Silvicultura Urbana, Zonas verdes y Jardinería con prospectiva de ejecución a 12 años, definido en el Decreto 531 de 2010 y adelantar su implementación en un 30%.</t>
  </si>
  <si>
    <t>Un Plan Distrital de Silvicultura Urbana, Zonas verdes y Jardinería formulado, adoptado y en ejecución</t>
  </si>
  <si>
    <t>Plan</t>
  </si>
  <si>
    <t xml:space="preserve">Para la vigencia 2019 se tiene programado realizar el seguimiento ambiental a un total de 10 predios que cuenta con un Plan de Manejo Ambiental PMA o Planes de Manejo, Recuperación o Restauración Ambiental PMRRA, es así como durante el periodo comprendido de enero a diciembre del año en curso se ha realizado seguimiento a 9 predios distribuidos así: 
1.        PMA: Sociedad Ladrilleras Yomasa SA - Concepto Técnico No. 01286 del 06/02/2019 - Proceso 4277196  
2.        PMA: Sociedad Ladrillera Helios SA - Concepto Técnico No. 01287del 06/02/2019 - Proceso 4275585.
3.        PMA: Sociedad Ladrillera Prisma SAS - Concepto Técnico No. 03537 del 26/04/2019 - Proceso 4300759  
4.        PMRRA: Cantera La Laja - Concepto Técnico No. 04249 del 13/05/2019 - Proceso 4300774.
5.        PMRRA: Cantera El Milagro - Concepto Técnico No. 04249 del 13/05/2019 - Proceso 4300774
6.        PMRRA: Cantera El Cedro San Carlos - Concepto Técnico No. 04250 del 13/05/2019 - Proceso 4300732.
7.        PMRRA: Cantera Industrial y Minera La Quebrada Ltda. en liquidación - Concepto Técnico No. 09090 del 27/08/2019 - Proceso 4542937.  
8.        PRR: Chircal Hermanos Ortiz Pardo Ltda.  - Predio El Consuelo - Concepto Técnico No. 09249 del 29/08/2019 - Proceso 4557685.
9.        PMRRA Central de Mezclas SA y Cemex Colombia S.A - Concepto Técnico No. 16213 del 18/12/2019 - Proceso 4665010.
+AQ22
Teniendo en cuenta lo anterior, se obtiene un avance de 90% para la vigencia 2019 (9/10*100). </t>
  </si>
  <si>
    <t>El retraso está asociado al predio Cantarrana que cuenta con instrumento ambiental y el propietario del predio no permitió el ingreso de los técnicos de la Secretaría Distrital de Ambiente para realizar el seguimiento ambiental durante las fechas programadas en la vigencia 2019.</t>
  </si>
  <si>
    <t xml:space="preserve">
Teniendo en cuenta comunicación del propietario del predio Cantarrana con radicado N° 2019ER296053 de fecha 19/12/19, se programa visita para el primer mes de la vigencia 2020. </t>
  </si>
  <si>
    <t>A medida que se avanza en la implementacion de los instrumentos ambientales correspondientes, se tiene un aumento en las áreas reconformadas y recuperadas ambientalmente, asi como la mitigación de la amenaza por remoción en masa al reducir la calificaciòn de la misma, lo cual conduce a la obtencion de los predios adecuados para un uso postmineria.</t>
  </si>
  <si>
    <t xml:space="preserve">La Secretaría Distrital de Ambiente en lo corrido del Plan de Desarrollo “Bogotá Mejor Para Todos” registra un avance del 0,88 en el indicador, que corresponde a la:
1. Formulación, adopción y socialización de los 19 Planes Locales de Arborización Urbana. 
2. Formulación, adopción y socialización de 5 Planes de Poda.
3. Formulación y adopción del Plan Distrital de Silvicultura Urbana, Zonas Verdes y Jardinería de Bogotá D.C. </t>
  </si>
  <si>
    <t>La población distrital se ve beneficiada con la formulación y adopción del Plan Distrital de Silvicultura Urbana, Zonas Verdes y Jardinería de Bogotá D.C, ya que a través de la implementación de éste se apunta a la consolidación de las zonas verdes urbanas, la reducción del endurecimiento de las superficies, la captura de CO2 y otros bienes y servicios ambientales, aportando de esta manera a la regulación hídrica, la adaptación al cambio climático y la naturalización y el mejoramiento del paisaje urbano, mejorando la calidad de vida de los habitantes y las especies animales y vegetales de la ciudad.</t>
  </si>
  <si>
    <t>Plan Distrital de Silvicultura Urbana, Zonas Verdes y Jardinería, Resolución, Actas de Reunión y Listados de Asistencia.</t>
  </si>
  <si>
    <t>Ejecutar 45.000 actuaciones técnico jurídicas de evaluación, control, seguimiento, prevención e investigación para conservar, proteger y disminuir el tráfico ilegal de la flora y de la fauna silvestre.</t>
  </si>
  <si>
    <t>ACTUACIONES</t>
  </si>
  <si>
    <t>La Secretaría Distrital de Ambiente, en lo corrido del Plan de Desarrollo “Bogotá Mejor Para Todos” ha ejecutado el 98,62% de las actuaciones previstas para el cuatrienio, equivalente a 44.380 actuaciones técnico – jurídicas de evaluación, control, seguimiento, prevención e investigación sobre los recursos flora y fauna silvestre en el Distrito Capital, de las cuales, 4.352 fueron ejecutadas en 2016, 12.333 en 2017, 12.965 en 2018 y 14.730 en 2019 (8.941 en el recurso fauna silvestre, 4.444 en el recurso flora silvestre y 1.345 sobre ambos recursos). 
Las 8.941 actuaciones técnicas y jurídicas ejecutadas sobre la fauna silvestre corresponden a: 63 operativos de control, 3.036 solicitudes atendidas por concepto de presencia, tenencia o comercialización, 152 conceptos técnicos por incautación, 349 visitas de verificación de Cites y No Cites, 173 visitas para expedición de salvoconductos, 317 actividades de evaluación y seguimiento a permisos, 115 capacitaciones, 157 verificaciones e inspecciones, 3.951 animales silvestres liberados en sus zonas de vida, 614 animales reubicados, 1 concepto técnico de disposición final y 13 resoluciones de permisos de aprovechamiento de fauna silvestre. 
En cuanto al recurso flora silvestre, las 4.444 actuaciones técnicas corresponden a: 159 operativos de control, 1.426 visitas de evaluación y seguimiento, 117 inventarios de control, 39 nuevos registros en el libro de operaciones, 17 visitas para expedición de salvoconductos, 215 visitas de verificación de CITES y NO CITES, 2.276 reportes del libro de operaciones ingresados a FOREST, 77 certificaciones de exportación e importación, 85 certificaciones de registro, 20 conceptos e informes técnicos sin visita, 12 capacitaciones y 1 recepción para guarda y custodia de especímenes de flora. 
Finalmente,  se realizaron 1.116 rondas de control, preventivas y de seguimiento en las terminales de transporte terrestre y aéreo y 229 jornadas de capacitación y sensibilización orientadas a la protección de la flora y la fauna silvestre.</t>
  </si>
  <si>
    <t>Con la ejecución de las actuaciones de evaluación, control y seguimiento sobre el recurso fauna silvestre, se ha contribuido de manera benéfica sobre la población, logrando la recuperación y liberación de 3.951 animales silvestres que cumplen con diversas funciones ecológicas, no solo en ambientes naturales, sino también en zonas intervenidas de nuestra ciudad y del país.
Así mismo, mediante acciones educativas, se realizaron diferentes capacitaciones tendientes a informar y sensibilizar a la comunidad con el ánimo de generar la toma de conciencia frente a la tenencia y tráfico ilegal de fauna silvestre, con el fin de disminuir su demanda y de propiciar una convivencia armónica con las especies. 
Con relación a la Flora, el beneficio de las actuaciones se encuentra enmarcado en el cumplimiento a las solicitudes de los usuarios para la comercialización de productos legalmente obtenidos del medio. Al obtener una comercialización dentro del marco legal, se estima que se reduce la presión sobre la flora silvestre cuya finalidad propende por el cuidado a los ecosistemas nacionales, lo que permite a la comunidad el goce y disfrute de estos en las condiciones adecuadas para los ecosistemas.</t>
  </si>
  <si>
    <t>Actas de Visita, Actas de Reunión, Informes técnicos, Conceptos Técnicos, Salvoconductos, Libro de operaciones, Certificaciones, Bases de datos,  FOREST.</t>
  </si>
  <si>
    <t>Mantener las concentraciones promedio anuales de PM10 y PM2,5 en todo el territorio distrital por debajo de la norma *50 mg/m3 de PM10 y **25 mg/m3 de PM2,5</t>
  </si>
  <si>
    <t>Concentración promedio anual de material particulado de diámetro menor a 10 micras (PM10) por debajo de 50 µg/m3</t>
  </si>
  <si>
    <t xml:space="preserve"> µg/m3</t>
  </si>
  <si>
    <t>CONSTANTE</t>
  </si>
  <si>
    <r>
      <rPr>
        <sz val="11"/>
        <color rgb="FF000000"/>
        <rFont val="Calibri"/>
        <family val="2"/>
      </rPr>
      <t xml:space="preserve">De acuerdo con lo definido para el cumplimiento de esta meta de gestión durante lo corrido del Plan de Desarrollo "Bogotá Mejor para Todos" se definió que la concentración promedio anual de material partículado de diámetro menor a 10 micras (PM10) se debe mantener por debajo de 50 µg/m3. El PM10: Se calcula por cada estación el promedio de los valores diarios, posteriormente se calcula el promedio total con los valores obtenidos para cada estación hasta el mes de corte. A continuación, se presentan los datos para la vigencia 2019;
Primer Trimestre, promedio 45
Segundo Trimestre, promedio 32
Tercer trimestre, promedio 28 
Cuarto  trimestre, promedio 37
</t>
    </r>
    <r>
      <rPr>
        <b/>
        <sz val="10"/>
        <color rgb="FF000000"/>
        <rFont val="Calibri"/>
        <family val="2"/>
      </rPr>
      <t xml:space="preserve">PROMEDIO año 2019, 35. Teniendo en cuenta la tipologia de la meta los valores por debajo de la magnitud establecida implican un avance del 100%. </t>
    </r>
    <r>
      <rPr>
        <sz val="10"/>
        <color rgb="FF000000"/>
        <rFont val="Calibri"/>
        <family val="2"/>
      </rPr>
      <t xml:space="preserve">
NOTA ACLARATORIA 1:  Según lo establecido en la Norma Nacional de Calidad del Aire (Resolución 2254 del 1/11/2017 Art 2 parágrafo 2) a partir del 2018 se realiza el reporte del indicador por cada estación de monitoreo operativo en la Red de Monitoreo y Calidad del Aire de Bogotá – RMCAB; y se realiza el promedio con media móvil anual, sin embargo, de acuerdo con lo definido para el seguimiento de esta meta de gestión se realiza el promedio de los datos generados para las estaciones.
NOTA ACLARATORIA 2: Para la vigencia 2018, la Subdirección de Calidad del Aire Auditiva y Visual reporto el dato de 49, argumentando que durante el año 2018 la Secretaria Distrital de Ambiente programó un valor anual de PM10 (49μg/m3) reportado en SEGPLAN para la estimación del promedio de las concentraciones de este contaminante en la ciudad, de acuerdo con la ficha técnica del indicador este fue reportado como valor constante durante lo corrido del año. El dato registrado en el SEGPLAN del proyecto 979 difiere de lo reportado en la Red de Monitoreo y Calidad del Aire de Bogotá- RMCAB ya que en la red se promediaron los datos de todas las estaciones.
JUSTIFICACION REGISTRO: Teniendo en cuenta que la concentración promedio anual de material partículado de diámetro menor a 10 micras (PM10) se debe mantener por debajo de 50 µg/m3, se aclara que cualquier dato por debajo del valor de referencia da cumplimiento a lo programado y que el registro inferior presentado permite evidenciar la disminución en los niveles de contaminación en el Distrito.</t>
    </r>
  </si>
  <si>
    <t>N.A</t>
  </si>
  <si>
    <t xml:space="preserve">Mantener las condiciones ambientales atmosféricas de la ciudad, de acuerdo con la norma nacional de calidad del aire (50 mg/m3), con el objetivo de mejorar las condiciones de vida de la población de la ciudad </t>
  </si>
  <si>
    <t>http://201.245.192.252:81/</t>
  </si>
  <si>
    <t>Concentración promedio anual de material particulado de diámetro menor a 2.5 micras (PM2.5) por debajo de 25 µg/m4</t>
  </si>
  <si>
    <t>Evaluar el 100 % de las solicitudes de instrumentos ambientales asociados a la protección de la contaminación del recurso
hídrico superficial, subterráneo y suelo de usuarios asociados a hidrocarburos</t>
  </si>
  <si>
    <r>
      <rPr>
        <sz val="11"/>
        <color rgb="FF000000"/>
        <rFont val="Calibri"/>
        <family val="2"/>
      </rPr>
      <t xml:space="preserve">De acuerdo con lo definido para el cumplimiento de esta meta de gestión durante lo corrido del Plan de Desarrollo "Bogotá Mejor para Todos" se definió que la concentración promedio anual de material particulado de diámetro menor a 2,5 micras (PM2,5) se debe mantener por debajo de 25 µg/m3. El PM2.5: Se calcula por cada estación el promedio de los valores diarios, posteriormente se calcula el promedio total con los valores obtenidos para cada estación hasta el mes de corte, A continuación, se presentan los datos para la vigencia 2019;
Primer Trimestre, promedio: 25
Segundo Trimestre, promedio: 16
Tercer trimestre, promedio: 14
Cuarto trimestre, promedio: 18
</t>
    </r>
    <r>
      <rPr>
        <b/>
        <sz val="10"/>
        <color rgb="FF000000"/>
        <rFont val="Calibri"/>
        <family val="2"/>
      </rPr>
      <t xml:space="preserve">PROMEDIO vigencia 2019, 18. Teniendo en cuenta la tipologia de la meta los valores por debajo de la magnitud establecida implican un avance del 100%. </t>
    </r>
    <r>
      <rPr>
        <sz val="10"/>
        <color rgb="FF000000"/>
        <rFont val="Calibri"/>
        <family val="2"/>
      </rPr>
      <t xml:space="preserve">
NOTA ACLARATORIA 1:  Según lo establecido en la Norma Nacional de Calidad del Aire (Resolución 2254 del 1/11/2017 Art 2 parágrafo 2) a partir del 2018 se realiza el reporte del indicador por cada estación de monitoreo operativo en la Red de Monitoreo y Calidad del Aire de Bogotá-RMCAB y se realiza el promedio con media móvil anual, sin embargo, de acuerdo con lo definido para el seguimiento de esta meta de gestión se realiza el promedio de los datos generados para las estaciones.
NOTA ACLARATORIA 2: Para la vigencia 2018, la Subdirección de Calidad del Aire Auditiva y Visual reporto el dato de 24, argumentando que durante el año 2018 la Secretaria Distrital de Ambiente programó un valor anual de PM2.5 (24μg/m3) reportado en SEGPLAN para la estimación del promedio de las concentraciones de este contaminante en la ciudad, de acuerdo con la ficha técnica del indicador este fue reportado como valor constante durante lo corrido del año. El dato registrado en el SEGPLAN del proyecto 979 difiere de lo reportado en la Red de Monitoreo y Calidad del Aire de Bogotá- RMCAB ya que en la red se promediaron los datos de todas las estaciones.
JUSTIFICACION REGISTRO: Teniendo en cuenta que la concentración promedio anual de material partículado de diámetro menor a 2,5 micras (PM2,5) se debe mantener por debajo de 25 µg/m3, se aclara que cualquier dato por debajo del valor de referencia da cumplimiento a lo programado y que el registro inferior presentado permite evidenciar la disminución en los niveles de contaminación en el Distrito.</t>
    </r>
  </si>
  <si>
    <r>
      <t>Durante el periodo comprendido entre enero a diciembre de 2019, se tenía previsto atender un total de</t>
    </r>
    <r>
      <rPr>
        <b/>
        <sz val="11"/>
        <rFont val="Calibri"/>
        <family val="2"/>
      </rPr>
      <t xml:space="preserve"> 214 </t>
    </r>
    <r>
      <rPr>
        <sz val="11"/>
        <color rgb="FF000000"/>
        <rFont val="Calibri"/>
        <family val="2"/>
      </rPr>
      <t>solicitudes de instrumentos asociados a hidrocarburos, cifra que aumento debido a nuevas solicitudes radicadas ante la Secretaría Distrital de Ambiente. Teniendo en cuenta lo anterior, el universo para la vigencia 2019 corresponde a</t>
    </r>
    <r>
      <rPr>
        <b/>
        <sz val="11"/>
        <rFont val="Calibri"/>
        <family val="2"/>
      </rPr>
      <t xml:space="preserve"> 262</t>
    </r>
    <r>
      <rPr>
        <sz val="11"/>
        <color rgb="FF000000"/>
        <rFont val="Calibri"/>
        <family val="2"/>
      </rPr>
      <t xml:space="preserve"> solicitudes (</t>
    </r>
    <r>
      <rPr>
        <b/>
        <sz val="11"/>
        <rFont val="Calibri"/>
        <family val="2"/>
      </rPr>
      <t>62 de reserva y 200 nuevas</t>
    </r>
    <r>
      <rPr>
        <sz val="11"/>
        <color rgb="FF000000"/>
        <rFont val="Calibri"/>
        <family val="2"/>
      </rPr>
      <t>) de las cuales se atendieron en su totalidad doscientos cincuenta y ocho (</t>
    </r>
    <r>
      <rPr>
        <b/>
        <sz val="11"/>
        <rFont val="Calibri"/>
        <family val="2"/>
      </rPr>
      <t>258</t>
    </r>
    <r>
      <rPr>
        <sz val="11"/>
        <color rgb="FF000000"/>
        <rFont val="Calibri"/>
        <family val="2"/>
      </rPr>
      <t>) solicitudes y cuatro (</t>
    </r>
    <r>
      <rPr>
        <b/>
        <sz val="11"/>
        <rFont val="Calibri"/>
        <family val="2"/>
      </rPr>
      <t>4</t>
    </r>
    <r>
      <rPr>
        <sz val="11"/>
        <color rgb="FF000000"/>
        <rFont val="Calibri"/>
        <family val="2"/>
      </rPr>
      <t>) quedaron en términos ya que ingresaron después del 15 de diciembre de 2019, distribuidos así:
Inscripción de acopiador de aceites usados: 32
Registro de Generador de Residuos Peligrosos - RESPEL: 54
Registro de vertimientos: 14
Permiso de vertimientos: 74
Cero vertimientos: 4
Planes de contingencia de almacenamiento y/o transporte: 70
Registro de movilizadores de aceite usado: 10 
Teniendo en cuenta lo anterior, se tiene un avance del 100</t>
    </r>
    <r>
      <rPr>
        <b/>
        <sz val="11"/>
        <rFont val="Calibri"/>
        <family val="2"/>
      </rPr>
      <t>%</t>
    </r>
    <r>
      <rPr>
        <sz val="11"/>
        <color rgb="FF000000"/>
        <rFont val="Calibri"/>
        <family val="2"/>
      </rPr>
      <t xml:space="preserve"> equivalente al 30</t>
    </r>
    <r>
      <rPr>
        <b/>
        <sz val="11"/>
        <rFont val="Calibri"/>
        <family val="2"/>
      </rPr>
      <t>%</t>
    </r>
    <r>
      <rPr>
        <sz val="11"/>
        <color rgb="FF000000"/>
        <rFont val="Calibri"/>
        <family val="2"/>
      </rPr>
      <t xml:space="preserve"> de la magnitud programada para el año.
Nota: Las solicitudes de instrumentos asociados a hidrocarburos previstas en la reserva (previas a Junio 2016) fueron atendidas en su totalidad.
</t>
    </r>
  </si>
  <si>
    <t xml:space="preserve">Mantener las condiciones ambientales atmosféricas de la ciudad, de acuerdo con la norma nacional de calidad del aire (25 mg/m3), con el objetivo de mejorar las condiciones de vida de la población de la ciudad </t>
  </si>
  <si>
    <t xml:space="preserve">Protección del recurso hídrico superficial, recurso hídrico subterráneo y suelo, para contrarrestar la degradación, deterioro de la oferta ambiental y del patrimonio natural con incidencia en la calidad de vida de los ciudadanos de Bogotá D.C., combatiendo el uso excesivo de los recursos naturales por falta de legalidad de los usuarios asociados a hidrocarburos generando un ambiente sano cumpliendo a calidad los parámetros y lineamientos establecidos dentro del Distrito Capital. </t>
  </si>
  <si>
    <t>Formato de Entrega SRHS 979
Radicados Forest : 
2019EE157133
2019EE156632
2019EE156575
2019EE156155
2019EE156679
2019EE163141
2019EE159310
2019EE168559
2019EE190677
2019EE187455
2019EE187505
2019EE187502
2019EE176853
2019EE187498
2019EE187521
2019EE188100
2019EE187974
2019EE176814
2019EE176811
2019EE188096
2019EE176876
2019EE188094
2019EE188070
2019EE188092
2019EE188069
2019EE188091
2019EE188068
2019EE176822
2019EE190681
2019EE188038
2019EE188011
2019EE187962
2019EE176838
2019EE176845
2019EE178088
2019EE198053
2019EE199238
2019EE199221
2019EE194080
2019EE201678
2019EE222540
2019EE223345 
2019EE221708
2019EE221699
2019EE221703
2019EE221610
2019EE223342
2019EE221702
2019EE221694
2019EE221684
2019EE221686
2019EE221695
2019EE221681
2019EE221679
2019EE221672
2019EE221668
2019EE221664
2019EE221660
2019EE221653
2019EE221652
2019EE223337
2019EE209112
2019EE202634
2019EE209120
2019EE201680
2019EE202931
2019EE202913
2019EE201687
2019EE202914
2019EE209126
2019EE223333
2019EE223323
2019EE209123
2019EE209125
2019EE205720
2019EE223326
 2019EE205895
 2019EE205898
 2019EE209122
2019EE206922
2019EE207216
 2019EE206891
2019EE209469
 2019EE216574
2019EE19679
2019EE22143
2019EE29678
2019EE29676
2019EE29656
2019EE25471
2019EE22184
2019EE22144
2019EE22191
2019EE25371
2019EE19751
2019EE19749
2019EE22194
2019EE25444
2019EE22154
2019EE25169
2019EE25213
2019EE22177
2019EE20213
2019EE20235
2019EE22165
2019EE05647
2019EE29648
2019EE29671
2019EE29673
2019EE29669
2019EE29647
2019EE22149
2019EE29641
2019EE29638
2019EE29640
2019EE29644
2019EE29646
2019EE10687
2019EE20237
2019EE29636
2019EE91005
 2019EE93212
2019EE93211
  2019EE96853
2019EE96854
2019EE139507
2019EE96860
2019EE139455
2019EE96865
 2019EE98298
2019EE96870
2019EE96512
2019EE96590 
2019EE96873
 2019EE96849 
2019EE131107
 2019EE96878
2019EE90867
2019EE96615
2019EE121964
2019EE91464
2019EE96597
2019EE139452
2019EE91202
2019EE105138
2019EE91703
2019EE91704
2019EE91472
2019EE91462
2019EE91470
2019EE120337
2019EE110921
2019EE85532 
2019EE91002
2019EE118178
2019EE91463
2019EE107777
2019EE91489 
2019EE107761
 2019EE105523
2019EE107776
2019EE107757
2019EE107760
 2019EE105138
2019EE107779
2019EE105015
2019EE120322
2019EE107774
2019EE107751
2019EE107755
2019EE107775
2019EE107755
  2019EE96891
2019EE96880
 2019EE96894
2019EE110900
2019EE105239
2019EE90845
2019EE100504
2019EE108882
2019EE105904
2019EE105648
2019EE103480
2019EE105523
2019EE113228
 2019EE180782
2019EE124799
2019EE188067
2019EE187627
 2019EE232356
 2019EE232288
 2019EE232723
 2019EE232702
 2019EE232705
2019EE232704
 2019EE237711
2019EE241138
 2019EE241325
 2019EE244661
 2019EE244668
 2019EE244625
 2019EE244624
 2019EE244611
 2019EE244607
 2019EE244604
2019EE244598
 2019EE251095
2019EE265172
 2019EE264577
 2019EE262515
 2019EE262516
 2019EE262518
 2019EE262522
 2019EE262520
 2019EE262523
 2019EE265171
2019EE244607
 2019EE266395
2019EE268579
 2019EE266381
 2019EE266377
 2019EE266369
 2019EE266367
 2019EE266362
 2019EE266357
2019EE266635
2019EE268569
2019EE268570
2019EE268574
2019EE268575
2019EE269290
2019EE275353
2019EE275615
2019EE275614
2019EE275612
2019EE266580
2019EE273526
2019EE275947
2019EE275950
2019EE275663
2019EE273293
2019EE273529
2019EE273294
2019EE265187
2019EE265190
2019EE287411
2019EE291624
2019EE291635
2019EE291631
2019EE297615
2019EE298544
2019EE287393
2019EE290549
2019EE293131
2019EE293130
2019EE287404
2019EE292997
2019EE292994</t>
  </si>
  <si>
    <t>Reducir en 5% los niveles de ruido en las zonas críticas de la ciudad</t>
  </si>
  <si>
    <t>Reducción de niveles de ruido en las zonas críticas, dado en decibeles.</t>
  </si>
  <si>
    <t>Decibeles</t>
  </si>
  <si>
    <t>DECRECIENTE</t>
  </si>
  <si>
    <t>PROGRAMACIÓN, ACTUALIZACIÓN Y SEGUIMIENTO DEL PLAN DE ACCIÓN
Actualización y seguimiento a las actividades</t>
  </si>
  <si>
    <t xml:space="preserve">Para el cumplimiento de la meta en el cuatrenio (2016-2020), con una base inicial de 73 dB, se presenta para el año 2016 de 73 dB (cálculo de nivel de reducción de tipo anual), en el año 2017 se presenta una reducción de 1.4 dB alcanzando 71.6 dB; para el año 2018 se presenta un incremento de 1.37 dB alcanzando un 72.97 dB.
En la vigencia 2019, con el fin de obtener insumos para el desarrollo de la meta se reporta un acumulado 2019 de 66 operativos, así:
I trimestre 15,  II trimestre 15, III trimestre 18 y  IV trimestre 18 operativos en las 4 zonas críticas intervenidas.
Zona 1: 19 establecimientos intervenidos, promedio de emisión 71.8dB, disminución de 2.8dB en comparación con los datos del 2018 en la zona; reducción de 47.5%, con un porcentaje de 31.6% establecimientos IAE. 
Zona 2: 11 establecimientos intervenidos, promedio de emisión 71.1dB, disminución de 2.7dB en comparación con los datos del 2018 en la zona; reducción de 46.3%, con un porcentaje de 18.2% establecimientos IAE.
Zona 3: 6 establecimientos intervenidos, promedio de emisión 73.6dB, aumento de 1dB en comparación con los datos del 2018 en la zona; un incremento de 25.9%, con un porcentaje de 50% establecimientos IAE.
Zona 4: 4 establecimientos intervenidos, promedio de emisión 70dB, disminución de 4.7dB en comparación con los datos del 2018 en la zona; reducción de 66.12%, con un porcentaje de 50% establecimientos IAE.
Así las cosas, al finalizar la intervención 2019 en las 4 zonas se presentó un porcentaje de reducción anual de 1.58% y una disminución anual de 0.66dB frente al año inmediatamente anterior en esas mismas zonas, con un promedio de emisión de 71.82dB. Ahora bien, como el reporte es acumulado para el cuatrienio, se indica que se lleva un porcentaje de reducción de 4.51% frente al 5% programado y una disminución acumulada de 1.89dB, frente al 2.1dB planteado. </t>
  </si>
  <si>
    <t>Intervención en los establecimientos que impactan a la comunidad por altos índices de contaminación sonora, lo que permite mejorar la calidad del vida de los habitantes circundantes a las zonas críticas por presión sonora.</t>
  </si>
  <si>
    <t>Servidor de la SDA- SCAAV  \\192.168.175.124</t>
  </si>
  <si>
    <t xml:space="preserve">Implementar acciones de control </t>
  </si>
  <si>
    <t xml:space="preserve">Número de acciones de control de  ruido en las zonas críticas de la ciudad </t>
  </si>
  <si>
    <t>Acciones</t>
  </si>
  <si>
    <t>2, META DE PROYECTO</t>
  </si>
  <si>
    <t>3, ACTIVIDAD</t>
  </si>
  <si>
    <t>4, SE EJECUTA CON RECURSOS DE:</t>
  </si>
  <si>
    <t>5, PONDERACIÓN HORIZONTAL AÑO: 2019</t>
  </si>
  <si>
    <t>Durante lo transcurrido del Plan de desarrollo "Bogotá mejor para todos" el acumulado de esta meta corresponde a 17.082 actuaciones:
Vigencia 2016 se presentó un avance de 252 acciones.
Vigencia 2017 se realizaron 5.197 acciones.
Vigencia 2018 se presenta un avance de 4.102 acciones.
En la vigencia 2019 se emitieron 7.531 acciones de control de 5.398 planeadas; dando un cumplimiento a la meta anual en un 139.51%; el logro se debe al incremento de materialización de medidas preventivas; también, con la entrada en vigencia del Decreto Distrital 372 de 2018 relacionado con el reconocimiento “sello seguro”; y la modificación del procedimiento 126PM04-PR15 “Evaluación de estudios y/o informes de ruido realizados por laboratorios ambientales acreditados”, aumentó la evaluación de estudios de ruido, sumado a eso, la emisión de conceptos previos favorables para el desarrollo de eventos de aglomeración de público en el D.C. SUGA. Lo anterior sumado a las actividades del área, como la evaluación de emisión sonora o aporte de ruido y emisión de actos administrativos de orden jurídico.  Acumulado a 2019 17.082 que corresponde al 97,06% de la ejecución de la meta en el cuatrenio.</t>
  </si>
  <si>
    <t xml:space="preserve">6,PONDERACIÓN VERTICAL </t>
  </si>
  <si>
    <t>Intervención en los establecimientos que impactan a la comunidad por altos índices de contaminación sonora, lo que permite mejorar la calidad del vida de los habitantes circundantes a las zonas críticas por presión sonora</t>
  </si>
  <si>
    <t>Realizar operativos de control y limpieza de las rutas tradicionalmente cubierta por publicidad exterior visual ilegal</t>
  </si>
  <si>
    <t>4,1 VIGENCIA</t>
  </si>
  <si>
    <t>Número de operativos de control y limpieza de rutas cubiertas por publicidad</t>
  </si>
  <si>
    <t>Número</t>
  </si>
  <si>
    <t>4,2 RESERVA</t>
  </si>
  <si>
    <t>VARIABLES</t>
  </si>
  <si>
    <t>Ene</t>
  </si>
  <si>
    <t>Feb</t>
  </si>
  <si>
    <t>Mar</t>
  </si>
  <si>
    <t>Abr</t>
  </si>
  <si>
    <t>May</t>
  </si>
  <si>
    <t>Jun</t>
  </si>
  <si>
    <t>Jul</t>
  </si>
  <si>
    <t>Ago</t>
  </si>
  <si>
    <t>Sep</t>
  </si>
  <si>
    <t>Oct</t>
  </si>
  <si>
    <t>Nov</t>
  </si>
  <si>
    <t>Dic</t>
  </si>
  <si>
    <t>Total</t>
  </si>
  <si>
    <t>6,1 META</t>
  </si>
  <si>
    <t>6,2 ACTIVIDAD</t>
  </si>
  <si>
    <t>Atender 723 solicitudes de permiso de vertimientos en el perímetro urbano</t>
  </si>
  <si>
    <t>1. Realizar la evaluación técnica de las solicitudes de permiso a usuarios generadores de vertimientos al alcantarillado público, fuentes superficiales y suelo.</t>
  </si>
  <si>
    <t>X</t>
  </si>
  <si>
    <t>* Disminución de la afectación paisajistica originada por la sobreexposición de elementos publicitarios en Bogotá.
* Legalización de la publicidad exterior visual en la ciudad.</t>
  </si>
  <si>
    <t>Información generada por el equipo de trabajo de Publicidad Exterior Visual - PEV.
Fotos e informes evidenciados en el servidor del Grupo de Publicidad Exterior Visual.</t>
  </si>
  <si>
    <t>Programado</t>
  </si>
  <si>
    <t>Ambiente Sano</t>
  </si>
  <si>
    <t>Otorgar las concesiones, permisos y autorizaciones (50% sanciones y 50% permisos) solicitados a la autoridad ambiental con fines de
regularización ambiental del Distrito</t>
  </si>
  <si>
    <t>Verificar 503 usuarios asociados a hidrocarburos para Identificar y Diagnosticar en sus  predios la posible afectación del recurso hídrico superficial, subterráneo y suelo</t>
  </si>
  <si>
    <t>Porcentaje de concesiones otorgadas con fines de regularización ambiental del Distrito</t>
  </si>
  <si>
    <t xml:space="preserve">%
</t>
  </si>
  <si>
    <r>
      <t>Durante el periodo comprendido entre enero a diciembre de 2019, se tenía programado verificar</t>
    </r>
    <r>
      <rPr>
        <b/>
        <sz val="11"/>
        <rFont val="Calibri"/>
        <family val="2"/>
      </rPr>
      <t xml:space="preserve"> 186 </t>
    </r>
    <r>
      <rPr>
        <sz val="11"/>
        <color rgb="FF000000"/>
        <rFont val="Calibri"/>
        <family val="2"/>
      </rPr>
      <t xml:space="preserve">usuarios asociados a hidrocarburos, es así como para la vigencia 2019 se verificaron </t>
    </r>
    <r>
      <rPr>
        <b/>
        <sz val="11"/>
        <rFont val="Calibri"/>
        <family val="2"/>
      </rPr>
      <t>186</t>
    </r>
    <r>
      <rPr>
        <sz val="11"/>
        <color rgb="FF000000"/>
        <rFont val="Calibri"/>
        <family val="2"/>
      </rPr>
      <t xml:space="preserve"> usuarios, distribuidas así: 
</t>
    </r>
    <r>
      <rPr>
        <b/>
        <sz val="11"/>
        <rFont val="Calibri"/>
        <family val="2"/>
      </rPr>
      <t xml:space="preserve">
Rezago (66)
Vigencia (120)</t>
    </r>
    <r>
      <rPr>
        <sz val="11"/>
        <color rgb="FF000000"/>
        <rFont val="Calibri"/>
        <family val="2"/>
      </rPr>
      <t xml:space="preserve">
Obteniendo un avance del 100%= (186/186), los conceptos se relacionan en el formato de entrega SRHS 979.</t>
    </r>
  </si>
  <si>
    <t>Protección del recurso hídrico superficial, recurso hídrico subterráneo y suelo, para contrarrestar la degradación, deterioro de la oferta ambiental y del patrimonio natural con incidencia en la calidad de vida de los ciudadanos de Bogotá D.C., por medio del control y seguimiento a los usuarios.</t>
  </si>
  <si>
    <t>Formato de Entrega SRHS 979-Radicaos: 
2019IE21666
2019IE21658
2019IE21661
2019IE21663
2019IE32017
2019IE46959
2019IE50001
2019IE90824
2019IE91750
2019IE91717 
2019IE91725
2019IE91746
2019IE92000
2019IE92821
2019IE92973
2019IE92871
2019IE92005
2019IE92177
2019IE92836
2019IE92141
2019IE92855 
2019IE92971
2019IE92864
2019IE92008
2019IE92813 
2019IE92237
2019IE92241
2019IE91711
 2019IE92889 
2019IE92010
2019IE92895
2019IE92852
2019IE92790
 2019IE92873
2019IE92885
2019IE92850
2019IE93358
2019IE93362
2019IE93354
2019IE93360
2019IE96834
2019IE97076
2019IE97600
2019IE97602
2019IE97604
2019IE97606
2019IE97608
2019IE97610
2019IE97612
2019IE97615
2019IE97620
2019IE97622
2019IE97625
2019IE97627
2019IE97630
2019IE97641 
2019IE97646
2019IE97533
2019IE97516
2019IE102057
2019IE102439
2019IE107766
2019IE120336
2019IE120339
2019IE120342
2019IE131589
2019IE122302
2019IE122311
2019IE122295
2019IE92943
2019IE123639
2019IE139460
2019IE139457
2019IE155402
2019IE155976
2019IE157272
2019IE157276
2019IE157286
2019IE157290
2019IE158528
2019IE160420
2019IE167313
2019IE167316
2019IE167319
2019IE173346
2019IE195533
2019IE195536
2019IE195539
2019IE195542
2019IE195546
2019IE195549
2019IE195553
2019IE195558
2019IE195564
2019IE195568
2019IE195572
2019IE195595
2019IE203198 
 2019IE210336
2019IE210337
2019IE212605
2019IE212606
2019IE212730
2019IE212738
2019IE212742
2019IE212757
2019IE212764
2019IE212767
2019IE213012
2019IE213013
2019IE221867
2019IE221855
2019IE221859
2019IE221863
2019IE221872
2019IE221877
2019IE221884
 2019IE223274
2019IE223271
2019IE223277
2019IE236809
 2019IE236807
 2019EE241106
 2019IE241100
 2019IE241097
 2019IE241089
 2019IE241915
 2019IE241904
 2019IE244678
 2019IE244664
 2019IE244634
 2019IE248304
 2019IE248281
 2019IE248279
 2019IE248275
 2019IE248273
 2019IE251148
 2019IE251136
 2019IE251123
 2019IE250928
2019IE231193
2019IE252212
2019IE252210
2019IE252208
2019IE261576
2019IE261573
2019IE259494
2019IE258178
2019IE258350
 2019IE261571
 2019IE261751
 2019IE262225
 2019IE262220
2019IE262215
 2019IE264583
 2019IE266770
 2019IE266293
 2019IE266286
 2019IE266282
 2019IE266273
 2019IE266264
2019IE269940
2019IE269937
2019IE269927
2019IE269909
2019IE271042
2019IE273262
2019IE273256
2019IE273251
2019IE275547
2019IE271767
2019IE276131
2019IE276281
2019IE277840
2019IE277830
2019IE284482
2019IE287233
2019IE287871
2019IE290570
2019IE293175
2019IE293147
2019IE293134
2019IE296324
2019IE296547
2019IE298618
2019IE298569</t>
  </si>
  <si>
    <t xml:space="preserve">Durante el periodo comprendido entre enero a diciembre de 2019, se emitieron un total de noventa y tres (93) actos administrativos que deciden de fondo permisos de vertimientos, distribuidos así: 
VIGENCIA (37)
Otorgados: 7
Negados: 5
Desistidos: 25
RESERVA (56)
Otorgados: 6
Negados: 5
Desistidos: 41
Terminado: 4
</t>
  </si>
  <si>
    <t>Revisión y priorización de la atención del rezago para cumplir con la meta establecida</t>
  </si>
  <si>
    <t>Ejecutado</t>
  </si>
  <si>
    <t>Realizar un idóneo análisis técnico de las concesiones requeridas ante la Secretaria Distrital de Ambiente permite dar un adecuado manejo a los recursos ambientales del distrito.</t>
  </si>
  <si>
    <t>Sistemas de información de la entidad - Forest</t>
  </si>
  <si>
    <t>Porcentaje de permisos otorgados con fines de regularización ambiental del Distrito</t>
  </si>
  <si>
    <t>2, Emitir actuaciones administrativas que impulsan y/o deciden de fondo el tramite de permiso  de evaluación y seguimiento a vertimientos de interés sanitario y ambiental en el D. C</t>
  </si>
  <si>
    <t>Mejorar la oportunidad en la atención de los permisos requeridos ante la Secretaria Distrital de Ambiente para dar un adecuado manejo a los recursos ambientales del distrito.</t>
  </si>
  <si>
    <t>Porcentaje de autorizaciones otorgadas con fines de regularización ambiental del Distrito</t>
  </si>
  <si>
    <t>Teniendo en cuenta que según lo establecido en el artículo No. 13 de la “LEY No 1955 del 25 de mayo de 2019 POR EL CUAL SE EXPIDE EL PLAN NACIONAL DE DESARROLLO 2018-2022 - PACTO POR COLOMBIA, PACTO POR LA EQUIDAD, en donde se define que “… Solo requiere permiso de vertimiento la descarga de aguas residuales a las aguas superficiales, a las aguas marinas o al suelo”, se hizo necesario realizar el cierre de la meta con relación a la ejecución física hasta el 27 de mayo de 2019, por lo que desde la SCASP  se emitieron un total de 23 actos administrativos que deciden de fondo permisos de vertimientos así: 
DESISTIDOS:16
OTORGADO: 2
NEGACIÓN: 2
RESULVE RECURSO: 3
Igualmente, dentro de las actividades misionales y de gestión el grupo jurídico a diciembre de 2019 se  impulsaron las siguientes actuaciones:
(8) inicio de procesos para otorgamientos de permisos de vertimientos.
(4) auto declara reunida información.
(4) desgloses.
(6) recursos contra resoluciones que niegan y/o declaran desistimiento.
(4) resoluciones de cobro por seguimiento.
(1) inicio de concesión de aguas.  
(143) Autos de archivo de expedientes de vertimientos.</t>
  </si>
  <si>
    <t>Realizar un idóneo análisis técnico de las autorizaciones requeridas ante la Secretaria Distrital de Ambiente permite dar un adecuado manejo a los recursos ambientales del distrito.</t>
  </si>
  <si>
    <t>Realizar el 100% de las actuaciones de inspección, vigilancia, control (IVC), seguimiento y monitoreo</t>
  </si>
  <si>
    <t>Porcentaje de actuaciones de inspección, vigilancia, control (IVC), seguimiento y monitoreo en calidad del aire</t>
  </si>
  <si>
    <t>3, Realizar la  cartografía física y digital y la georreferenciación de los objetos geográficos de la SRHS.</t>
  </si>
  <si>
    <t>Durante el periodo comprendido entre enero a diciembre de 2019, se atendieron solicitudes de cartografía por parte de los usuarios internos y externos de la SRHS.
- Soporte técnico a los diferentes grupos de la Subdirección.
- Se atendieron los requerimientos en Forest/Aranda, con la generación de la respectiva cartografía o soporte del visor geográfico.
- Se realizaron los mapas de localización de coordenadas Zapatas, mapas de localización de pozos versión 1, teniendo en cuenta la información de la campaña de medición de niveles, mapa de localización de coordenadas segmentos de intervención en el canal córdoba
- Georreferenciación y análisis de ubicación de los predios.
- Cartografía detallada de los predios requeridos.
- Generación de cartografía 
- Mapa de localización con los elementos de la estructura ecológica principal, vías, localidades, UPZ, de la Cuenca Administrativa Fucha, Salitre- Torca y Tunjuelo.
- Generación de cartografía de predios respecto a las coberturas de los determinantes ambientales de la estructura ecológica principal.
- Generación de cartografía, para los puntos de captación en el municipio de la Calera.
- Generación de cartografía de predios respecto a las coberturas de los determinantes ambientales de la estructura ecológica principal y jurisdicción predial.
- Proceso de georreferenciación y generación de cartografía para el punto kilómetro 3 vía Bogotá la Calera.
- Georreferenciación, identificación predial y generación de cartografía para los predios y los polígonos de explotación y punto de vertimiento.
- Se genero la salida gráfica solicitada, posterior a la georreferenciación y generación del polígono de ZMPA y Ronda del Canal Museo Chico que se encuentran en la Resolución 932 del 03/04/2018 de la SDA.
- Se apoyo en la generación de las salidas gráficas de los mapas de localización de los predios afectados por la antigua actividad minera, de las localidades Rafael Uribe Uribe, Ciudad Bolívar y San Cristobal.</t>
  </si>
  <si>
    <t>Velar por el cumplimiento de la normatividad ambiental en 1146 establecimientos de comercio del Distrito de Bogotá.</t>
  </si>
  <si>
    <t>Archivo DCA</t>
  </si>
  <si>
    <t>Plantar 86.000 los árboles y arbustos en el espacio Público urbano</t>
  </si>
  <si>
    <t>Número de árboles plantados</t>
  </si>
  <si>
    <t>#</t>
  </si>
  <si>
    <t>RECURSO HIDRICO Y SUELO</t>
  </si>
  <si>
    <t>4, Elaborar y/o actualizar el programa de control y seguimiento a usuarios del recurso hídrico y del suelo en el D.C, y emitir las actuaciones técnicas</t>
  </si>
  <si>
    <t xml:space="preserve">En el I trimestre de 2019, la Secretaría Distrital de Ambiente –SDA- requirió a las 19 Alcaldías Locales para que informaran el número de árboles plantados en lo corrido del Plan de Desarrollo, solicitando se adjunte documento (s) que contenga (n) el diseño de plantación de cada uno de los proyectos, así como la hoja de vida de cada uno de los árboles plantados. 
El 07.02.2019, se llevó a cabo mesa de trabajo con la Empresa de Acueducto y Alcantarillado de Bogotá – EAAB- con el objeto de hacer seguimiento a la Meta de Plantación Nueva de Arbolado establecida en los PLAUs, y el 14.03.2019, se llevó a cabo mesa de trabajo con el Jardín Botánico de Bogotá – JBB-, en dónde se revisó el reporte de la Meta Plan y se definió que para su cumplimiento, el Jardín deberá aumentar su magnitud en 12.391 árboles que corresponde al reporte por concepto de Convenios y Gestión Institucional, y la Secretaría deberá disminuir su magnitud en la misma proporción.
En el II trimestre de 2019, se requirió al Instituto de Desarrollo Urbano – IDU y al Instituto Distrital de Recreación y Deporte – IDRD para que informaran las plantaciones programadas y ejecutadas de 2016 al 2019; A su vez, se requirió a la EAAB solicitando informe el estado actual del proceso contractual que tiene por objeto la plantación de los 34.000 árboles referidos en las mesas de trabajo.
Por otra parte, se solicitó al JBB la proyección de plantaciones a reportar por concepto de Convenios y Gestión Institucional en aras de elevar una única solicitud de modificación de magnitud ante la Secretaría Distrital de Planeación; a su vez, se le solicitó información acerca de la suscripción de convenios con 3 Alcaldías Locales que incluyan las plantaciones de árboles nuevos en el espacio público urbano, con el fin de no incurrir en duplicidad en el reporte. 
Entretanto, se creó una matriz general para el sector que da cuenta de las plantaciones ejecutadas en el Distrito, cuyo diligenciamiento fue requerido a las 19 Alcaldías Locales, al IDU, IDRD, JBB y a la EAAB.
En el III trimestre de 2019, la SDA emitió respuesta a 14 Alcaldías Locales solicitando complementar la información reportada para realizar la verificación en campo, a su vez, convocó a mesa de trabajo a las 5 alcaldías que no atendieron los requerimientos, así mismo, se reiteró solicitud de respuesta al JBB y a la EAAB.
En el IV trimestre de 2019, se llevaron a cabo mesas de trabajo con la EAAB y el JBB para hacer seguimiento a la Meta Plan de Desarrollo, entretanto, se prestó asesoría y asistencia técnica a la formulación y/o actualización de 9 proyectos de inversión local.
Finalmente, la EAAB informó que el proceso registrado bajo Invitación Pública No. IA-1333-2019 que tiene por objeto la plantación de 47.177 árboles nuevos en espacio público urbano fue adjudicado al Consorcio Rio Bogotá. </t>
  </si>
  <si>
    <t xml:space="preserve">1. De las 16 Alcaldías que dieron respuesta en 2019, 4 reportan plantación en convenio con el Jardín Botánico de Bogotá –JBB-, 5 no han plantado ni tienen previsto plantar, 3 reportan plantaciones en zona rural, 2 reportan plantaciones que le fueron entregadas al JBB y 2 reportan plantación con otras instituciones pero no adjuntan los soportes requeridos por la Secretaría Distrital de Ambiente para el seguimiento.
2. El proceso registrado bajo Invitación Pública No. IA-1333-2019 que tiene por objeto la plantación de 47.177 árboles nuevos en espacio público urbano adjudicado al Consorcio Rio Bogotá, inicia su ejecución en enero de 2020. </t>
  </si>
  <si>
    <t xml:space="preserve">1. Se realizará seguimiento a la respuesta de las Alcaldías Locales de Kennedy y Candelaria para que entreguen la información requerida a fin de realizar la verificación en campo de los árboles plantados.
2. Se realizará seguimiento periódico a la ejecución del contrato suscrito con el Consorcio Rio Bogotá. </t>
  </si>
  <si>
    <t>No se registra beneficio, debido a que en lo corrido de la vigencia 2019 no hay registro de plantación nueva de árboles y arbustos en el espacio Público Urbano.</t>
  </si>
  <si>
    <t>Actas de Reunión, Listado de Asistencia y Radicados FOREST.</t>
  </si>
  <si>
    <t xml:space="preserve">Durante el periodo comprendido entre enero a diciembre de 2019, se presenta una variación en el número total de usuarios a controlar debido al incremento de operativos, quejas y derechos de petición, por lo anterior se tenía un universo de 3000 usuarios a controlar por lo que se realizó la actualización del programa de control y seguimiento a usuarios del recurso hídrico y del suelo en el D. C. Radicado No.2019IE274897. </t>
  </si>
  <si>
    <t>Atender el 100% de las solicitudes de instrumentos ambientales asociadas al aprovechamiento del recurso Hídrico Subterráneo en el D. C.</t>
  </si>
  <si>
    <t>5, Realizar control y seguimiento a usuarios del recurso hídrico y del suelo en el D.C, y emitir las actuaciones técnicas</t>
  </si>
  <si>
    <t>CONTROL DE CAMBIOS</t>
  </si>
  <si>
    <t xml:space="preserve">Durante el periodo comprendido entre enero a diciembre de 2019, se realizaron las siguientes acciones de control.
COMPONENTE RESIDUOS PELIGROSOS (2388 acciones)
Conceptos o informes Técnicos de control y vigilancia RESPEL: 270
Requerimientos u oficios de Control y vigilancia en Respel: 1081
Registros Generadores de Residuos Peligrosos: 431
Inscripciones Acopiadores Primarios: 586
Validación Información IDEAM: 0
Inscripción en el inventario PCB: 18
Seguimiento a Licencias Ambientales: 2
</t>
  </si>
  <si>
    <r>
      <t xml:space="preserve">Durante el periodo comprendido entre enero a diciembre de 2019, se tenía previsto atender un total ocho </t>
    </r>
    <r>
      <rPr>
        <b/>
        <sz val="11"/>
        <rFont val="Calibri"/>
        <family val="2"/>
      </rPr>
      <t>(8)</t>
    </r>
    <r>
      <rPr>
        <sz val="11"/>
        <color rgb="FF000000"/>
        <rFont val="Calibri"/>
        <family val="2"/>
      </rPr>
      <t xml:space="preserve"> instrumentos ambientales asociadas al aprovechamiento del recurso Hídrico Subterráneo en el D. C, tales como permisos de exploración, concesión, prórroga y modificación; sin embargo, durante el último trimestre del año ingresaron cinco (5) solicitudes nuevas, aumentando el universo a trece (</t>
    </r>
    <r>
      <rPr>
        <b/>
        <sz val="11"/>
        <rFont val="Calibri"/>
        <family val="2"/>
      </rPr>
      <t>13)</t>
    </r>
    <r>
      <rPr>
        <sz val="11"/>
        <color rgb="FF000000"/>
        <rFont val="Calibri"/>
        <family val="2"/>
      </rPr>
      <t xml:space="preserve"> instrumentos, dando atención a su totalidad tal como se detallan a continuación: 
1. CARMEL CLUB: Resolución prorroga 2019EE90628 26/4/2019
2. CARMEL CLUB: Resolución prorroga 2019EE72865 1/4/2019
3. CLUB LOS LAGARTOS: Resolución Modificación concesión 2019EE122882 6/4/2019 
4. CONSTRUCCIONES E INVERSIONES IBERIA S.A.S: Resolución Permiso de Exploración de Agua Subterránea: 2019EE94750 01/05/2019
5. PARQUE EL TUNAL IDRD: Resolución Prorroga: 2019EE96777 – 03/05/2019
6. COLCUEROS SA: Resolución Concesión: 2019EE96772 - 03/05/2019
7. BAVARIA Sede Social y Deportiva NIMAJAY (CLUB NIMAJAY) Resolución Prorroga: 2019EE108898 - 20/05/2019.
8.GASEOSAS LUX No. 2: Resolución Permiso de Exploración de Agua Subterránea: 2019EE251039 - 4242040 - 25/10/2019.
9. GASEOSAS LUX: Resolución Prorroga:2019EE258751 - 4220453 - 5/11/2019.
10. COMUNIDAD CLERIGOS DE SAN VIATOR- COLEGIO SAN VIATOR No.1: Resolución prorroga:2019EE258742 - 4452643 -5/11/2019.
11. COMUNIDAD CLERIGOS DE SAN VIATOR- COLEGIO SAN VIATOR No.2:
Resolución prorroga: 2019EE258750 - 4318860 - 5/11/2019.
12. DETERGENTES LTDA: Resolución Permiso de Exploración de Agua Subterránea: 2019EE250997 - 4503293 - 25/10/2019.
13. TEXTILIA S.A.: Resolución Modificación concesión:2019EE284445 - 4622323 - 06/12/2019.
Teniendo en cuenta lo anterior se tiene un avance del 100% equivalente al 30% de la magnitud programada para la vigencia.  </t>
    </r>
  </si>
  <si>
    <t xml:space="preserve">Garantizar como Autoridad Ambiental, la calidad del recurso hídrico subterráneo, identificando las necesidades de la población distrital como actividades de exploración y tramite de concesiones, en los diferentes usos del agua subterránea. Evitando la generación de las captaciones ilícitas generando cumplimiento y servicio en la gestión realizada en la generación de procesos de aprovechamiento. </t>
  </si>
  <si>
    <t>Formato de Entrega SRHS 979
Radicados Forest: 
2019EE94750
2019EE90628
2019EE72865
2019EE96777
 2019EE122882 
2019EE251039 
2019EE258751 
2019EE258742
2019EE258750 
2019EE284445 
2019EE250997
2019EE108898
2019EE96772</t>
  </si>
  <si>
    <t>Versión</t>
  </si>
  <si>
    <t xml:space="preserve">6, Realizar el seguimiento al cumplimiento de las obligaciones establecidas en el PSMV de la EAB </t>
  </si>
  <si>
    <t xml:space="preserve">Descripción de la Modificación </t>
  </si>
  <si>
    <t>No. Acto Administrativo y fecha</t>
  </si>
  <si>
    <t>Durante el periodo comprendido entre enero a diciembre de 2019, la Subdirección del Recurso Hídrico y del Suelo efectuó la evaluación del radicado SDA No. 2018ER296695 del 14/12/2018 correspondiente al segundo informe de avance correspondiente a la actualización del PSMV, lo que tuvo como resultado el concepto técnico No. 17525, 31 de diciembre del 2019, adicionalmente esta Subdirección atendió con documento 2019EE305375 del 30/12/2019 los radicados SDA No. 2018ER294100 del 12/12/2018, 2019ER203990 del 03/09/2019 y 2019ER266127 del 14/11/2019 a través de los cuales la EAB-ESP solicitó la modificación de las obligaciones del PSMV aprobado por medio de la Resolución SDA No. 3428 de 2017</t>
  </si>
  <si>
    <t>Se modifica el código, se incluye encabezado y control de cambios</t>
  </si>
  <si>
    <t>7, Proyectar las actuaciones administrativas de  control y seguimiento a vertimientos de interés sanitario y ambiental en el D. C</t>
  </si>
  <si>
    <t>Radicado 2019IE63564 de marzo 19 de 2019</t>
  </si>
  <si>
    <t>8. Realizar visitas de control ambiental a entidades públicas y a establecimientos prestadores de salud y similares</t>
  </si>
  <si>
    <t xml:space="preserve">Durante el periodo comprendido entre enero a diciembre de 2019, la SDA  ha realizado un total de 555  visitas distribuidas asi:  365 Visitas de seguimiento y control a entidades publicas ubicadas en el distrito capital, y 190 Visitas de seguimiento y control establecimientos prestadores de servicios de salud y afines de las cuales se proyectaron igual número de oficios de requerimiento que se encuentran en proceso de revision por parte de la coordinación del proyecto. </t>
  </si>
  <si>
    <t>9. Generar requerimientos y/o conceptos técnicos a entidades públicas y a establecimientos prestadores de salud y similares</t>
  </si>
  <si>
    <t>Realizar seguimiento y control ambiental al 100% de los puntos de captación de agua subterránea inventariados por la SDA</t>
  </si>
  <si>
    <t>Creciente</t>
  </si>
  <si>
    <t xml:space="preserve">Durante el periodo comprendido entre enero a diciembre de 2019,  se  firmaron  603 oficios de requerimiento producto de las visitas a entidades publicas  y establecimientos prestadores de servicios de salud y afines ubicados en el distrito capital por parte del subdirector de la SCASP.  Es importante aclarar que todos los requerimientos firmados cuentan con su  respectivo radicado de salida, de igual forma cabe señalar que los oficios de requerimiento firmados  pueden corresponder a visitas relizadas en meses anteriores.  
</t>
  </si>
  <si>
    <t>Formato de Entrega SRHS 979
Radicasos Forest:
2019IE119869 
2019IE119048
2019IE201704
 2019IE201676
 2019IE212609 
2019IE119569
2019IE119417
 2019IE202624
 2019IE151725 
2019IE118419 
 2019IE117967
2019IE61218
2019IE105510 
2019IE252203 
2019IE151717
2019IE52978
 2019IE149616
2019IE149616 
2019IE61215 
2019IE122870
2019IE107781 
 2019IE94507
2019IE201675 
2019IE171612 
 2019IE106481 
2019IE207927 
2019IE61212
 2019IE232263
2019IE161891 
2019IE227889 
2019IE25135 
2019IE25133 
2019IE25125
 2019IE172924 
2019IE248063 
2019IE25137
2019IE252202
2019IE201651 
2019IE246714
2019IE258765 
2019IE24670
 2019IE52977 
2019IE230713
2019IE113125 
 2019IE202687
 2019IE61236 
2019IE25129
2019IE248065
2019IE117012 
2019IE137050 
2019IE109861 
 2019IE61232
2019IE258768 
2019IE240530
2019IE99114 
2019IE04956
2019IE180148
2019IE107787 
2019IE94509 
2019IE266670 
2019IE109059 
2019IE124683
2019IE109072 
2019IE246713 
 2019IE25157
2019IE25157
2019IE61202
 2019IE90852
2019IE201689 
2019IE223313
2019IE94535 
 2019IE149618 
2019IE90455
2019IE149616
2019IE172928 
2019IE167294
2019IE120678 
2019IE25138
2019IE139473 
2019IE245569 
2019IE246709
2019IE267700 
 2019IE109090
2019IE137556
2019IE143434
2019IE227887
2019IE232143
 2019IE232138 
2019IE237433
 2019IE237432
2019IE240532
2019IE240531 
2019IE244633 
2019IE244631
2019IE246711 
2019IE246705
2019IE248064
2019IE266674
2019IE266662
2019IE252207
2019IE252206
2019IE109100 
2019IE232141  
2019IE275634
2019IE276101
2019IE276100
2019IE278027
2019IE278024
2019IE287412 
2019IE288782
2019IE289780
2019IE290535
2019IE290534
2019IE290527
2019IE290801 
2019IE290867
2019IE296128
2019IE291764
2019IE292002
2019IE292983
2019IE292984
2019IE292979 
2019IE292976
2019IE293305 
2019IE294876
2019IE292981
2019IE292980
2019IE294872
2019IE295250
2019IE296132
2019IE296127
2019IE296798 
2019IE298270
2019IE290530
2019IE288783
2019IE278026 
2019IE291123
2019IE294870
2019IE296125
2019IE304193
 2019IE304185
2019IE304188
2019IE304184
2019IE304183 
2019IE304181
2019IE304168
2019IE304179 
2019IE304178
2019IE304169
2019IE304173
2019IE304172
2019IE304170 
2019IE304166
2019IE52982
2019IE94471
2019IE94751 
 2019IE90614 
2019IE109067 
 2019IE90481
2019IE109090
2019IE109081 
2019IE109086 
2019IE90612
2019IE109099 
 2019IE109088 
2019IE109097 
2019IE109094
2019IE109064
2019IE109065
 2019IE94444
2019IE270037 
2019IE25107
2019IE94416
2019IE94418
2019IE90074
 2019IE90069 
2019IE25119
2019IE232144
2019IE33092 
2019IE04947
2019IE90065 
2019IE94409
2019IE213991 
2019IE04953 
2019IE159658
 2019IE90072
2019IE94414 
2019IE25153
2019IE25123
2019IE94447
 2019IE94436
2019IE25111
2019IE52979 
 2019IE94436 
2019IE267701 
2019IE94441
2019IE25142
2019IE94401 
2019IE25102
2019IE94422
2019IE90067
2019IE25143
2019IE90064 
2019IE94420 
2019IE94415 
2019IE213990
2019IE25096
2019IE252205
2019IE25109
 2019IE94706 
2019IE109692 
2019IE25159
2019IE25097
2019IE04952
 2019IE109111 
2019IE90073 
2019IE90071 
2019IE120462  
 2019IE52981
2019IE94374
2019IE25146
2019IE232284
2019IE266737 
 2019IE223329
 2019IE137562
2019IE235323
2019IE253256 
2019IE267697
2019IE271097
2019IE25105</t>
  </si>
  <si>
    <t xml:space="preserve">10. Generar acciones de control ambiental entidades públicas y a establecimientos prestadores de salud y similares </t>
  </si>
  <si>
    <t>Durante el periodo comprendido entre enero a diciembre de 2019, se atendieron 1195 solicitudes de tramites relacionados con  el  registro de  generadores de Residuos  Peligrosos, de las entidades públicas  objeto de control de la SCASP las cuales estan dividadas de la siguiente manera:  
Requerimiento u oficio de Control y vigilancia (RESPEL): 190
Atención a oficio de correspondencia: 52 (RESPEL)
Atención de Registros de RESPEL :  154 registros
Registros APAU:  4
PQR: 31
Registro de vertimientos 1
Trasmisiones IDEAM:763
Asi mismo  se atendieron 506 trámites relacionados con acciones de control en establecimientos prestadores de servicios de salud y afines ubicados en el distrito capital distribuidos asi:
Análisis de caracterización de vertimientos: 143
Analisis de Informes de Gestión Anual de Residuos Hospitalarios: 228
Registro de vertimientos 122
Registros APAU:  13</t>
  </si>
  <si>
    <t>11. Elaborar y/o actualizar el programa de control y seguimiento ambiental a   los predios con antigua actividad extractiva de minerales o que se esté desarrollando en el área urbana del D. C.</t>
  </si>
  <si>
    <t>12. Elaborar lo conceptos técnicos derivados de la evaluación, control y seguimiento  ambiental a los predios con antigua actividad extractiva de minerales o que se esté desarrollando en el área urbana del D. C.</t>
  </si>
  <si>
    <r>
      <t xml:space="preserve">Para el periodo comprendido entre enero a diciembre de 2019, se proyectaron </t>
    </r>
    <r>
      <rPr>
        <b/>
        <sz val="8"/>
        <color theme="1"/>
        <rFont val="Arial"/>
        <family val="2"/>
      </rPr>
      <t>93</t>
    </r>
    <r>
      <rPr>
        <sz val="8"/>
        <color theme="1"/>
        <rFont val="Arial"/>
        <family val="2"/>
      </rPr>
      <t xml:space="preserve"> conceptos técnicos de los predios afectados por la actividad extractiva de minerales, de los siguientes procedimientos:
</t>
    </r>
    <r>
      <rPr>
        <b/>
        <sz val="8"/>
        <color theme="1"/>
        <rFont val="Arial"/>
        <family val="2"/>
      </rPr>
      <t xml:space="preserve">Predios derivados del seguimiento de los PMA, PMRRA y PRR:  
</t>
    </r>
    <r>
      <rPr>
        <sz val="8"/>
        <color theme="1"/>
        <rFont val="Arial"/>
        <family val="2"/>
      </rPr>
      <t xml:space="preserve">1)Sociedad Ladrillera Yomasa S.A PMA:CT.01286 proceso 4277196,CT.08864 proceso 4526999,CT.16485 proceso 4672279
2)Sociedad Ladrillera Helios S.A PMA:CT.01287 proceso 4275585,CT.11060 proceso 4576084,CT.16466 proceso 4669437
3)Sociedad Ladrillera Prisma S.A.S PMA:CT.03537 proceso 4300759,CT.11059 proceso 4580892,CT. 17388 proceso 4674071
4,5)Canteras La Laja y El Milagro PMRRA:CT.04249 proceso 4300774,CT.13383 proceso 4633213,CT. 15232 proceso 4655045
6)Cantera El Cedro San Carlos PMRRA:CT.04250 proceso 4300732,CT.07833 proceso 4518617
7)Cantera Industrial y Minera La Quebrada Ltda. en liquidación PMRRA:CT.09090 proceso 4542937
8)Chircal Hermanos Ortiz Pardo Ltda.-Predio El Consuelo Constructora Bolívar S.A PRR:CT.09249 proceso 4557685,CT.13040 proceso 4629660
9)Central de Mezclas S.A y Cemex Colombia S.A PMRRA:CT.16213 proceso 4665010
</t>
    </r>
    <r>
      <rPr>
        <b/>
        <sz val="8"/>
        <color theme="1"/>
        <rFont val="Arial"/>
        <family val="2"/>
      </rPr>
      <t xml:space="preserve">Predios derivados de la evaluación  de los PMRRA, PRR y Licencia Ambiental: </t>
    </r>
    <r>
      <rPr>
        <sz val="8"/>
        <color theme="1"/>
        <rFont val="Arial"/>
        <family val="2"/>
      </rPr>
      <t xml:space="preserve">
1)Chircal María Munevar-IDRD PRR:CT.08062 proceso 4523501
2)Predio Yerbabuena-UAESP PRR:CT.09089 proceso 4542943
3)Cantera Cerro E Ibiza PMRRA:CT.11316 proceso 4597790
4)Predio IS Constructora SAS-Anteriormente Predio Dario Castiblanco Coronado y Otros-Cantera La Joya PRR:CT.12801 proceso 4615214
5)Ladrillera Alemana S.A.S-Sociedad Fiduciaria Bogotá S.A-Fideicomiso La Alemana-Fidubogotá. PMRRA:CT.12974 proceso 4623350. No se prueba el PMRRA
6)Predio Alicia Gómez de Franco-Cantera Cerro Colorado. Licencia Ambiental: Radicado 2019EE283486 del 05/12/2019. Acta de reunión de información adicional.
</t>
    </r>
    <r>
      <rPr>
        <b/>
        <sz val="8"/>
        <color theme="1"/>
        <rFont val="Arial"/>
        <family val="2"/>
      </rPr>
      <t>Predios derivados del control ambiental:</t>
    </r>
    <r>
      <rPr>
        <sz val="8"/>
        <color theme="1"/>
        <rFont val="Arial"/>
        <family val="2"/>
      </rPr>
      <t xml:space="preserve">
Se realizaron visitas y se proyectaron concepctos tècnicos a </t>
    </r>
    <r>
      <rPr>
        <b/>
        <sz val="8"/>
        <color theme="1"/>
        <rFont val="Arial"/>
        <family val="2"/>
      </rPr>
      <t>78</t>
    </r>
    <r>
      <rPr>
        <sz val="8"/>
        <color theme="1"/>
        <rFont val="Arial"/>
        <family val="2"/>
      </rPr>
      <t xml:space="preserve"> predios afectados por la antigua actividad extractiva de materiales de construcción y arcillas.</t>
    </r>
  </si>
  <si>
    <t>Atender el 100% de las solicitudes concepto de diagnóstico ambiental relacionadas con el cambio de uso de suelo o con sospecha de contaminación de los predios del área urbana</t>
  </si>
  <si>
    <t>442 y 448</t>
  </si>
  <si>
    <t>13. Realizar la verificación topográfica de las áreas de los PMRRA y PMA presentados emitiendo los reportes de seguimiento correspondientes.</t>
  </si>
  <si>
    <r>
      <t>Para el periodo comprendido entre enero a diciembre de 2019, se realizó verificación topográfica de las áreas de nueve (</t>
    </r>
    <r>
      <rPr>
        <b/>
        <sz val="8"/>
        <color theme="1"/>
        <rFont val="Arial"/>
        <family val="2"/>
      </rPr>
      <t>9</t>
    </r>
    <r>
      <rPr>
        <sz val="8"/>
        <color theme="1"/>
        <rFont val="Arial"/>
        <family val="2"/>
      </rPr>
      <t>) predios con PMA, PMRRA y PRR:
1). Sociedad Ladrilleras Yomasa  S.A.  PMA: CT. 01286 del 06/02/2019 - 4277196, CT. 08864 del 20/08/2019 - 4526999  y CT. 16485 del 20/12/2019 - 4672279.
2). Sociedad Ladrillera Helios S.A.  PMA: CT. 01287 del 06/02/2019 - 4275585, CT. 11060 del 23/09/2019 - 4576084 y CT. 16466 del 20/12/2019 - 4669437.
3). Sociedad Ladrillera Prisma S.A.S. PMA: CT. 03537 del 26/04/2019 - 4300759, CT. 11059 del 23/09/2019 - 4580892 y CT. 17388 del 30/12/2019 - 4674071.
4 y 5). Canteras La Laja y El Milagro. PMRRA: CT. 04249 del 13/05/2019 - 4300774, CT. 13383 del 18/11/2019 - 4633213 CT. 15232 del 10/12/2019 - 4655045.
6). Cantera El Cedro San Carlos.  PMRRA: CT. 04250 del 13/05/2019 - 4300732 y 07833 del 25/07/2019 - 4518617.
7). Cantera Industrial y Minera La Quebrada Ltda. en liquidación.  PMRRA: CT. 09090 del 27/08/2019 - 4542937
8). Chircal Hermanos Ortiz Pardo Ltda. - Predio El Consuelo Constructora Bolívar S.A. PRR: CT. 09249 del 29/08/2019 - 4557685 y 13040 del 07/11/2019 - 4629660.
9). Central de Mezclas S.A y Cemex Colombia S.A. PMRRA: CT.16213 del 18/12/2019 - Proceso 4665010</t>
    </r>
  </si>
  <si>
    <t xml:space="preserve">Los cambios de uso de suelo que competen a la Autoridad Ambiental, deberán desarrollarse consecuente con unos lineamientos técnicos que tiendan a evitar la constitución de pasivos ambientales y puedan llegar a afectar la salud pública y/o el medio ambiente. </t>
  </si>
  <si>
    <t>14. Desarrollar el levantamiento topográfico de las áreas afectadas por actividad extractiva que no cuentan con instrumento administrativo de manejo y control ambiental</t>
  </si>
  <si>
    <r>
      <t>Para el periodo comprendido entre enero a diciembre de 2019, se realizó actualización topográfica a veintidós (</t>
    </r>
    <r>
      <rPr>
        <b/>
        <sz val="8"/>
        <color theme="1"/>
        <rFont val="Arial"/>
        <family val="2"/>
      </rPr>
      <t>22</t>
    </r>
    <r>
      <rPr>
        <sz val="8"/>
        <color theme="1"/>
        <rFont val="Arial"/>
        <family val="2"/>
      </rPr>
      <t>) predios afectados por la antigua actividad extractiva de materiales de construcción y arcillas, asì:
1)Predio Recuperación Geomorfológica de Bogotá SAS. GEOBOGOTA SAS-Cantera recebera la esperanza:IT.00194 06/02/2019-4135453
2)Ladrillera Roa:CT.13544 25/11/2019-Proceso 4642597 
3)Ladrillera San Roque:CT.13545 25/11/2019 Proceso 4642602 
4)Chircal Teresa Silva:CT.14131 25/11/2019 Proceso 4642603
5)Chircal  Lucia Rodríguez:CT.14132 25/11/2019 Proceso 4642599
6)Predio Proyecto Hans S.A-Ladrillera Los Tejares SAS:CT.17407 30/12/2019 Proceso 4675059
7)Ladrillera Los Olivares Ltda. en liquidación:CT.08530 08/08/2019 proceso 4531686
8)Ladrillera Arquigres Ltda. en liquidación:CT.08531 08/08/2019 Proceso 4531679
9)Predio María Aurora Malagón-Fábrica de Tubos Santa Isabel:CT.08863 20/08/2019 proceso 4538624
10)ISociedad Ladrillera Zigurat SAS:CT.17402 30/12/2019 Proceso 4675328
11)Sociedad LadrillosDolmen Cía.Ltda. en liquidación:CT.16231 19/12/2019 Proceso 4664910
12)Predio Alberto Quiroga  Moreno-Industrias Gres Qui Ltda:CT.17408 30/12/2019 proceso 4672891
13)Predio Amparo Moreno  Guevara y Otra-Ladrillera El Monasterio:CT.16506 22/12/2019 proceso 4661939
14)Predio SDA-Inversiones Sumapaz Orjuela &amp;Cía.S.C.S
15)Ladrillera Los Cerezos:CT.16229 19/12/2019 proceso 4664913
16)Ladrillera El Mirados:CT.15236 10/12/2019 proceso 4659170
17)Predio César Darío Suarez y Otros Ladrillera La Sexta:CT.16230 19/12/22019 proceso 4664911
18)Predio Saúl León Ruiz y Otro-Ladrillera El Ruby:CT.16507 22/12/2019 proceso 4672869
19)Chircal Jacinto Riaño y Marcos Méndez:CT.15237 10/12/2019 proceso 4659175
20)Chircal Enrique Cobos Muñoz y Marina Cobos:CT.15238 10/12/2019 proceso 4658952
21)Chircal Marcos Fidel Jiménez Palacio:CT.15825 16/12/2019 Proceso 4664327
22)Predio Romualda Chaparro Daza:CT.15278 08/12/2019 proceso 4632332</t>
    </r>
  </si>
  <si>
    <t>15. Elaborar las actuaciones administrativas en ejercicio de la autoridad ambiental sobre los predios con actividad extractiva de minerales en el área urbana del D. C.</t>
  </si>
  <si>
    <t xml:space="preserve">Evaluar el 100% de las solicitudes de instrumentos ambientales  asociados a la protección de la contaminación del recurso hídrico superficial, subterráneo y suelo de usuarios asociados a hidrocarburos </t>
  </si>
  <si>
    <t xml:space="preserve">16. Realizar la evaluación de las solicitudes de instrumentos ambientales de los usuarios asociados a hidrocarburos  y emitir las actuaciones técnicas </t>
  </si>
  <si>
    <r>
      <t xml:space="preserve">Para el periodo comprendido entre enero a diciembre de 2019, se realizó evaluación de solicitudes de instrumentos ambientales de los usuarios asociados a hidrocarburos  y se emitieron las actuaciones técnicas, así:
</t>
    </r>
    <r>
      <rPr>
        <b/>
        <sz val="8"/>
        <rFont val="Arial"/>
        <family val="2"/>
      </rPr>
      <t xml:space="preserve">Registro de Generadores de RESPEL (54) 
Rad. 2019EE </t>
    </r>
    <r>
      <rPr>
        <sz val="8"/>
        <rFont val="Arial"/>
        <family val="2"/>
      </rPr>
      <t xml:space="preserve">(156155,156679,20213,20235,22165,20237,93212,93211,96854,96860,96865,96512,96590,96873,96849,131107,96878,91464,91472,91462,91470,120337,91463,91489,107761,107760,105138,107779,120337,107774,107751,107755,107751,232356,232288,244611,244607,244604,244598,262515,262516,262518,262522,262520,262523,268579,266635,275353,275615,275614,275612,287404,292997,292994)
</t>
    </r>
    <r>
      <rPr>
        <b/>
        <sz val="8"/>
        <rFont val="Arial"/>
        <family val="2"/>
      </rPr>
      <t>Inscripsion de acopiadores de aceite (32)
Rad2019EE</t>
    </r>
    <r>
      <rPr>
        <sz val="8"/>
        <rFont val="Arial"/>
        <family val="2"/>
      </rPr>
      <t xml:space="preserve">
(163141,159310,205895,205898,96853,96870,105138,107777,105523,107776,107757,107757,232723,232702,232705,232704,244625,244624,251095,265172,265171,265172,266381,266377,266369,266367,266362,266357,287393,290549,293131,293130)
</t>
    </r>
    <r>
      <rPr>
        <b/>
        <sz val="8"/>
        <rFont val="Arial"/>
        <family val="2"/>
      </rPr>
      <t xml:space="preserve">Oficios que acojen y/o requieren Planes de contingencia -Decreto 50/2018 (45)
Rad. 2019EE 
</t>
    </r>
    <r>
      <rPr>
        <sz val="8"/>
        <rFont val="Arial"/>
        <family val="2"/>
      </rPr>
      <t xml:space="preserve">(132643,156155,156679,168559,174057,189948,189941,189947,194147,191722,209122,193403,193415,193418,193431,194200,194206,194212,194217,194223,194228,209469,216574,237711,241325,262525,262527,265174,265175,267777,267787,268569,268570,268574,268575,269268,269274,269276,269278,269284,269290,276546,276549,273335,276517)
Registros de vertimiento (14)
2019EE91005,2019EE98298,2019EE90867,2019EE91703,2019EE91704,2019EE110921,2019EE85532,2019EE91002,2019EE105015,2019EE96891,2019EE96894,2019EE105523,2019EE113228,2019EE180782
</t>
    </r>
    <r>
      <rPr>
        <b/>
        <sz val="8"/>
        <rFont val="Arial"/>
        <family val="2"/>
      </rPr>
      <t>Conceptos cero vertimientos (4)</t>
    </r>
    <r>
      <rPr>
        <sz val="8"/>
        <rFont val="Arial"/>
        <family val="2"/>
      </rPr>
      <t xml:space="preserve">
2019EE110900,2019EE124799,2019EE244661,2019EE244668</t>
    </r>
  </si>
  <si>
    <t>Ejecutar 100 % el programa de control ambiental a los predios diagnosticados con posible afectación al recurso suelo y
agua subterránea.</t>
  </si>
  <si>
    <t>17. Emitir las actuaciones administrativas que impulsan y/o decidan de fondo el tramite permisivo  en ejercicio de la autoridad ambiental sobre asociados a hidrocarburos</t>
  </si>
  <si>
    <r>
      <t xml:space="preserve">Para el periodo comprendido entre enero a diciembre de 2019, se emitieron las actuaciones administrativas que impulsan y/o decidan de fondo el trámite permisivo en ejercicio de la autoridad ambiental sobre asociados a hidrocarburos, así:
</t>
    </r>
    <r>
      <rPr>
        <b/>
        <sz val="8"/>
        <rFont val="Arial"/>
        <family val="2"/>
      </rPr>
      <t>*IMPULSOS ADMINISTRATIVOS:</t>
    </r>
    <r>
      <rPr>
        <sz val="8"/>
        <rFont val="Arial"/>
        <family val="2"/>
      </rPr>
      <t xml:space="preserve">
</t>
    </r>
    <r>
      <rPr>
        <b/>
        <sz val="8"/>
        <rFont val="Arial"/>
        <family val="2"/>
      </rPr>
      <t>Permisos de vertimiento (74)</t>
    </r>
    <r>
      <rPr>
        <sz val="8"/>
        <rFont val="Arial"/>
        <family val="2"/>
      </rPr>
      <t xml:space="preserve">
</t>
    </r>
    <r>
      <rPr>
        <b/>
        <sz val="8"/>
        <rFont val="Arial"/>
        <family val="2"/>
      </rPr>
      <t xml:space="preserve">Rad 2019EE </t>
    </r>
    <r>
      <rPr>
        <sz val="8"/>
        <rFont val="Arial"/>
        <family val="2"/>
      </rPr>
      <t xml:space="preserve">(190677,187455,187505,187502,176853,187498,187521,188100,187974,176814,176811,188096,176876,188094,188070,188092,188069,188091,188068,176822,190681,188038,188011,187962,176838,176845,194080,198053,199238,199221,194080,201678,222540,223345,221708,221699,221703,221610,223342,221702,221694,221684,221686,221695,221681,221679,221672,221668,221664,221660,221653,221652,223337,209112,202634,209120,201680,202931,202913,201687,202914,209126,223333,223323,105239,90845,100504,108882,105904,105648,103480,273294,265187,265190)
</t>
    </r>
    <r>
      <rPr>
        <b/>
        <sz val="8"/>
        <rFont val="Arial"/>
        <family val="2"/>
      </rPr>
      <t>Planes de contingencia (70)
Rad. 2019EE</t>
    </r>
    <r>
      <rPr>
        <sz val="8"/>
        <rFont val="Arial"/>
        <family val="2"/>
      </rPr>
      <t xml:space="preserve">
(157133,156632,156575,168559,205720,223326,209122,206922,207216,206891,209469,216574,19679,22143,29678,29676,29656,25471,22184,22144,22191,25371,19751,19749,22194,25444,22154,25169,25213,22177,05647,29648,29671,29673,29669,29647,22149,29641,29638,29640,29644,29646,10687,29636,113228,139455,96615,121964,96597,139452,91202,118178,96880,237711,241138,241325,264577,266395,268569,268570,268574,268575,269290,266580,273526,275947,275950,275663,273293,273529)
</t>
    </r>
    <r>
      <rPr>
        <b/>
        <sz val="8"/>
        <rFont val="Arial"/>
        <family val="2"/>
      </rPr>
      <t>Registro de movilizadores de aceite usado (10)</t>
    </r>
    <r>
      <rPr>
        <sz val="8"/>
        <rFont val="Arial"/>
        <family val="2"/>
      </rPr>
      <t xml:space="preserve">
2019EE209123, 2019EE209125, 2019EE188067, 2019EE187627, 2019EE287411, 2019EE291624, 2019EE291635, 2019EE291631, 2019EE297615 y 2019EE298544.</t>
    </r>
  </si>
  <si>
    <r>
      <t xml:space="preserve">Un total de </t>
    </r>
    <r>
      <rPr>
        <b/>
        <sz val="9"/>
        <color rgb="FF000000"/>
        <rFont val="Arial"/>
        <family val="2"/>
      </rPr>
      <t>12</t>
    </r>
    <r>
      <rPr>
        <sz val="9"/>
        <color rgb="FF000000"/>
        <rFont val="Arial"/>
        <family val="2"/>
      </rPr>
      <t xml:space="preserve"> actuaciones administrativas asociados a predios inmersos en el programa de control se encuentran en perfeccionamiento de los productos de manera que atiendan los aspectos de cada caso en particular. </t>
    </r>
  </si>
  <si>
    <t xml:space="preserve">Atender las observaciones realizadas a cada uno de los productos proyectados de manera que se puedan emitir las actuavciones finales de cada caso. </t>
  </si>
  <si>
    <t>La generación de una herramienta que garantice que la planeación de la ciudad en temas de renovación, restauración, desarrollo urbanistico y cambios de usos de suelo no se vean condicionados a los pasivos ambientales por contaminación de suelos con residuos peligrosos. Está herramienta permitirá garantizar que las concentraciones remanentes en suelo de las sustancias de interés, sean consecuentes con el uso actual y futuro del suelo, en procura del adecuado estado de los recursos naturales y el bienestar de la salud humana.</t>
  </si>
  <si>
    <t>18. Realizar visitas técnicas de control y seguimiento  ambiental a usuarios asociados a hidrocarburos para Identificar y Diagnosticar en sus  predios la posible afectación del recurso hídrico superficial, subterráneo y suelo</t>
  </si>
  <si>
    <r>
      <t xml:space="preserve">Para el periodo comprendido entre enero a diciembre de 2019, se realizaron visitas técnicas de control y seguimiento ambiental a </t>
    </r>
    <r>
      <rPr>
        <b/>
        <sz val="8"/>
        <rFont val="Arial"/>
        <family val="2"/>
      </rPr>
      <t>198</t>
    </r>
    <r>
      <rPr>
        <sz val="8"/>
        <rFont val="Arial"/>
        <family val="2"/>
      </rPr>
      <t xml:space="preserve"> usuarios, dentro de los cuales encontramos:EDS LAS VILLAS,ESTACION DE SERVICIO MILENIUM GAS CALLE 13,ESTACION DE SERVICIO COMBUSCOL 27 SUR,EDS TRIANGULO,ESTACION DE SERVICIO TIERRA BUENA,ESTACION DE SERVICIO TIERRA BUENA,EL PROVEEDOR DE COMBUSTIBLE LTDA,DISTRIBUIDORA L H TERPEL CARRERA LIMITADA,ESTACION DE SERVICIO TERPEL ENGATIVA,ESTACION DE SERVICIO TIERRA BUENA,DISTRIBUIDORA L H TERPEL CARRERA LIMITADA,EL PROVEEDOR DE COMBUSTIBLE LTDA,EDS PORTAL DE SANTA INES,EDS PORTAL DE SANTA INES,ESTACIÓN DE SERVICIO VILLA ALSACIA,ESTACIÓN DE SERVICIO VILLA ALSACIA,ESTACIÓN DE SERVICIO CALLE 153,EDS BELLA SUIZA,BRIO MOCHUELO/EDS NQS 103,EDS PETROBRAS  NAVARRA,EDS TERPEL PASEO DE LA 15,MOBIL UNO,MOBIL UNO,EDS ABADIA,EDS ABADIA,ESTACION DE SERVICIO AV. CUIDAD DE CALI,TRANSPORTES CUSIANA,PATIO ENGATIVA ETB,ADISPETROL,TRANZIT,PATIO DE OPERACIONES SUBA TRANSMILENIO,ESTACION DE SERVICIO COMBUSCOL 27 SUR,ESTACION DE SERVICIO,CAMPOALEGRE,ESTACION DE SERVICIO CAMPOALEGRE,ESTACIÓN DE SERVICIO TERPEL JAVERIANA,ESTACION DE SERVICIO PETROMIL BAZAR 151,PATIO NORTE TRANSMILENIO,EDS LAS QUINTAS,TESCOTUR S.A,EDS COMBUSTIBLES VENECIA NO1,ESTACION SANTA MARTA DEL SUR,ESTACION LA HERRADURA,ESTACION DE SERVICIO CORDOBA CALLE 137 A,JULIO BORDA GONZALES,ESTACIÓN DE SERVICIO ESTRELLA DE ORIENTE GENERGY,ESTACION DE SERVICIO EL DARIEN,EDS ESSO KENNEDY, EDS MOBIL,METROPOLIS,PATIO DE OPERACIONES SUBA TRANSMILENIO,EDS AUTOMOTRIZ SAN CARLOS DEL SUR,PATIO NORTE TRANSMILENIO,EDS AUTOMOTRIZ VILLA HERMOSA SAS,EDS PETROBRAS CONTADOR,ESSO AVENIDA 15,TERPEL EL RECUERDO,EDS AUTOMOTRIZ LOS CASTILLOS RSB I,ESTACION DE SEVICIO SANTA MARTHA,EDS PATIO AMERICAS TRANSMILENIO,EDS AVENIDA 68,LADRILLERA SANTA FE,EDS BIOMAX CALLE 13
Nota: Las visitas técnicas de control y seguimiento ambiental a 198 usuarios pueden ser verificados en su totalidad en el documento adjunto denominado</t>
    </r>
    <r>
      <rPr>
        <b/>
        <sz val="8"/>
        <rFont val="Arial"/>
        <family val="2"/>
      </rPr>
      <t xml:space="preserve"> IVC SRH 2019</t>
    </r>
  </si>
  <si>
    <t>19. Elaborar los conceptos técnicos derivados del control y seguimiento  ambiental a usuarios asociados a hidrocarburos para Identificar y Diagnosticar en sus  predios la posible afectación del recurso hídrico superficial, subterráneo y suelo</t>
  </si>
  <si>
    <r>
      <t xml:space="preserve">Para el periodo comprendido entre enero a diciembre de 2019, se elaboraron  </t>
    </r>
    <r>
      <rPr>
        <b/>
        <sz val="8"/>
        <rFont val="Arial"/>
        <family val="2"/>
      </rPr>
      <t>186</t>
    </r>
    <r>
      <rPr>
        <sz val="8"/>
        <rFont val="Arial"/>
        <family val="2"/>
      </rPr>
      <t xml:space="preserve"> conceptos técnicos derivados del control y seguimiento  ambiental a usuarios asociados a hidrocarburos para Identificar y Diagnosticar en sus  predios la posible afectación del recurso hídrico superficial, subterráneo y suelo así:
</t>
    </r>
    <r>
      <rPr>
        <b/>
        <sz val="8"/>
        <rFont val="Arial"/>
        <family val="2"/>
      </rPr>
      <t xml:space="preserve">Rad 2019IE </t>
    </r>
    <r>
      <rPr>
        <sz val="8"/>
        <rFont val="Arial"/>
        <family val="2"/>
      </rPr>
      <t xml:space="preserve">(21666, 21658, 21661, 21663, 32017, 46959, 50001, 90824, 91750, 91717, 91725, 91746, 92000, 92821, 92973, 92871, 92005, 92177, 92836, 92141, 92855, 92971, 92864, 92008, 92813, 92237, 92241, 91711, 92889, 92010, 92895, 92852, 92790, 92873, 92885, 92850, 93358, 93362, 93354, 93360, 96834, 97076, 97600, 97602, 97604, 97606, 97608, 97610, 97612, 97615, 97620, 97622, 97625, 97627, 97630, 97641 , 97646, 97533, 97516, 102057, 102439, 107766, 120336, 120339, 120342, 131589, 122302, 122311, 122295, 92943, 123639, 139460, 139457, 155402, 155976, 157272, 157276, 157286, 157290, 158528, 160420, 167313, 167316, 167319, 173346, 195533, 195536, 195539, 195542, 195546, 195549, 195553, 195558, 195564, 195568, 195572, 195595, 203198, 210336, 210337, 212605, 212606, 212730, 212738, 212742, 212757, 212764, 212767, 213012, 213013, 221867, 221855, 221859, 221863, 221872, 221877, 221884, 223274, 223271, 223277, 236809, 236807, 2019EE241106, 241100, 241097, 241089, 241915, 241904, 244678, 244664, 244634, 248304, 248281, 248279, 248275, 248273, 251148, 251136, 251123, 250928, 231193, 252212, 252210, 252208, 261576, 261573, 259494, 258178, 258350, 261571, 261751, 262225, 262220, 262215, 264583, 266770, 266293, 266286, 266282, 266273, 266264, 269940, 269937, 269927, 269909, 271042, 273262, 273256, 273251, 275547, 271767, 276131, 276281, 277840, 277830, 284482 , 287233, 287871 , 290570, 293175, 293147, 293134, 296324, 296547, 298618, 298569)
</t>
    </r>
  </si>
  <si>
    <t>20. Elaborar los requerimientos y/o actuaciones administrativas en ejercicio de la autoridad ambiental sobre la afectación  del recurso hídrico superficial, subterráneo y suelo de los usuarios asociados a hidrocarburos</t>
  </si>
  <si>
    <r>
      <t xml:space="preserve">Para el periodo comprendido entre enero a diciembre de 2019, se elaboraron </t>
    </r>
    <r>
      <rPr>
        <b/>
        <sz val="8"/>
        <rFont val="Arial"/>
        <family val="2"/>
      </rPr>
      <t>99</t>
    </r>
    <r>
      <rPr>
        <sz val="8"/>
        <rFont val="Arial"/>
        <family val="2"/>
      </rPr>
      <t xml:space="preserve"> requerimientos y/o actuaciones administrativas en ejercicio de la autoridad ambiental sobre la afectación  del recurso hídrico superficial, subterráneo y suelo de los usuarios asociados a hidrocarburos así:
2019EE102440, 2019EE122312, 2019EE122303, 2019EE120337, 2019EE120340, 2019EE122303, 2019EE127654, 2019EE131591, 2019EE139461, 2019EE139459, 2019EE140524, 2019EE187442 , 2019EE198046, 2019EE187448, 2019EE198049, 2019EE201677, 2019EE201691, 2019EE198050, 2019EE198052, 2019EE198054, 2019EE198920, 2019EE202676, 2019EE202669, 2019EE187493, 2019EE212616, 2019EE212615, 2019EE212612, 2019EE165753, 2019EE198053, 2019EE223341, 2019EE201679, 2019EE160421, 2019EE157291, 2019EE157287, 2019EE158529, 2019EE157277, 2019EE157273 , 2019EE157184, 2019EE167320, 2019EE195570, 2019EE195574, 2019EE195527, 2019EE195565, 2019EE195559, 2019EE195555, 2019EE195550, 2019EE195548,  2019EE195544, 2019EE195540, 2019EE195537, 2019EE195534, 2019EE195596 , 2019EE203200,  2019EE212732,  2019EE212759,  2019EE212740,  2019EE212748,  2019EE212763,  2019EE212766,  2019EE212768,  2019EE221886,  2019EE221878,  2019EE221874,  2019EE221864,  2019EE221868,  2019EE221861,  2019EE221857,  2019EE223278, 2019EE223275 , 2019EE223272., 2019EE258733, 2019EE266624, 2019EE273361, 2019EE266605, 2019EE271145, 2019EE266617, 2019EE271135, 2019EE271118, 2019EE271094, 2019EE271102, 2019EE282444, 2019EE276106, 2019EE271083, 2019EE279424, 2019EE266579, 2019EE273531, 2019EE273266, 2019EE275939, 2019EE279425, 2019EE275943, 2019EE275957, 2019EE266248, 2019EE297591, 2019EE275657, 2019EE275667, 2019EE297619, 2019EE297674, 2019EE297669 y 2019EE297678.
</t>
    </r>
  </si>
  <si>
    <t xml:space="preserve">21. Realizar la evaluación y acompañamiento que se requiera en el marco de  las solicitudes de aprovechamiento del recurso hídrico subterráneo, a través de elaboración y numeración de conceptos e informes técnicos. </t>
  </si>
  <si>
    <t>RECURSO ARBOLADO URBANO, FLORA Y FAUNA SILVESTRE</t>
  </si>
  <si>
    <t>Ejecutar 100,000 actuaciones técnicas o jurídicas en evaluación, control, seguimiento, prevención e investigación sobre el
manejo del arbolado urbano en el Distrito Capital</t>
  </si>
  <si>
    <r>
      <t xml:space="preserve">En 2019, la Secretaría Distrital de Ambiente –SDA- ejecutó </t>
    </r>
    <r>
      <rPr>
        <b/>
        <sz val="9"/>
        <color rgb="FF000000"/>
        <rFont val="Arial"/>
        <family val="2"/>
      </rPr>
      <t>35.650</t>
    </r>
    <r>
      <rPr>
        <sz val="9"/>
        <color rgb="FF000000"/>
        <rFont val="Arial"/>
        <family val="2"/>
      </rPr>
      <t xml:space="preserve"> actuaciones técnicas y jurídicas de evaluación, control, seguimiento y prevención para la protección y conservación del recurso arbóreo de la ciudad, de las cuales 34.025 son técnicas y 1.625 Jurídicas, distribuidas así: 12.879 visitas técnicas de evaluación y seguimiento,  3.328 conceptos técnicos de manejo, emergencia e infraestructura, 191 Informes técnicos de evaluación, 8.774 conceptos técnicos de seguimiento a autorizaciones de tratamiento silvicultural y plantaciones, 203 Informes técnicos de seguimiento, 133 conceptos técnicos contravencionales, 15 Informes técnicos contravencionales, 8 salvoconductos,  8.494 oficios de respuesta a comunicaciones y PQRS, y sustanciación de 1.625 actos administrativos (1.006 autos y 619 resoluciones).</t>
    </r>
  </si>
  <si>
    <t xml:space="preserve">22. Emitir  las actuaciones jurídicas requeridas para resolver de fondo las solicitudes de aprovechamiento del recurso hídrico subterráneo. </t>
  </si>
  <si>
    <t>Actas de visita, Conceptos Técnicos, Informes Técnicos, Bases de Datos, Salvoconductos, FOREST, SIA,  y oficios</t>
  </si>
  <si>
    <r>
      <t>Para el periodo comprendido entre enero a diciembre de 2019, se emitieron trece (</t>
    </r>
    <r>
      <rPr>
        <b/>
        <sz val="8"/>
        <color theme="1"/>
        <rFont val="Arial"/>
        <family val="2"/>
      </rPr>
      <t>13</t>
    </r>
    <r>
      <rPr>
        <sz val="8"/>
        <color theme="1"/>
        <rFont val="Arial"/>
        <family val="2"/>
      </rPr>
      <t xml:space="preserve">) actuaciones jurídicas requeridas para resolver de fondo las solicitudes de aprovechamiento del recurso hídrico subterráneo, así:
</t>
    </r>
    <r>
      <rPr>
        <b/>
        <sz val="8"/>
        <color theme="1"/>
        <rFont val="Arial"/>
        <family val="2"/>
      </rPr>
      <t xml:space="preserve">Resolución  Prorroga: </t>
    </r>
    <r>
      <rPr>
        <sz val="8"/>
        <color theme="1"/>
        <rFont val="Arial"/>
        <family val="2"/>
      </rPr>
      <t>Siete (</t>
    </r>
    <r>
      <rPr>
        <b/>
        <sz val="8"/>
        <color theme="1"/>
        <rFont val="Arial"/>
        <family val="2"/>
      </rPr>
      <t>7</t>
    </r>
    <r>
      <rPr>
        <sz val="8"/>
        <color theme="1"/>
        <rFont val="Arial"/>
        <family val="2"/>
      </rPr>
      <t xml:space="preserve">).
</t>
    </r>
    <r>
      <rPr>
        <b/>
        <sz val="8"/>
        <color theme="1"/>
        <rFont val="Arial"/>
        <family val="2"/>
      </rPr>
      <t>Resolución Permiso de exploración;</t>
    </r>
    <r>
      <rPr>
        <sz val="8"/>
        <color theme="1"/>
        <rFont val="Arial"/>
        <family val="2"/>
      </rPr>
      <t xml:space="preserve"> Tres (</t>
    </r>
    <r>
      <rPr>
        <b/>
        <sz val="8"/>
        <color theme="1"/>
        <rFont val="Arial"/>
        <family val="2"/>
      </rPr>
      <t>3</t>
    </r>
    <r>
      <rPr>
        <sz val="8"/>
        <color theme="1"/>
        <rFont val="Arial"/>
        <family val="2"/>
      </rPr>
      <t xml:space="preserve">).
</t>
    </r>
    <r>
      <rPr>
        <b/>
        <sz val="8"/>
        <color theme="1"/>
        <rFont val="Arial"/>
        <family val="2"/>
      </rPr>
      <t>Resolución Modificación concesión:</t>
    </r>
    <r>
      <rPr>
        <sz val="8"/>
        <color theme="1"/>
        <rFont val="Arial"/>
        <family val="2"/>
      </rPr>
      <t xml:space="preserve"> Dos (</t>
    </r>
    <r>
      <rPr>
        <b/>
        <sz val="8"/>
        <color theme="1"/>
        <rFont val="Arial"/>
        <family val="2"/>
      </rPr>
      <t>2</t>
    </r>
    <r>
      <rPr>
        <sz val="8"/>
        <color theme="1"/>
        <rFont val="Arial"/>
        <family val="2"/>
      </rPr>
      <t xml:space="preserve">).
</t>
    </r>
    <r>
      <rPr>
        <b/>
        <sz val="8"/>
        <color theme="1"/>
        <rFont val="Arial"/>
        <family val="2"/>
      </rPr>
      <t xml:space="preserve">Resolución de concesión: </t>
    </r>
    <r>
      <rPr>
        <sz val="8"/>
        <color theme="1"/>
        <rFont val="Arial"/>
        <family val="2"/>
      </rPr>
      <t>Uno (</t>
    </r>
    <r>
      <rPr>
        <b/>
        <sz val="8"/>
        <color theme="1"/>
        <rFont val="Arial"/>
        <family val="2"/>
      </rPr>
      <t>1</t>
    </r>
    <r>
      <rPr>
        <sz val="8"/>
        <color theme="1"/>
        <rFont val="Arial"/>
        <family val="2"/>
      </rPr>
      <t xml:space="preserve">)
</t>
    </r>
  </si>
  <si>
    <t>23. Elaborar los productos técnicos asociados al seguimiento a las concesiones vigentes de aguas subterráneas, así como al control y vigilancia de los puntos de captación de aguas inventariados por la SDA.</t>
  </si>
  <si>
    <t>Para el periodo comprendido entre enero a diciembre de 2019, se elaboraron 394 productos técnicos asociados al seguimiento a las concesiones vigentes de aguas subterráneas, así como al control y vigilancia de los puntos de captación de aguas inventariados por la SDA, así:  
Conceptos técnicos de seguimiento: Setenta y dos (72)
Conceptos técnicos de control: Ciento cincuenta y seis  (156)
Quejas: Diez (10)
Derechos de petición: Treinta (30)
Requerimientos: Sesenta y dos  (62)
Oficio: Cuarenta y seis (46)
Memorandos: Dieciocho (18)
Teniendo en cuenta lo anterior se obtiene un avance del 100%</t>
  </si>
  <si>
    <t>24. Elaborar los actos administrativos que acojan jurídicamente los productos técnicos relacionados con seguimiento, control y vigilancia al aprovechamiento del recurso hídrico subterráneo.</t>
  </si>
  <si>
    <t>Para el periodo comprendido entre enero a diciembre de 2019, se han elaborado diecinueve (19) actos administrativos que acogen jurídicamente los productos técnicos relacionados con seguimiento, control y vigilancia al aprovechamiento del recurso hídrico subterráneo, así:
Resolución ordena pago por seguimiento: Doce (12)
Resolución Ordena el Desistimiento: Uno (1)
Resolución sellamiento definitivo: Dos (2)
Auto Archivo de expediente: Cuatro (4)</t>
  </si>
  <si>
    <t>25. Verificar el correcto funcionamiento de los medidores</t>
  </si>
  <si>
    <t>Para el periodo comprendido entre enero a diciembre de 2019, se han generado ochocientos sesenta y tres (863) revisiones de lectura de medidores a pozos con concesión vigente, ejecutadas mensualmente así:
Enero de 2019: Revisiones a medidores de los pozos con concesión vigente: Setenta y tres (73) 
Febrero de 2019: Revisiones a medidores de los pozos con concesión vigente: Setenta y tres (73) 
Marzo de 2019: Revisiones a medidores de los pozos con concesión vigente: Sesenta y nueve (69)
Abril de 2019: Revisiones a medidores de los pozos con concesión vigente: Setenta y dos (72) 
Mayo de 2019: Revisiones a medidores de los pozos con concesión vigente: Setenta y dos (72) 
Junio de 2019: Revisiones a medidores de los pozos con concesión vigente: Setenta y dos (72)
Julio de 2019: Revisiones a medidores de los pozos con concesión vigente: Setenta y dos (72)
Agosto de 2019: Revisiones a medidores de los pozos con concesión vigente: Setenta y dos (72)
Septiembre de 2019: Revisiones a medidores de los pozos con concesión vigente: Setenta y dos (72)
Octubre de 2019: Revisiones a medidores de los pozos con concesión vigente: Setenta y dos (72)
Noviembre de 2019: Revisiones a medidores de los pozos con concesión vigente: Setenta y dos (72)
Diciembre de 2019: Revisiones a medidores de los pozos con concesión vigente: Setenta y dos (72)</t>
  </si>
  <si>
    <t>26. Ejecutar las brigadas de toma de niveles.</t>
  </si>
  <si>
    <t xml:space="preserve">Para el periodo comprendido entre enero a diciembre de 2019, se ejecutó ochenta y un (81) brigadas de toma de niveles así:
Treinta (30) pozos inventariados por la SDA en las localidades de Tunjuelo, Bosa, Ciudad Bolívar, Engativá, Fontibón, Kennedy, Los Mártires, Puente Aranda y Teusaquillo en el mes de Junio.
Treinta (30) pozos inventariados por la SDA en las localidades de Tunjuelo, Bosa, Ciudad Bolívar, Engativá, Fontibón, Kennedy, Los Mártires, Puente Aranda y Teusaquillo en el mes de Diciembre.
Veintiuno (21) pozos inventariados por la SDA en las localidades de Usaquén y Suba en el mes de Diciembre.
</t>
  </si>
  <si>
    <t>Generar 8 instrumentos técnicos, científicos y de prevención para el mantenimiento y prevención en la gestión el arbolado
urbano, que propendan por su protección y prestación de los servicios ambientales inherentes</t>
  </si>
  <si>
    <t xml:space="preserve">27. Emitir los productos técnicos asociados al diagnostico de predios con sospecha de contaminación o con solicitudes de cambio de uso de suelo. </t>
  </si>
  <si>
    <r>
      <rPr>
        <b/>
        <sz val="11"/>
        <rFont val="Calibri"/>
        <family val="2"/>
      </rPr>
      <t xml:space="preserve">VIGENCIA: </t>
    </r>
    <r>
      <rPr>
        <sz val="11"/>
        <color rgb="FF000000"/>
        <rFont val="Calibri"/>
        <family val="2"/>
      </rPr>
      <t xml:space="preserve">En 2019 se generaron 2 instrumentos científicos, 1 técnico y 1 de prevención para el mantenimiento, gestión y protección del recurso arbóreo de la ciudad, cuyos productos se detallan a continuación: 
</t>
    </r>
    <r>
      <rPr>
        <b/>
        <sz val="11"/>
        <rFont val="Calibri"/>
        <family val="2"/>
      </rPr>
      <t xml:space="preserve">
Instrumento científico 1.</t>
    </r>
    <r>
      <rPr>
        <sz val="11"/>
        <color rgb="FF000000"/>
        <rFont val="Calibri"/>
        <family val="2"/>
      </rPr>
      <t xml:space="preserve"> Identificar y estudiar las coberturas vegetales que contribuyan a la adaptación al cambio climático, a través de sus efectos en la atenuación del efecto “Isla de Calor”. 
Para el instrumento 1 se generaron los siguientes artículos científicos: 1. “Influencia del arbolado urbano en la mitigación del efecto isla de calor en la ciudad de Bogotá” y 2. “Influencia del arbolado urbano en la mitigación del efecto isla de calor superficial y análisis NDVI en la ciudad de Bogotá”. 
</t>
    </r>
    <r>
      <rPr>
        <b/>
        <sz val="11"/>
        <rFont val="Calibri"/>
        <family val="2"/>
      </rPr>
      <t xml:space="preserve">Instrumento científico 2. </t>
    </r>
    <r>
      <rPr>
        <sz val="11"/>
        <color rgb="FF000000"/>
        <rFont val="Calibri"/>
        <family val="2"/>
      </rPr>
      <t xml:space="preserve">Evaluar el comportamiento e integración del arbolado urbano con otras coberturas. 
Para el instrumento 2 se generó un (1) artículo científico titulado “Modelo de riesgo de volcamiento de árboles para la ciudad de Bogotá” y una (1) aplicación para el cálculo de la probabilidad de volcamiento por árbol en la ciudad de Bogotá. 
</t>
    </r>
    <r>
      <rPr>
        <b/>
        <sz val="11"/>
        <rFont val="Calibri"/>
        <family val="2"/>
      </rPr>
      <t>Instrumento técnico 3.</t>
    </r>
    <r>
      <rPr>
        <sz val="11"/>
        <color rgb="FF000000"/>
        <rFont val="Calibri"/>
        <family val="2"/>
      </rPr>
      <t xml:space="preserve"> Incidencia de las coberturas verdes de Bogotá en las alteraciones climáticas de la ciudad.
Para el instrumento 3 se generaron los siguientes artículos técnicos: 1. “Sensibilidad al cambio climático (CC) en una selección de árboles y mutualistas urbanos de Bogotá D.C.” y 2. “Valor taxonómico y funcional de los árboles de Bogotá D.C. para la conservación de la biodiversidad”. 
</t>
    </r>
    <r>
      <rPr>
        <b/>
        <sz val="11"/>
        <rFont val="Calibri"/>
        <family val="2"/>
      </rPr>
      <t xml:space="preserve">
RESERVA: </t>
    </r>
    <r>
      <rPr>
        <sz val="11"/>
        <color rgb="FF000000"/>
        <rFont val="Calibri"/>
        <family val="2"/>
      </rPr>
      <t xml:space="preserve">En el I semestre de 2019, se diseñó, estructuró e inició la etapa de ejecución de la campaña de prevención “Bogotanos protegiendo y conservando la cobertura arbórea de la ciudad”. Al 30 de septiembre de 2019 se ejecutaron 5 jornadas, 3 de ellas en Parques Distritales Metropolitanos usando como herramienta el etiquetado educativo. 
</t>
    </r>
  </si>
  <si>
    <t xml:space="preserve">La población distrital se ve beneficiada con la generación de los 2 instrumentos científicos y el instrumento técnico ya que a través de estos se establece el efecto de mitigación que tiene el arbolado urbano sobre el cambio climático y el efecto isla de calor y se mejora el conocimiento existente sobre las principales causas de volcamientos de árboles y su relación con parámetros climáticos como la precipitación y la velocidad de los vientos y los principales efectos que tendrá el clima futuro sobre el arbolado urbano y su composición florística. A partir de este conocimiento se podrá avanzar en un modelo biometereológico para el establecimiento futuro de un sistema de alerta temprana contra volcamientos en la ciudad de Bogotá, en la definición de estrategias de arborización por localidades y en la formulación y aplicación de planes de manejo del arbolado urbano para los próximos años.
Entretanto con la ejecución de la campaña “Bogotanos protegiendo y conservando la cobertura arbórea de la ciudad” usando como herramienta el establecimiento de 122 etiquetas educativas para la identificación del arbolado urbano ubicado en los Parques Distritales Metropolitanos: Ciudad Montes, La Independencia y Timiza, los estudiantes de quinto de primaria del colegio Kapeirot,  y del Instituto Policarpa Salavarrieta, así como los estudiantes de sexto grado del Colegio Cooperativo Timiza, se informaron sobre los beneficios que proporcionan los árboles, las consecuencias de la inadecuada planificación y las normas, trámites y competencias que hay en materia de Silvicultura urbana en el marco del Decreto Distrital 531 de 2010, lo que les permitirá fortalecer el sentido de pertenencia y apropiación del arbolado, dando un manejo adecuado al recurso buscando su protección y conservación.
</t>
  </si>
  <si>
    <t xml:space="preserve">Ártículos científicos: "Influencia del arbolado urbano en la mitigación del efecto isla de calor en la ciudad de Bogotá”, “Influencia del arbolado urbano en la mitigación del efecto isla de calor superficial y análisis NDVI en la ciudad de Bogotá” y “Modelo de riesgo de volcamiento de árboles para la ciudad de Bogotá”.
Árticulos técnicos: “Sensibilidad al cambio climático (CC) en una selección de árboles y mutualistas urbanos de Bogotá D.C.”, “Valor taxonómico y funcional de los árboles de Bogotá D.C. para la conservación de la biodiversidad”. 
Aplicación para el cálculo de la probabilidad de volcamiento por árbol en la ciudad de bogotá, Informes de las Jornadas de Etiquetado Educativo, Informes de las Jornadas de Conocimiento, Actas de reunión,listados de asistencias, bases de datos, fotografías.  </t>
  </si>
  <si>
    <t xml:space="preserve">28. Elaborar los actos administrativos que acojan los productos técnicos asociados al diagnostico de predios con sospecha de contaminación o con solicitudes de cambio de uso de suelo. </t>
  </si>
  <si>
    <t xml:space="preserve">Durante la vigencia 2019 se emitieron un total de 24 actos administrativos que acogen las actuaciones técnicas emitidas en atención a la solicitud de diagnósticos ambientales: 
Mayo 2019 se emitieron dos (2) actos administrativos de requerimiento de actividades de investigación  y desmantelamiento (2019EE103440,  2019EE103434)
Julio 2019 se emitieron tres (3) actos administrativos  de requerimiento de actividades de investigación y desmantelamiento (2019EE163057, 2019EE163061, 2019EE157084)
Agosto 2019 se emitió un (1) acto administrativo asociado con actividades de investigación  y desmantelamiento (2019IE187549)
Noviembre 2019 se emitieron diez (10) actos administrativos asociados con actividades de investigación y desmantelamiento (2019EE275939, 2019EE275957, 2019EE271094,  2019EE271102, 2019EE273531, 2019EE276106, 2019EE271083, 2019EE266579, 2019EE275943, 2019EE297674).
Diciembre 2019 se emitieron ocho (8) actos administrativos asociados con actividades de investigación y desmantelamiento (2019EE297591, 2019EE297669, 2019EE297678, 2019EE297619, 2019EE304606, 2019EE304434, 2019EE304667, 2019EE304422).
</t>
  </si>
  <si>
    <t>Ejecutar el 100% del programa de control ambiental a los predios diagnosticados con posible afectación al recurso suelo y agua subterránea</t>
  </si>
  <si>
    <t>29. Formular y actualizar  el programa de control ambiental a predios diagnosticados con posible afectación a los recursos suelo y agua subterráneo.</t>
  </si>
  <si>
    <t>Mediante Rad. 2019IE31367 se emite Informe Técnico  00190, 06 de febrero del 2019 "PROGRAMA DE CONTROL AMBIENTAL A LOS PREDIOS DIAGNOSTICADOS CON POSIBLE AFECTACIÓN AL RECURSO SUELO Y AGUA SUBTERRÁNEAINFORME DE PROGRAMACIÓN PARA EL AÑO 2019", considerando que el universo de casos del programa de control es variable en el tiempo, como quiera que depende directamente de los predios diagnosticados  con sospecha de afectación a los cuales se les ha requerido el desarrollo de actividades de investigación y desmantelamiento, se ha establecido la necesidad de incluir un total de seis (6) casos adicionales al universo determinado a principios de año, así las cosas se emite Rad. 2019IE226291 Informe Tecnico No. 01521, 26 de septiembre del 2019 “ACTUALIZACIÓN DEL INFORME TÉCNICO 2019IE31367- PROGRAMA DE CONTROL AMBIENTAL A LOS PREDIOS DIAGNOSTICADOS CON POSIBLE AFECTACIÓN AL RECURSO SUELO Y AGUA SUBTERRÁNEA”, en dicho documento el universo de casos que deben ser objeto de seguimiento durante la vigencia 2019 es de 51.</t>
  </si>
  <si>
    <t xml:space="preserve">30. Emitir los productos técnicos y juridicos asociados a las  actividades de investigación, evaluación de planes de trabajo, remediación de los predios que se encuentran inmersos en el programa de control ambiental. </t>
  </si>
  <si>
    <t xml:space="preserve">La actualización del programa establece un nuevo  universo de 51 casos (6 más que los contemplados inicialmente)  de los cuales se han atendido 39 casos y se han generado 102 actuaciones administrativas, a continuación se establecen la cantidad y porcentaje mensual:
Enero: 11 casos, 16 actuaciones. 
Febrero: 0
Marzo: 5 casos, 5 actuaciones.
Abril: 1 caso, 5 actuaciones.
Mayo: 2 casos, 13 actuaciones. 
Junio: 0
Julio: 4 actuaciones.
Agosto: 2 actuaciones.
Septiembre: 8 casos, 11 actuaciones.
Octubre: 4 casos, 11 actuaciones.
Noviembre: 4 casos, 18 actuaciones.  
Diciembre: 4 casos, 17 actuaciones.
</t>
  </si>
  <si>
    <t>31. Realizar visitas de  evaluación, control y seguimiento sobre el recurso arbóreo.</t>
  </si>
  <si>
    <t>Realizar 45000 actuaciones técnicas o jurídicas de evaluación, control, seguimiento, prevención e investigación sobre los recursos flora y fauna silvestre en el Distrito Capital.</t>
  </si>
  <si>
    <r>
      <t xml:space="preserve">En 2019, la Secretaría Distrital de Ambiente a través de la Subdirección de Silvicultura, Flora y Fauna Silvestre realizó </t>
    </r>
    <r>
      <rPr>
        <b/>
        <sz val="8"/>
        <color rgb="FF000000"/>
        <rFont val="Arial"/>
        <family val="2"/>
      </rPr>
      <t>12.887</t>
    </r>
    <r>
      <rPr>
        <sz val="8"/>
        <color rgb="FF000000"/>
        <rFont val="Arial"/>
        <family val="2"/>
      </rPr>
      <t xml:space="preserve"> visitas técnicas de evaluación, control y seguimiento relacionadas con actividades silviculturales.
</t>
    </r>
    <r>
      <rPr>
        <b/>
        <sz val="8"/>
        <color rgb="FF000000"/>
        <rFont val="Arial"/>
        <family val="2"/>
      </rPr>
      <t>Enero:</t>
    </r>
    <r>
      <rPr>
        <sz val="8"/>
        <color rgb="FF000000"/>
        <rFont val="Arial"/>
        <family val="2"/>
      </rPr>
      <t xml:space="preserve"> 504 visitas; </t>
    </r>
    <r>
      <rPr>
        <b/>
        <sz val="8"/>
        <color rgb="FF000000"/>
        <rFont val="Arial"/>
        <family val="2"/>
      </rPr>
      <t>Febrero:</t>
    </r>
    <r>
      <rPr>
        <sz val="8"/>
        <color rgb="FF000000"/>
        <rFont val="Arial"/>
        <family val="2"/>
      </rPr>
      <t xml:space="preserve"> 291 visitas; </t>
    </r>
    <r>
      <rPr>
        <b/>
        <sz val="8"/>
        <color rgb="FF000000"/>
        <rFont val="Arial"/>
        <family val="2"/>
      </rPr>
      <t>Marzo:</t>
    </r>
    <r>
      <rPr>
        <sz val="8"/>
        <color rgb="FF000000"/>
        <rFont val="Arial"/>
        <family val="2"/>
      </rPr>
      <t xml:space="preserve"> 868 visitas; </t>
    </r>
    <r>
      <rPr>
        <b/>
        <sz val="8"/>
        <color rgb="FF000000"/>
        <rFont val="Arial"/>
        <family val="2"/>
      </rPr>
      <t>Abril:</t>
    </r>
    <r>
      <rPr>
        <sz val="8"/>
        <color rgb="FF000000"/>
        <rFont val="Arial"/>
        <family val="2"/>
      </rPr>
      <t xml:space="preserve"> 951 visitas; </t>
    </r>
    <r>
      <rPr>
        <b/>
        <sz val="8"/>
        <color rgb="FF000000"/>
        <rFont val="Arial"/>
        <family val="2"/>
      </rPr>
      <t>Mayo:</t>
    </r>
    <r>
      <rPr>
        <sz val="8"/>
        <color rgb="FF000000"/>
        <rFont val="Arial"/>
        <family val="2"/>
      </rPr>
      <t xml:space="preserve"> 938  visitas; </t>
    </r>
    <r>
      <rPr>
        <b/>
        <sz val="8"/>
        <color rgb="FF000000"/>
        <rFont val="Arial"/>
        <family val="2"/>
      </rPr>
      <t>Junio:</t>
    </r>
    <r>
      <rPr>
        <sz val="8"/>
        <color rgb="FF000000"/>
        <rFont val="Arial"/>
        <family val="2"/>
      </rPr>
      <t xml:space="preserve"> 956 visitas; </t>
    </r>
    <r>
      <rPr>
        <b/>
        <sz val="8"/>
        <color rgb="FF000000"/>
        <rFont val="Arial"/>
        <family val="2"/>
      </rPr>
      <t>Julio:</t>
    </r>
    <r>
      <rPr>
        <sz val="8"/>
        <color rgb="FF000000"/>
        <rFont val="Arial"/>
        <family val="2"/>
      </rPr>
      <t xml:space="preserve"> 1.010 visitas; </t>
    </r>
    <r>
      <rPr>
        <b/>
        <sz val="8"/>
        <color rgb="FF000000"/>
        <rFont val="Arial"/>
        <family val="2"/>
      </rPr>
      <t>Agosto:</t>
    </r>
    <r>
      <rPr>
        <sz val="8"/>
        <color rgb="FF000000"/>
        <rFont val="Arial"/>
        <family val="2"/>
      </rPr>
      <t xml:space="preserve"> 1.587 visitas , </t>
    </r>
    <r>
      <rPr>
        <b/>
        <sz val="8"/>
        <color rgb="FF000000"/>
        <rFont val="Arial"/>
        <family val="2"/>
      </rPr>
      <t>Septiembre:</t>
    </r>
    <r>
      <rPr>
        <sz val="8"/>
        <color rgb="FF000000"/>
        <rFont val="Arial"/>
        <family val="2"/>
      </rPr>
      <t xml:space="preserve"> 1.569 visitas, </t>
    </r>
    <r>
      <rPr>
        <b/>
        <sz val="8"/>
        <color rgb="FF000000"/>
        <rFont val="Arial"/>
        <family val="2"/>
      </rPr>
      <t>Octubre:</t>
    </r>
    <r>
      <rPr>
        <sz val="8"/>
        <color rgb="FF000000"/>
        <rFont val="Arial"/>
        <family val="2"/>
      </rPr>
      <t xml:space="preserve">1.521 visitas,  </t>
    </r>
    <r>
      <rPr>
        <b/>
        <sz val="8"/>
        <color rgb="FF000000"/>
        <rFont val="Arial"/>
        <family val="2"/>
      </rPr>
      <t>Noviembre:</t>
    </r>
    <r>
      <rPr>
        <sz val="8"/>
        <color rgb="FF000000"/>
        <rFont val="Arial"/>
        <family val="2"/>
      </rPr>
      <t xml:space="preserve"> 1.491 visitas, </t>
    </r>
    <r>
      <rPr>
        <b/>
        <sz val="8"/>
        <color rgb="FF000000"/>
        <rFont val="Arial"/>
        <family val="2"/>
      </rPr>
      <t>Diciembre:</t>
    </r>
    <r>
      <rPr>
        <sz val="8"/>
        <color rgb="FF000000"/>
        <rFont val="Arial"/>
        <family val="2"/>
      </rPr>
      <t>1.201.</t>
    </r>
  </si>
  <si>
    <r>
      <t xml:space="preserve">En 2019, la Secretaría Distrital de Ambiente –SDA- ejecutó </t>
    </r>
    <r>
      <rPr>
        <b/>
        <sz val="9"/>
        <color rgb="FF000000"/>
        <rFont val="Arial"/>
        <family val="2"/>
      </rPr>
      <t>14.730</t>
    </r>
    <r>
      <rPr>
        <sz val="9"/>
        <color rgb="FF000000"/>
        <rFont val="Arial"/>
        <family val="2"/>
      </rPr>
      <t xml:space="preserve"> actuaciones técnicas y jurídicas de evaluación, control, seguimiento y prevención para la protección y conservación de los recursos flora y fauna silvestre, de las cuales, 8.941 se realizaron sobre el recurso fauna silvestre, 4.444 sobre el recurso flora silvestre y 1.345 sobre ambos recursos. 
Las 8.941 actuaciones técnicas y jurídicas ejecutadas sobre la fauna silvestre corresponden a: 63 operativos de control, 3.036 solicitudes atendidas por concepto de presencia, tenencia o comercialización, 152 conceptos técnicos por incautación, 349 visitas de verificación de Cites y No Cites, 173 visitas para expedición de salvoconductos, 317 actividades de evaluación y seguimiento a permisos, 115 capacitaciones, 157 verificaciones e inspecciones, 3.951 animales silvestres liberados en sus zonas de vida, 614 animales reubicados, 1 concepto técnico de disposición final y 13 resoluciones de permisos de aprovechamiento de fauna silvestre. 
En cuanto al recurso flora silvestre, las 4.444 actuaciones técnicas corresponden a: 159 operativos de control, 1.426 visitas de evaluación y seguimiento, 117 inventarios de control, 39 nuevos registros en el libro de operaciones, 17 visitas para expedición de salvoconductos, 215 visitas de verificación de CITES y NO CITES, 2.276 reportes del libro de operaciones ingresados a FOREST, 77 certificaciones de exportación e importación, 85 certificaciones de registro, 20 conceptos e informes técnicos sin visita, 12 capacitaciones y 1 recepción para guarda y custodia de especímenes de flora. 
Finalmente,  se realizaron 1.116 rondas de control, preventivas y de seguimiento en las terminales de transporte terrestre y aéreo y 229 jornadas de capacitación y sensibilización orientadas a la protección de la flora y la fauna silvestre. </t>
    </r>
  </si>
  <si>
    <t>32. Emitir conceptos e informes técnicos relacionados con la evaluación técnica de árboles en el Distrito.</t>
  </si>
  <si>
    <r>
      <t xml:space="preserve">En 2019, la Secretaría Distrital de Ambiente emitió </t>
    </r>
    <r>
      <rPr>
        <b/>
        <sz val="8"/>
        <color rgb="FF000000"/>
        <rFont val="Arial"/>
        <family val="2"/>
      </rPr>
      <t>3.328</t>
    </r>
    <r>
      <rPr>
        <sz val="8"/>
        <color rgb="FF000000"/>
        <rFont val="Arial"/>
        <family val="2"/>
      </rPr>
      <t xml:space="preserve"> conceptos técnicos de manejo, de emergencia y de infraestructura y </t>
    </r>
    <r>
      <rPr>
        <b/>
        <sz val="8"/>
        <color rgb="FF000000"/>
        <rFont val="Arial"/>
        <family val="2"/>
      </rPr>
      <t>191</t>
    </r>
    <r>
      <rPr>
        <sz val="8"/>
        <color rgb="FF000000"/>
        <rFont val="Arial"/>
        <family val="2"/>
      </rPr>
      <t xml:space="preserve"> informes técnicos de evaluación. 
</t>
    </r>
    <r>
      <rPr>
        <b/>
        <sz val="8"/>
        <color rgb="FF000000"/>
        <rFont val="Arial"/>
        <family val="2"/>
      </rPr>
      <t xml:space="preserve"> 
Enero: </t>
    </r>
    <r>
      <rPr>
        <sz val="8"/>
        <color rgb="FF000000"/>
        <rFont val="Arial"/>
        <family val="2"/>
      </rPr>
      <t xml:space="preserve">496 conceptos técnicos de manejo, de emergencia, de infraestructura y 29 informes técnicos de evaluación. 
</t>
    </r>
    <r>
      <rPr>
        <b/>
        <sz val="8"/>
        <color rgb="FF000000"/>
        <rFont val="Arial"/>
        <family val="2"/>
      </rPr>
      <t xml:space="preserve">Febrero: </t>
    </r>
    <r>
      <rPr>
        <sz val="8"/>
        <color rgb="FF000000"/>
        <rFont val="Arial"/>
        <family val="2"/>
      </rPr>
      <t xml:space="preserve">293 conceptos técnicos de manejo, de emergencia, de infraestructura y 15 informes técnicos de evaluación. 
</t>
    </r>
    <r>
      <rPr>
        <b/>
        <sz val="8"/>
        <color rgb="FF000000"/>
        <rFont val="Arial"/>
        <family val="2"/>
      </rPr>
      <t>Marzo:</t>
    </r>
    <r>
      <rPr>
        <sz val="8"/>
        <color rgb="FF000000"/>
        <rFont val="Arial"/>
        <family val="2"/>
      </rPr>
      <t xml:space="preserve"> 299 conceptos técnicos de manejo, de emergencia, de infraestructura y 8 informes técnicos de evaluación. 
</t>
    </r>
    <r>
      <rPr>
        <b/>
        <sz val="8"/>
        <color rgb="FF000000"/>
        <rFont val="Arial"/>
        <family val="2"/>
      </rPr>
      <t>Abril:</t>
    </r>
    <r>
      <rPr>
        <sz val="8"/>
        <color rgb="FF000000"/>
        <rFont val="Arial"/>
        <family val="2"/>
      </rPr>
      <t xml:space="preserve"> 201 conceptos técnicos de manejo, de emergencia, de infraestructura y 34 informes técnicos de evaluación.
</t>
    </r>
    <r>
      <rPr>
        <b/>
        <sz val="8"/>
        <color rgb="FF000000"/>
        <rFont val="Arial"/>
        <family val="2"/>
      </rPr>
      <t>Mayo</t>
    </r>
    <r>
      <rPr>
        <sz val="8"/>
        <color rgb="FF000000"/>
        <rFont val="Arial"/>
        <family val="2"/>
      </rPr>
      <t xml:space="preserve">: 255 conceptos técnicos de manejo, de emergencia, de infraestructura y 7 informes técnicos de evaluación.
</t>
    </r>
    <r>
      <rPr>
        <b/>
        <sz val="8"/>
        <color rgb="FF000000"/>
        <rFont val="Arial"/>
        <family val="2"/>
      </rPr>
      <t>Junio:</t>
    </r>
    <r>
      <rPr>
        <sz val="8"/>
        <color rgb="FF000000"/>
        <rFont val="Arial"/>
        <family val="2"/>
      </rPr>
      <t xml:space="preserve"> 222 conceptos técnicos de manejo, de emergencia, de infraestructura y 9 informes técnicos de evaluación.
</t>
    </r>
    <r>
      <rPr>
        <b/>
        <sz val="8"/>
        <color rgb="FF000000"/>
        <rFont val="Arial"/>
        <family val="2"/>
      </rPr>
      <t>Julio:</t>
    </r>
    <r>
      <rPr>
        <sz val="8"/>
        <color rgb="FF000000"/>
        <rFont val="Arial"/>
        <family val="2"/>
      </rPr>
      <t xml:space="preserve"> 264 conceptos técnicos de manejo, de emergencia, de infraestructura y 7 informes técnicos de evaluación.
</t>
    </r>
    <r>
      <rPr>
        <b/>
        <sz val="8"/>
        <color rgb="FF000000"/>
        <rFont val="Arial"/>
        <family val="2"/>
      </rPr>
      <t>Agosto:</t>
    </r>
    <r>
      <rPr>
        <sz val="8"/>
        <color rgb="FF000000"/>
        <rFont val="Arial"/>
        <family val="2"/>
      </rPr>
      <t xml:space="preserve"> 347 conceptos técnicos de manejo, de emergencia, de infraestructura y 5 informes técnicos de evaluación.
</t>
    </r>
    <r>
      <rPr>
        <b/>
        <sz val="8"/>
        <color rgb="FF000000"/>
        <rFont val="Arial"/>
        <family val="2"/>
      </rPr>
      <t>Septiembre:</t>
    </r>
    <r>
      <rPr>
        <sz val="8"/>
        <color rgb="FF000000"/>
        <rFont val="Arial"/>
        <family val="2"/>
      </rPr>
      <t xml:space="preserve"> 154 conceptos técnicos de manejo, de emergencia, de infraestructura y 4 informes técnicos de evaluación.
</t>
    </r>
    <r>
      <rPr>
        <b/>
        <sz val="8"/>
        <color rgb="FF000000"/>
        <rFont val="Arial"/>
        <family val="2"/>
      </rPr>
      <t>Octubre:</t>
    </r>
    <r>
      <rPr>
        <sz val="8"/>
        <color rgb="FF000000"/>
        <rFont val="Arial"/>
        <family val="2"/>
      </rPr>
      <t xml:space="preserve"> 271 conceptos técnicos de manejo, de emergencia, de infraestructura y 30 informes técnicos de evaluación.
</t>
    </r>
    <r>
      <rPr>
        <b/>
        <sz val="8"/>
        <color rgb="FF000000"/>
        <rFont val="Arial"/>
        <family val="2"/>
      </rPr>
      <t>Noviembre:</t>
    </r>
    <r>
      <rPr>
        <sz val="8"/>
        <color rgb="FF000000"/>
        <rFont val="Arial"/>
        <family val="2"/>
      </rPr>
      <t xml:space="preserve"> 294 conceptos técnicos de manejo, de emergencia, de infraestructura y 9 informes técnicos de evaluación.
</t>
    </r>
    <r>
      <rPr>
        <b/>
        <sz val="8"/>
        <color rgb="FF000000"/>
        <rFont val="Arial"/>
        <family val="2"/>
      </rPr>
      <t>Diciembre:</t>
    </r>
    <r>
      <rPr>
        <sz val="8"/>
        <color rgb="FF000000"/>
        <rFont val="Arial"/>
        <family val="2"/>
      </rPr>
      <t xml:space="preserve"> 232 conceptos técnicos de manejo, de emergencia, de infraestructura y 34 informes técnicos de evaluación.</t>
    </r>
  </si>
  <si>
    <t>33. Verificar el cumplimiento de las actividades silviculturales autorizadas y de su compensación pecuniaria o en árboles plantados.</t>
  </si>
  <si>
    <r>
      <t xml:space="preserve">Con el objeto de verificar el cumplimiento de las actividades silviculturales autorizadas y de su compensación pecuniaria o en árboles plantados, en 2019, la Secretaría Distrital de Ambiente a través de la Subdirección de Silvicultura, Flora y Fauna Silvestre emitió </t>
    </r>
    <r>
      <rPr>
        <b/>
        <sz val="8"/>
        <color rgb="FF000000"/>
        <rFont val="Arial"/>
        <family val="2"/>
      </rPr>
      <t>8.774</t>
    </r>
    <r>
      <rPr>
        <sz val="8"/>
        <color rgb="FF000000"/>
        <rFont val="Arial"/>
        <family val="2"/>
      </rPr>
      <t xml:space="preserve"> conceptos técnicos de seguimiento y </t>
    </r>
    <r>
      <rPr>
        <b/>
        <sz val="8"/>
        <color rgb="FF000000"/>
        <rFont val="Arial"/>
        <family val="2"/>
      </rPr>
      <t>203</t>
    </r>
    <r>
      <rPr>
        <sz val="8"/>
        <color rgb="FF000000"/>
        <rFont val="Arial"/>
        <family val="2"/>
      </rPr>
      <t xml:space="preserve"> Informes Técnicos de Seguimiento. 
</t>
    </r>
    <r>
      <rPr>
        <b/>
        <sz val="8"/>
        <color rgb="FF000000"/>
        <rFont val="Arial"/>
        <family val="2"/>
      </rPr>
      <t>Enero:</t>
    </r>
    <r>
      <rPr>
        <sz val="8"/>
        <color rgb="FF000000"/>
        <rFont val="Arial"/>
        <family val="2"/>
      </rPr>
      <t xml:space="preserve"> 426 conceptos técnicos y 19 Informes técnicos de seguimiento
</t>
    </r>
    <r>
      <rPr>
        <b/>
        <sz val="8"/>
        <color rgb="FF000000"/>
        <rFont val="Arial"/>
        <family val="2"/>
      </rPr>
      <t>Febrero</t>
    </r>
    <r>
      <rPr>
        <sz val="8"/>
        <color rgb="FF000000"/>
        <rFont val="Arial"/>
        <family val="2"/>
      </rPr>
      <t xml:space="preserve">: 346 conceptos técnicos y 6 Informes técnicos de seguimiento
</t>
    </r>
    <r>
      <rPr>
        <b/>
        <sz val="8"/>
        <color rgb="FF000000"/>
        <rFont val="Arial"/>
        <family val="2"/>
      </rPr>
      <t>Marzo</t>
    </r>
    <r>
      <rPr>
        <sz val="8"/>
        <color rgb="FF000000"/>
        <rFont val="Arial"/>
        <family val="2"/>
      </rPr>
      <t xml:space="preserve">: 236 conceptos técnicos y 13 Informes técnicos de seguimiento.
</t>
    </r>
    <r>
      <rPr>
        <b/>
        <sz val="8"/>
        <color rgb="FF000000"/>
        <rFont val="Arial"/>
        <family val="2"/>
      </rPr>
      <t>Abril</t>
    </r>
    <r>
      <rPr>
        <sz val="8"/>
        <color rgb="FF000000"/>
        <rFont val="Arial"/>
        <family val="2"/>
      </rPr>
      <t xml:space="preserve">: 373 conceptos técnicos y 23 Informes técnicos de seguimiento.
</t>
    </r>
    <r>
      <rPr>
        <b/>
        <sz val="8"/>
        <color rgb="FF000000"/>
        <rFont val="Arial"/>
        <family val="2"/>
      </rPr>
      <t>Mayo:</t>
    </r>
    <r>
      <rPr>
        <sz val="8"/>
        <color rgb="FF000000"/>
        <rFont val="Arial"/>
        <family val="2"/>
      </rPr>
      <t xml:space="preserve"> 844 conceptos técnicos y 8 Informes técnicos de seguimiento.
</t>
    </r>
    <r>
      <rPr>
        <b/>
        <sz val="8"/>
        <color rgb="FF000000"/>
        <rFont val="Arial"/>
        <family val="2"/>
      </rPr>
      <t>Junio:</t>
    </r>
    <r>
      <rPr>
        <sz val="8"/>
        <color rgb="FF000000"/>
        <rFont val="Arial"/>
        <family val="2"/>
      </rPr>
      <t xml:space="preserve"> 648 conceptos técnicos y 19 Informes técnicos de seguimiento.
</t>
    </r>
    <r>
      <rPr>
        <b/>
        <sz val="8"/>
        <color rgb="FF000000"/>
        <rFont val="Arial"/>
        <family val="2"/>
      </rPr>
      <t>Julio:</t>
    </r>
    <r>
      <rPr>
        <sz val="8"/>
        <color rgb="FF000000"/>
        <rFont val="Arial"/>
        <family val="2"/>
      </rPr>
      <t xml:space="preserve"> 1.278 conceptos técnicos y 28 Informes técnicos de seguimiento.
</t>
    </r>
    <r>
      <rPr>
        <b/>
        <sz val="8"/>
        <color rgb="FF000000"/>
        <rFont val="Arial"/>
        <family val="2"/>
      </rPr>
      <t>Agosto:</t>
    </r>
    <r>
      <rPr>
        <sz val="8"/>
        <color rgb="FF000000"/>
        <rFont val="Arial"/>
        <family val="2"/>
      </rPr>
      <t xml:space="preserve"> 779 conceptos técnicos y 12 Informes técnicos de seguimiento.
</t>
    </r>
    <r>
      <rPr>
        <b/>
        <sz val="8"/>
        <color rgb="FF000000"/>
        <rFont val="Arial"/>
        <family val="2"/>
      </rPr>
      <t>Septiembre:</t>
    </r>
    <r>
      <rPr>
        <sz val="8"/>
        <color rgb="FF000000"/>
        <rFont val="Arial"/>
        <family val="2"/>
      </rPr>
      <t xml:space="preserve"> 836 conceptos técnicos y 14 Informes técnicos de seguimiento.
</t>
    </r>
    <r>
      <rPr>
        <b/>
        <sz val="8"/>
        <color rgb="FF000000"/>
        <rFont val="Arial"/>
        <family val="2"/>
      </rPr>
      <t>Octubre:</t>
    </r>
    <r>
      <rPr>
        <sz val="8"/>
        <color rgb="FF000000"/>
        <rFont val="Arial"/>
        <family val="2"/>
      </rPr>
      <t xml:space="preserve"> 1.041 conceptos técnicos y 25 Informes técnicos de seguimiento.
</t>
    </r>
    <r>
      <rPr>
        <b/>
        <sz val="8"/>
        <color rgb="FF000000"/>
        <rFont val="Arial"/>
        <family val="2"/>
      </rPr>
      <t>Noviembre:</t>
    </r>
    <r>
      <rPr>
        <sz val="8"/>
        <color rgb="FF000000"/>
        <rFont val="Arial"/>
        <family val="2"/>
      </rPr>
      <t xml:space="preserve"> 902 conceptos técnicos y 11 Informes técnicos de seguimiento.
</t>
    </r>
    <r>
      <rPr>
        <b/>
        <sz val="8"/>
        <color rgb="FF000000"/>
        <rFont val="Arial"/>
        <family val="2"/>
      </rPr>
      <t>Diciembre:</t>
    </r>
    <r>
      <rPr>
        <sz val="8"/>
        <color rgb="FF000000"/>
        <rFont val="Arial"/>
        <family val="2"/>
      </rPr>
      <t xml:space="preserve"> 1.065 conceptos técnicos y 25 Informes técnicos de seguimiento.</t>
    </r>
  </si>
  <si>
    <t xml:space="preserve">34. Emitir conceptos e informes técnicos contravencionales que den cuenta de la ejecución de actividades silviculturales sin autorización. </t>
  </si>
  <si>
    <r>
      <t xml:space="preserve">En 2019, la Secretaría Distrital de Ambiente emitió </t>
    </r>
    <r>
      <rPr>
        <b/>
        <sz val="8"/>
        <color rgb="FF000000"/>
        <rFont val="Arial"/>
        <family val="2"/>
      </rPr>
      <t>133</t>
    </r>
    <r>
      <rPr>
        <sz val="8"/>
        <color rgb="FF000000"/>
        <rFont val="Arial"/>
        <family val="2"/>
      </rPr>
      <t xml:space="preserve"> conceptos técnicos contravencionales y </t>
    </r>
    <r>
      <rPr>
        <b/>
        <sz val="8"/>
        <color rgb="FF000000"/>
        <rFont val="Arial"/>
        <family val="2"/>
      </rPr>
      <t xml:space="preserve">15 </t>
    </r>
    <r>
      <rPr>
        <sz val="8"/>
        <color rgb="FF000000"/>
        <rFont val="Arial"/>
        <family val="2"/>
      </rPr>
      <t xml:space="preserve">informes técnicos contravencionales. 
</t>
    </r>
    <r>
      <rPr>
        <b/>
        <sz val="8"/>
        <color rgb="FF000000"/>
        <rFont val="Arial"/>
        <family val="2"/>
      </rPr>
      <t>Enero</t>
    </r>
    <r>
      <rPr>
        <sz val="8"/>
        <color rgb="FF000000"/>
        <rFont val="Arial"/>
        <family val="2"/>
      </rPr>
      <t xml:space="preserve">: 15 conceptos técnicos contravencionales y 4 informes técnicos contravencionales. 
</t>
    </r>
    <r>
      <rPr>
        <b/>
        <sz val="8"/>
        <color rgb="FF000000"/>
        <rFont val="Arial"/>
        <family val="2"/>
      </rPr>
      <t>Febrero</t>
    </r>
    <r>
      <rPr>
        <sz val="8"/>
        <color rgb="FF000000"/>
        <rFont val="Arial"/>
        <family val="2"/>
      </rPr>
      <t xml:space="preserve">: 10 conceptos técnicos contravencionales y 3 informes técnicos contravencionales. . 
</t>
    </r>
    <r>
      <rPr>
        <b/>
        <sz val="8"/>
        <color rgb="FF000000"/>
        <rFont val="Arial"/>
        <family val="2"/>
      </rPr>
      <t>Marzo</t>
    </r>
    <r>
      <rPr>
        <sz val="8"/>
        <color rgb="FF000000"/>
        <rFont val="Arial"/>
        <family val="2"/>
      </rPr>
      <t xml:space="preserve">: 10 conceptos técnicos contravencionales y 1 informes técnicos contravencionales. 
</t>
    </r>
    <r>
      <rPr>
        <b/>
        <sz val="8"/>
        <color rgb="FF000000"/>
        <rFont val="Arial"/>
        <family val="2"/>
      </rPr>
      <t>Abril:</t>
    </r>
    <r>
      <rPr>
        <sz val="8"/>
        <color rgb="FF000000"/>
        <rFont val="Arial"/>
        <family val="2"/>
      </rPr>
      <t xml:space="preserve"> 6 conceptos técnicos contravencionales.
</t>
    </r>
    <r>
      <rPr>
        <b/>
        <sz val="8"/>
        <color rgb="FF000000"/>
        <rFont val="Arial"/>
        <family val="2"/>
      </rPr>
      <t>Mayo</t>
    </r>
    <r>
      <rPr>
        <sz val="8"/>
        <color rgb="FF000000"/>
        <rFont val="Arial"/>
        <family val="2"/>
      </rPr>
      <t xml:space="preserve">: 7 conceptos técnicos contravencionales y 3 informes técnicos contravencionales. 
</t>
    </r>
    <r>
      <rPr>
        <b/>
        <sz val="8"/>
        <color rgb="FF000000"/>
        <rFont val="Arial"/>
        <family val="2"/>
      </rPr>
      <t>Junio</t>
    </r>
    <r>
      <rPr>
        <sz val="8"/>
        <color rgb="FF000000"/>
        <rFont val="Arial"/>
        <family val="2"/>
      </rPr>
      <t xml:space="preserve">: 2 conceptos técnicos contravencionales.
</t>
    </r>
    <r>
      <rPr>
        <b/>
        <sz val="8"/>
        <color rgb="FF000000"/>
        <rFont val="Arial"/>
        <family val="2"/>
      </rPr>
      <t xml:space="preserve">Julio: </t>
    </r>
    <r>
      <rPr>
        <sz val="8"/>
        <color rgb="FF000000"/>
        <rFont val="Arial"/>
        <family val="2"/>
      </rPr>
      <t xml:space="preserve">17 conceptos técnicos contravencionales y 1 informe técnico contravencional. 
</t>
    </r>
    <r>
      <rPr>
        <b/>
        <sz val="8"/>
        <color rgb="FF000000"/>
        <rFont val="Arial"/>
        <family val="2"/>
      </rPr>
      <t>Agosto:</t>
    </r>
    <r>
      <rPr>
        <sz val="8"/>
        <color rgb="FF000000"/>
        <rFont val="Arial"/>
        <family val="2"/>
      </rPr>
      <t xml:space="preserve"> 23 conceptos técnicos contravencionales y 2 informes técnicos contravencionales. 
</t>
    </r>
    <r>
      <rPr>
        <b/>
        <sz val="8"/>
        <color rgb="FF000000"/>
        <rFont val="Arial"/>
        <family val="2"/>
      </rPr>
      <t>Septiembre:</t>
    </r>
    <r>
      <rPr>
        <sz val="8"/>
        <color rgb="FF000000"/>
        <rFont val="Arial"/>
        <family val="2"/>
      </rPr>
      <t xml:space="preserve"> 6 conceptos técnicos contravencionales. 
</t>
    </r>
    <r>
      <rPr>
        <b/>
        <sz val="8"/>
        <color rgb="FF000000"/>
        <rFont val="Arial"/>
        <family val="2"/>
      </rPr>
      <t>Octubre:</t>
    </r>
    <r>
      <rPr>
        <sz val="8"/>
        <color rgb="FF000000"/>
        <rFont val="Arial"/>
        <family val="2"/>
      </rPr>
      <t xml:space="preserve"> 11 conceptos técnicos contravencionales y 1 informe técnico contravencional. 
</t>
    </r>
    <r>
      <rPr>
        <b/>
        <sz val="8"/>
        <color rgb="FF000000"/>
        <rFont val="Arial"/>
        <family val="2"/>
      </rPr>
      <t>Noviembre:</t>
    </r>
    <r>
      <rPr>
        <sz val="8"/>
        <color rgb="FF000000"/>
        <rFont val="Arial"/>
        <family val="2"/>
      </rPr>
      <t xml:space="preserve"> 14 conceptos técnicos contravencionales. 
</t>
    </r>
    <r>
      <rPr>
        <b/>
        <sz val="8"/>
        <color rgb="FF000000"/>
        <rFont val="Arial"/>
        <family val="2"/>
      </rPr>
      <t>Diciembre:</t>
    </r>
    <r>
      <rPr>
        <sz val="8"/>
        <color rgb="FF000000"/>
        <rFont val="Arial"/>
        <family val="2"/>
      </rPr>
      <t xml:space="preserve"> 12 conceptos técnicos contravencionales. </t>
    </r>
  </si>
  <si>
    <t>35. Emitir oficios de respuesta a comunicaciones y PQRS relacionadas con la silvicultura urbana.</t>
  </si>
  <si>
    <t>RECURSO AIRE, RUIDO Y PUBLICIDAD EXTERIOR VISUAL – PEV</t>
  </si>
  <si>
    <r>
      <t xml:space="preserve">En relación con silvicultura urbana, al 31 de diciembre de 2019, la Secretaría Distrital de Ambiente a través de la Subdirección de Silvicultura, Flora y Fauna Silvestre emitió </t>
    </r>
    <r>
      <rPr>
        <b/>
        <sz val="8"/>
        <color rgb="FF000000"/>
        <rFont val="Arial"/>
        <family val="2"/>
      </rPr>
      <t>8.494</t>
    </r>
    <r>
      <rPr>
        <sz val="8"/>
        <color rgb="FF000000"/>
        <rFont val="Arial"/>
        <family val="2"/>
      </rPr>
      <t xml:space="preserve"> oficios de respuesta a comunicaciones y PQRS.
</t>
    </r>
    <r>
      <rPr>
        <b/>
        <sz val="8"/>
        <color rgb="FF000000"/>
        <rFont val="Arial"/>
        <family val="2"/>
      </rPr>
      <t>Enero:</t>
    </r>
    <r>
      <rPr>
        <sz val="8"/>
        <color rgb="FF000000"/>
        <rFont val="Arial"/>
        <family val="2"/>
      </rPr>
      <t xml:space="preserve"> 233 oficios de respuesta a comunicaciones y PQRS.
</t>
    </r>
    <r>
      <rPr>
        <b/>
        <sz val="8"/>
        <color rgb="FF000000"/>
        <rFont val="Arial"/>
        <family val="2"/>
      </rPr>
      <t>Febrero:</t>
    </r>
    <r>
      <rPr>
        <sz val="8"/>
        <color rgb="FF000000"/>
        <rFont val="Arial"/>
        <family val="2"/>
      </rPr>
      <t xml:space="preserve"> 657 oficios de respuesta a comunicaciones y PQRS.
</t>
    </r>
    <r>
      <rPr>
        <b/>
        <sz val="8"/>
        <color rgb="FF000000"/>
        <rFont val="Arial"/>
        <family val="2"/>
      </rPr>
      <t>Marzo:</t>
    </r>
    <r>
      <rPr>
        <sz val="8"/>
        <color rgb="FF000000"/>
        <rFont val="Arial"/>
        <family val="2"/>
      </rPr>
      <t xml:space="preserve"> 745 oficios de respuesta a comunicaciones y PQRS.
</t>
    </r>
    <r>
      <rPr>
        <b/>
        <sz val="8"/>
        <color rgb="FF000000"/>
        <rFont val="Arial"/>
        <family val="2"/>
      </rPr>
      <t xml:space="preserve">Abril: </t>
    </r>
    <r>
      <rPr>
        <sz val="8"/>
        <color rgb="FF000000"/>
        <rFont val="Arial"/>
        <family val="2"/>
      </rPr>
      <t>687</t>
    </r>
    <r>
      <rPr>
        <b/>
        <sz val="8"/>
        <color rgb="FF000000"/>
        <rFont val="Arial"/>
        <family val="2"/>
      </rPr>
      <t xml:space="preserve"> </t>
    </r>
    <r>
      <rPr>
        <sz val="8"/>
        <color rgb="FF000000"/>
        <rFont val="Arial"/>
        <family val="2"/>
      </rPr>
      <t xml:space="preserve">oficios de respuesta a comunicaciones y PQRS.
</t>
    </r>
    <r>
      <rPr>
        <b/>
        <sz val="8"/>
        <color rgb="FF000000"/>
        <rFont val="Arial"/>
        <family val="2"/>
      </rPr>
      <t>Mayo:</t>
    </r>
    <r>
      <rPr>
        <sz val="8"/>
        <color rgb="FF000000"/>
        <rFont val="Arial"/>
        <family val="2"/>
      </rPr>
      <t xml:space="preserve"> 918 oficios de respuesta a comunicaciones y PQRS.
</t>
    </r>
    <r>
      <rPr>
        <b/>
        <sz val="8"/>
        <color rgb="FF000000"/>
        <rFont val="Arial"/>
        <family val="2"/>
      </rPr>
      <t xml:space="preserve">Junio: </t>
    </r>
    <r>
      <rPr>
        <sz val="8"/>
        <color rgb="FF000000"/>
        <rFont val="Arial"/>
        <family val="2"/>
      </rPr>
      <t xml:space="preserve">704 oficios de respuesta a comunicaciones y PQRS.
</t>
    </r>
    <r>
      <rPr>
        <b/>
        <sz val="8"/>
        <color rgb="FF000000"/>
        <rFont val="Arial"/>
        <family val="2"/>
      </rPr>
      <t>Julio:</t>
    </r>
    <r>
      <rPr>
        <sz val="8"/>
        <color rgb="FF000000"/>
        <rFont val="Arial"/>
        <family val="2"/>
      </rPr>
      <t xml:space="preserve"> 1.000 oficios de respuesta a comunicaciones y PQRS.
</t>
    </r>
    <r>
      <rPr>
        <b/>
        <sz val="8"/>
        <color rgb="FF000000"/>
        <rFont val="Arial"/>
        <family val="2"/>
      </rPr>
      <t>Agosto:</t>
    </r>
    <r>
      <rPr>
        <sz val="8"/>
        <color rgb="FF000000"/>
        <rFont val="Arial"/>
        <family val="2"/>
      </rPr>
      <t xml:space="preserve"> 803 oficios de respuesta a comunicaciones y PQRS.</t>
    </r>
    <r>
      <rPr>
        <b/>
        <sz val="8"/>
        <color rgb="FF000000"/>
        <rFont val="Arial"/>
        <family val="2"/>
      </rPr>
      <t xml:space="preserve">
Septiembre:</t>
    </r>
    <r>
      <rPr>
        <sz val="8"/>
        <color rgb="FF000000"/>
        <rFont val="Arial"/>
        <family val="2"/>
      </rPr>
      <t xml:space="preserve"> 776 oficios de respuesta a comunicaciones y PQRS.
</t>
    </r>
    <r>
      <rPr>
        <b/>
        <sz val="8"/>
        <color rgb="FF000000"/>
        <rFont val="Arial"/>
        <family val="2"/>
      </rPr>
      <t>Octubre:</t>
    </r>
    <r>
      <rPr>
        <sz val="8"/>
        <color rgb="FF000000"/>
        <rFont val="Arial"/>
        <family val="2"/>
      </rPr>
      <t xml:space="preserve"> 673 oficios de respuesta a comunicaciones y PQRS.
</t>
    </r>
    <r>
      <rPr>
        <b/>
        <sz val="8"/>
        <color rgb="FF000000"/>
        <rFont val="Arial"/>
        <family val="2"/>
      </rPr>
      <t xml:space="preserve">Noviembre: </t>
    </r>
    <r>
      <rPr>
        <sz val="8"/>
        <color rgb="FF000000"/>
        <rFont val="Arial"/>
        <family val="2"/>
      </rPr>
      <t xml:space="preserve">610 oficios de respuesta a comunicaciones y PQRS.
</t>
    </r>
    <r>
      <rPr>
        <b/>
        <sz val="8"/>
        <color rgb="FF000000"/>
        <rFont val="Arial"/>
        <family val="2"/>
      </rPr>
      <t xml:space="preserve">Diciembre: </t>
    </r>
    <r>
      <rPr>
        <sz val="8"/>
        <color rgb="FF000000"/>
        <rFont val="Arial"/>
        <family val="2"/>
      </rPr>
      <t>688 oficios de respuesta a comunicaciones y PQRS.</t>
    </r>
  </si>
  <si>
    <t>Intervenir 100% de las fuentes fijas generadoras de material particulado priorizadas.</t>
  </si>
  <si>
    <t>36. Proyectar y/o expedir los actos administrativos relacionados con las autorizaciones silviculturales y los procesos sancionatorios.</t>
  </si>
  <si>
    <t>Para alcanzar la meta se ha realizado una depuración de la base de datos con el fin de establecer el seguimiento a las industrias priorizadas, se han organizado operativos para imposición de medidas preventivas en flagrancia a las empresas que no han demostrado cumplimiento normativo.
Primer Trimestre: Febrero se ha realizado el seguimiento a 33 fuentes priorizadas que utiliza combustible sólido o líquido, marzo se cuenta con un seguimiento a 5 fuentes fijas priorizadas.
Segundo Trimestre: Abril se realizaron 5 visitas de seguimiento, como resultados se tiene que dos fuentes priorizadas han sido desmanteladas, mayo se realizó seguimiento a 3 empresas, junio se registra el control a 11 empresas que utilizan combustible solidos o líquidos o que deben contar con permiso de emisiones, se encontró que cuatro (4) de estas fuentes fueron desmanteladas. 
Tercer Trimestre: Julio se registra seguimiento a 17 fuentes fijas y se desmantelo una, agosto se registra un control a 7 fuentes que cuentan con combustibles sólidos, líquidos y/o requieren permiso de emisiones, septiembre se registra un control de 6 fuentes priorizadas.
Cuarto Trimestre: Para el periodo de octubre, se registra un control de 6 fuentes priorizadas con combustibles sólidos, líquidos y/o requieren permiso de emisiones. 
Noviembre de 2019: Se realizaron (4) intervenciones a fuentes que operan con combustibles sólidos, líquidos y fuentes que requieren tramitar permiso de emisión así: Puente Aranda (3) y Kennedy (1).
Diciembre de 2019: Se realizaron (3) intervenciones a fuentes que operan con combustibles sólidos, líquidos y fuentes que requieren tramitar permiso de emisión.
A la fecha se lleva un avance del 100 % del cumplimiento a la meta para 2019, lo que corresponde a un avance acumulado del 25 % para el cuatrienio.</t>
  </si>
  <si>
    <r>
      <t xml:space="preserve">Al 31 de Diciembre de 2019, la Secretaría Distrital de Ambiente a través de la Subdirección de Silvicultura, Flora y Fauna Silvestre  ha sustanciado y expedido  </t>
    </r>
    <r>
      <rPr>
        <b/>
        <sz val="8"/>
        <color rgb="FF000000"/>
        <rFont val="Arial"/>
        <family val="2"/>
      </rPr>
      <t>1.625</t>
    </r>
    <r>
      <rPr>
        <sz val="8"/>
        <color rgb="FF000000"/>
        <rFont val="Arial"/>
        <family val="2"/>
      </rPr>
      <t xml:space="preserve"> actos administrativos de tipo permisivo y residual (Autos de archivo, autos de inicio, auto de acumulación, auto que modifica, declaratoria de pérdida de fuerza ejecutoria, desistimiento expreso, desistimiento tácito, exigencia de pago, modificatoria, recursos, revocatoria, levantamiento de sello), distribuidos en 1.006 autos y 619 resoluciones.
</t>
    </r>
    <r>
      <rPr>
        <b/>
        <sz val="8"/>
        <color rgb="FF000000"/>
        <rFont val="Arial"/>
        <family val="2"/>
      </rPr>
      <t xml:space="preserve">Enero: </t>
    </r>
    <r>
      <rPr>
        <sz val="8"/>
        <color rgb="FF000000"/>
        <rFont val="Arial"/>
        <family val="2"/>
      </rPr>
      <t xml:space="preserve">75 autos y 54 resoluciones.
</t>
    </r>
    <r>
      <rPr>
        <b/>
        <sz val="8"/>
        <color rgb="FF000000"/>
        <rFont val="Arial"/>
        <family val="2"/>
      </rPr>
      <t>Febrero</t>
    </r>
    <r>
      <rPr>
        <sz val="8"/>
        <color rgb="FF000000"/>
        <rFont val="Arial"/>
        <family val="2"/>
      </rPr>
      <t xml:space="preserve">: 35 autos y 15 resoluciones.
</t>
    </r>
    <r>
      <rPr>
        <b/>
        <sz val="8"/>
        <color rgb="FF000000"/>
        <rFont val="Arial"/>
        <family val="2"/>
      </rPr>
      <t>Marzo</t>
    </r>
    <r>
      <rPr>
        <sz val="8"/>
        <color rgb="FF000000"/>
        <rFont val="Arial"/>
        <family val="2"/>
      </rPr>
      <t xml:space="preserve">: 52 autos y 21 resoluciones.
</t>
    </r>
    <r>
      <rPr>
        <b/>
        <sz val="8"/>
        <color rgb="FF000000"/>
        <rFont val="Arial"/>
        <family val="2"/>
      </rPr>
      <t>Abril:</t>
    </r>
    <r>
      <rPr>
        <sz val="8"/>
        <color rgb="FF000000"/>
        <rFont val="Arial"/>
        <family val="2"/>
      </rPr>
      <t xml:space="preserve"> 143 autos y 56 resoluciones.
</t>
    </r>
    <r>
      <rPr>
        <b/>
        <sz val="8"/>
        <color rgb="FF000000"/>
        <rFont val="Arial"/>
        <family val="2"/>
      </rPr>
      <t>Mayo:</t>
    </r>
    <r>
      <rPr>
        <sz val="8"/>
        <color rgb="FF000000"/>
        <rFont val="Arial"/>
        <family val="2"/>
      </rPr>
      <t xml:space="preserve"> 181 autos y 97 resoluciones.
</t>
    </r>
    <r>
      <rPr>
        <b/>
        <sz val="8"/>
        <color rgb="FF000000"/>
        <rFont val="Arial"/>
        <family val="2"/>
      </rPr>
      <t>Junio:</t>
    </r>
    <r>
      <rPr>
        <sz val="8"/>
        <color rgb="FF000000"/>
        <rFont val="Arial"/>
        <family val="2"/>
      </rPr>
      <t xml:space="preserve"> 86 autos y 47 resoluciones.
</t>
    </r>
    <r>
      <rPr>
        <b/>
        <sz val="8"/>
        <color rgb="FF000000"/>
        <rFont val="Arial"/>
        <family val="2"/>
      </rPr>
      <t>Julio:</t>
    </r>
    <r>
      <rPr>
        <sz val="8"/>
        <color rgb="FF000000"/>
        <rFont val="Arial"/>
        <family val="2"/>
      </rPr>
      <t xml:space="preserve"> 110 autos y 80 resoluciones.
</t>
    </r>
    <r>
      <rPr>
        <b/>
        <sz val="8"/>
        <color rgb="FF000000"/>
        <rFont val="Arial"/>
        <family val="2"/>
      </rPr>
      <t xml:space="preserve">Agosto: </t>
    </r>
    <r>
      <rPr>
        <sz val="8"/>
        <color rgb="FF000000"/>
        <rFont val="Arial"/>
        <family val="2"/>
      </rPr>
      <t xml:space="preserve">42 autos y 39 resoluciones.
</t>
    </r>
    <r>
      <rPr>
        <b/>
        <sz val="8"/>
        <color rgb="FF000000"/>
        <rFont val="Arial"/>
        <family val="2"/>
      </rPr>
      <t>Septiembre:</t>
    </r>
    <r>
      <rPr>
        <sz val="8"/>
        <color rgb="FF000000"/>
        <rFont val="Arial"/>
        <family val="2"/>
      </rPr>
      <t xml:space="preserve"> 59 autos y 62 resoluciones.
</t>
    </r>
    <r>
      <rPr>
        <b/>
        <sz val="8"/>
        <color rgb="FF000000"/>
        <rFont val="Arial"/>
        <family val="2"/>
      </rPr>
      <t>Octubre:</t>
    </r>
    <r>
      <rPr>
        <sz val="8"/>
        <color rgb="FF000000"/>
        <rFont val="Arial"/>
        <family val="2"/>
      </rPr>
      <t xml:space="preserve"> 158 autos y 77 resoluciones.
</t>
    </r>
    <r>
      <rPr>
        <b/>
        <sz val="8"/>
        <color rgb="FF000000"/>
        <rFont val="Arial"/>
        <family val="2"/>
      </rPr>
      <t xml:space="preserve">Noviembre: </t>
    </r>
    <r>
      <rPr>
        <sz val="8"/>
        <color rgb="FF000000"/>
        <rFont val="Arial"/>
        <family val="2"/>
      </rPr>
      <t xml:space="preserve">42 autos y 53 resoluciones.
</t>
    </r>
    <r>
      <rPr>
        <b/>
        <sz val="8"/>
        <color rgb="FF000000"/>
        <rFont val="Arial"/>
        <family val="2"/>
      </rPr>
      <t>Diciembre:</t>
    </r>
    <r>
      <rPr>
        <sz val="8"/>
        <color rgb="FF000000"/>
        <rFont val="Arial"/>
        <family val="2"/>
      </rPr>
      <t xml:space="preserve"> 23 autos y 18 resoluciones.</t>
    </r>
  </si>
  <si>
    <t>N.A.</t>
  </si>
  <si>
    <t>A medida que se realizan los operativos y el seguimiento correspondiente, se ha logrado la reconversión tecnológica en algunas fuentes, lo que ayuda con la calidad del aire.</t>
  </si>
  <si>
    <t>Aplicativo Forest (servidor de la Entidad)</t>
  </si>
  <si>
    <t>37. Identificar y estudiar las coberturas vegetales que contribuyan a la adaptación al cambio climático, a través de sus efectos en la atenuación del efecto Isla de Calor</t>
  </si>
  <si>
    <r>
      <t xml:space="preserve">Para la generación del instrumento 1 , la Secretaría Distrital de Ambiente en 2019 generó los siguientes productos y subproductos finales:
</t>
    </r>
    <r>
      <rPr>
        <b/>
        <sz val="8"/>
        <rFont val="Arial"/>
        <family val="2"/>
      </rPr>
      <t>1</t>
    </r>
    <r>
      <rPr>
        <sz val="8"/>
        <rFont val="Arial"/>
        <family val="2"/>
      </rPr>
      <t xml:space="preserve">. Artículo científico: “Influencia del arbolado urbano en la mitigación del efecto isla de calor en la ciudad de Bogotá”.
</t>
    </r>
    <r>
      <rPr>
        <b/>
        <sz val="8"/>
        <rFont val="Arial"/>
        <family val="2"/>
      </rPr>
      <t>2</t>
    </r>
    <r>
      <rPr>
        <sz val="8"/>
        <rFont val="Arial"/>
        <family val="2"/>
      </rPr>
      <t xml:space="preserve">. Artículo científico: “Influencia del arbolado urbano en la mitigación del efecto isla de calor superficial y análisis NDVI en la ciudad de Bogotá”
</t>
    </r>
    <r>
      <rPr>
        <b/>
        <sz val="8"/>
        <rFont val="Arial"/>
        <family val="2"/>
      </rPr>
      <t>3</t>
    </r>
    <r>
      <rPr>
        <sz val="8"/>
        <rFont val="Arial"/>
        <family val="2"/>
      </rPr>
      <t xml:space="preserve">. Base de datos alfanumérica y espacial de temperaturas medias mensuales para el período 2008 – 2018.
</t>
    </r>
    <r>
      <rPr>
        <b/>
        <sz val="8"/>
        <rFont val="Arial"/>
        <family val="2"/>
      </rPr>
      <t>4</t>
    </r>
    <r>
      <rPr>
        <sz val="8"/>
        <rFont val="Arial"/>
        <family val="2"/>
      </rPr>
      <t xml:space="preserve">. Capa de temperatura media mensual multianual 2008 – 2018 general y una por cada localidad.
</t>
    </r>
    <r>
      <rPr>
        <b/>
        <sz val="8"/>
        <rFont val="Arial"/>
        <family val="2"/>
      </rPr>
      <t>5</t>
    </r>
    <r>
      <rPr>
        <sz val="8"/>
        <rFont val="Arial"/>
        <family val="2"/>
      </rPr>
      <t xml:space="preserve">. Una capa del Efecto Isla de Calor y Temperaturas medias por localidades.
</t>
    </r>
    <r>
      <rPr>
        <b/>
        <sz val="8"/>
        <rFont val="Arial"/>
        <family val="2"/>
      </rPr>
      <t>6</t>
    </r>
    <r>
      <rPr>
        <sz val="8"/>
        <rFont val="Arial"/>
        <family val="2"/>
      </rPr>
      <t xml:space="preserve">. Un mapa de Efecto Isla de Calor por localidades.
</t>
    </r>
    <r>
      <rPr>
        <b/>
        <sz val="8"/>
        <rFont val="Arial"/>
        <family val="2"/>
      </rPr>
      <t>7.</t>
    </r>
    <r>
      <rPr>
        <sz val="8"/>
        <rFont val="Arial"/>
        <family val="2"/>
      </rPr>
      <t xml:space="preserve"> Seis mapas para la ciudad de Bogotá de temperatura superficial terrestre promedio, Índice de vegetación, zonas verdes de la ciudad, efecto isla de calor promedio, efecto isla de calor superficial y puntos calientes de la ciudad. </t>
    </r>
  </si>
  <si>
    <t xml:space="preserve">38. Evaluar el comportamiento e integración del arbolado urbano con otras coberturas </t>
  </si>
  <si>
    <r>
      <t xml:space="preserve">Para la generación del instrumento 2, la Secretaría Distrital de Ambiente en 2019 generó los siguientes productos y subproductos finales:
</t>
    </r>
    <r>
      <rPr>
        <b/>
        <sz val="8"/>
        <rFont val="Arial"/>
        <family val="2"/>
      </rPr>
      <t>1.</t>
    </r>
    <r>
      <rPr>
        <sz val="8"/>
        <rFont val="Arial"/>
        <family val="2"/>
      </rPr>
      <t xml:space="preserve"> Artículo científico: “Modelo de riesgo de volcamiento de árboles para la ciudad de Bogotá”.
</t>
    </r>
    <r>
      <rPr>
        <b/>
        <sz val="8"/>
        <rFont val="Arial"/>
        <family val="2"/>
      </rPr>
      <t>2</t>
    </r>
    <r>
      <rPr>
        <sz val="8"/>
        <rFont val="Arial"/>
        <family val="2"/>
      </rPr>
      <t xml:space="preserve">. Una aplicación para el cálculo de la probabilidad de volcamiento por árbol en la ciudad de Bogotá. 
</t>
    </r>
    <r>
      <rPr>
        <b/>
        <sz val="8"/>
        <rFont val="Arial"/>
        <family val="2"/>
      </rPr>
      <t>3</t>
    </r>
    <r>
      <rPr>
        <sz val="8"/>
        <rFont val="Arial"/>
        <family val="2"/>
      </rPr>
      <t xml:space="preserve">. Base de datos espacial de volcamientos, capa de volcamientos y metadatos de capa de volcamientos para la jurisdicción de la Secretaría Distrital de Ambiente desde el año 2011 al 2018 incluidas las variables climáticas.
</t>
    </r>
    <r>
      <rPr>
        <b/>
        <sz val="8"/>
        <rFont val="Arial"/>
        <family val="2"/>
      </rPr>
      <t>4.</t>
    </r>
    <r>
      <rPr>
        <sz val="8"/>
        <rFont val="Arial"/>
        <family val="2"/>
      </rPr>
      <t xml:space="preserve"> Mapas de volcamientos de árboles para la jurisdicción de la Secretaría  Distrital de Ambiente desde el año 2011 al 2018.
</t>
    </r>
    <r>
      <rPr>
        <b/>
        <sz val="8"/>
        <rFont val="Arial"/>
        <family val="2"/>
      </rPr>
      <t>5</t>
    </r>
    <r>
      <rPr>
        <sz val="8"/>
        <rFont val="Arial"/>
        <family val="2"/>
      </rPr>
      <t xml:space="preserve">. Capa de zonificación del riesgo biometereológico por volcamiento de árboles en la ciudad de Bogotá.
</t>
    </r>
    <r>
      <rPr>
        <b/>
        <sz val="8"/>
        <rFont val="Arial"/>
        <family val="2"/>
      </rPr>
      <t>6.</t>
    </r>
    <r>
      <rPr>
        <sz val="8"/>
        <rFont val="Arial"/>
        <family val="2"/>
      </rPr>
      <t xml:space="preserve"> Dos (2) mapas de zonificación del riesgo biometereológico por volcamiento de árboles en la ciudad de Bogotá.</t>
    </r>
  </si>
  <si>
    <t>39. Evaluar la incidencia de las coberturas verdes de Bogotá en las alteraciones climáticas de la ciudad.</t>
  </si>
  <si>
    <r>
      <t xml:space="preserve">Para la generación del instrumento técnico, la Secretaría Distrital de Ambiente en 2019 generó los siguientes productos y subproductos finales:
</t>
    </r>
    <r>
      <rPr>
        <b/>
        <sz val="8"/>
        <rFont val="Arial"/>
        <family val="2"/>
      </rPr>
      <t>1</t>
    </r>
    <r>
      <rPr>
        <sz val="8"/>
        <rFont val="Arial"/>
        <family val="2"/>
      </rPr>
      <t xml:space="preserve">. Artículo técnico: “Sensibilidad al cambio climático (CC) en una selección de árboles y mutualistas urbanos de Bogotá D.C.”
</t>
    </r>
    <r>
      <rPr>
        <b/>
        <sz val="8"/>
        <rFont val="Arial"/>
        <family val="2"/>
      </rPr>
      <t>2</t>
    </r>
    <r>
      <rPr>
        <sz val="8"/>
        <rFont val="Arial"/>
        <family val="2"/>
      </rPr>
      <t xml:space="preserve">. Artículo técnico: “Valor taxonómico y funcional de los árboles de Bogotá D.C. para la conservación de la biodiversidad”. 
</t>
    </r>
    <r>
      <rPr>
        <b/>
        <sz val="8"/>
        <rFont val="Arial"/>
        <family val="2"/>
      </rPr>
      <t>3</t>
    </r>
    <r>
      <rPr>
        <sz val="8"/>
        <rFont val="Arial"/>
        <family val="2"/>
      </rPr>
      <t xml:space="preserve">. Documento con el análisis de la revisión bibliográfica sobre efectos del cambio climático en la biodiversidad y diversidad funcional. 
</t>
    </r>
    <r>
      <rPr>
        <b/>
        <sz val="8"/>
        <rFont val="Arial"/>
        <family val="2"/>
      </rPr>
      <t>4.</t>
    </r>
    <r>
      <rPr>
        <sz val="8"/>
        <rFont val="Arial"/>
        <family val="2"/>
      </rPr>
      <t xml:space="preserve"> Bases de datos con puntos de distribución para 142 especies (112 plantas, 30 polinizadores estos últimos a nivel de ensamblaje) depuradas para el departamento de Cundinamarca. 
</t>
    </r>
    <r>
      <rPr>
        <b/>
        <sz val="8"/>
        <rFont val="Arial"/>
        <family val="2"/>
      </rPr>
      <t>5</t>
    </r>
    <r>
      <rPr>
        <sz val="8"/>
        <rFont val="Arial"/>
        <family val="2"/>
      </rPr>
      <t xml:space="preserve">. Modelos de distribución (shapes y raster) para 142 especies (112 plantas, 30 polinizadores) actual, RCP2.6 (2050 y 2070) y RCP8.5 (2050 y 2070).
</t>
    </r>
    <r>
      <rPr>
        <b/>
        <sz val="8"/>
        <rFont val="Arial"/>
        <family val="2"/>
      </rPr>
      <t>6.</t>
    </r>
    <r>
      <rPr>
        <sz val="8"/>
        <rFont val="Arial"/>
        <family val="2"/>
      </rPr>
      <t xml:space="preserve"> Treinta (30) fichas de especies modeladas (30 especies con valores medios y altos de predicción) y los efectos potenciales de escenarios de cambio climático.  
</t>
    </r>
    <r>
      <rPr>
        <b/>
        <sz val="8"/>
        <rFont val="Arial"/>
        <family val="2"/>
      </rPr>
      <t>7</t>
    </r>
    <r>
      <rPr>
        <sz val="8"/>
        <rFont val="Arial"/>
        <family val="2"/>
      </rPr>
      <t xml:space="preserve">. Base de datos SIGAU con: correcciones taxonómicas, inclusión de criterios ecológicos y rasgos funcionales.  
</t>
    </r>
    <r>
      <rPr>
        <b/>
        <sz val="8"/>
        <rFont val="Arial"/>
        <family val="2"/>
      </rPr>
      <t>8.</t>
    </r>
    <r>
      <rPr>
        <sz val="8"/>
        <rFont val="Arial"/>
        <family val="2"/>
      </rPr>
      <t xml:space="preserve"> Códigos en R para la generación de los diferentes análisis (Modelos de distribución de especies, Curvas de rarefacción, Curvas rango-abundancia, Índices de Hill q0, q1,q3), modelos de distribución y redes mutualistas.</t>
    </r>
  </si>
  <si>
    <t>40. Implementar 1 campaña de prevención para vincular a la comunidad en la protección y conservación de la cobertura arbórea de la ciudad.</t>
  </si>
  <si>
    <r>
      <t xml:space="preserve">En el I semestre de 2019, se diseñó, estructuró e inició la etapa de ejecución de la campaña “Bogotanos protegiendo y conservando la cobertura arbórea de la ciudad”. 
En 2019 se ejecutaron 5 jornadas de prevención para vincular a la comunidad en la protección y conservación de la cobertura arbórea de la ciudad, las cuales se detallan a continuación:
</t>
    </r>
    <r>
      <rPr>
        <b/>
        <sz val="8"/>
        <rFont val="Arial"/>
        <family val="2"/>
      </rPr>
      <t>Jornada 1:</t>
    </r>
    <r>
      <rPr>
        <sz val="8"/>
        <rFont val="Arial"/>
        <family val="2"/>
      </rPr>
      <t xml:space="preserve"> llevada a cabo el 14 de junio de 2019 en el Parque Distrital Metropolitano Ciudad Montes, allí se realizó el establecimiento de 35 etiquetas educativas para la identificación del arbolado urbano ubicado en el parque; se contó con la participación de los estudiantes de quinto de primaria del colegio Kapeirot.
</t>
    </r>
    <r>
      <rPr>
        <b/>
        <sz val="8"/>
        <rFont val="Arial"/>
        <family val="2"/>
      </rPr>
      <t>Jornada 2</t>
    </r>
    <r>
      <rPr>
        <sz val="8"/>
        <rFont val="Arial"/>
        <family val="2"/>
      </rPr>
      <t xml:space="preserve">: llevada a cabo el 19 de julio de 2019 en el Parque Distrital Metropolitano La Independencia, allí se realizó el establecimiento de 38 etiquetas educativas  para la identificación del arbolado urbano ubicado en el parque; se contó con la participación de los estudiantes de quinto de primaria del Instituto Educativo Distrital Policarpa Salavarrieta.
</t>
    </r>
    <r>
      <rPr>
        <b/>
        <sz val="8"/>
        <rFont val="Arial"/>
        <family val="2"/>
      </rPr>
      <t>Jornada 3:</t>
    </r>
    <r>
      <rPr>
        <sz val="8"/>
        <rFont val="Arial"/>
        <family val="2"/>
      </rPr>
      <t xml:space="preserve"> llevada a cabo el 30 de agosto de 2019 en el Parque Distrital Metropolitano Timiza, allí se realizó el establecimiento de 49 etiquetas educativas para la identificación del arbolado urbano ubicado en el parque; se contó con la participación de los estudiantes de sexto de bachillerato del Colegio Cooperativo Timiza.
</t>
    </r>
    <r>
      <rPr>
        <b/>
        <sz val="8"/>
        <rFont val="Arial"/>
        <family val="2"/>
      </rPr>
      <t>Jornadas 4 y 5:</t>
    </r>
    <r>
      <rPr>
        <sz val="8"/>
        <rFont val="Arial"/>
        <family val="2"/>
      </rPr>
      <t xml:space="preserve"> llevadas a cabo el 16 de julio y 13 de agosto de 2019 en los Parques Ecológicos Distritales del Humedal Santa María del Lago y Montaña Entrenubes, allí se abordaron 4 ejes temáticos: 1. Servicios ambientales que ofrece el arbolado urbano, 2. Mantenimiento del arbolado urbano, 3. Importancia de la renovación del arbolado urbano y 4. Árboles en riesgo; se contó con la participación de Gestores Locales, Representantes de Juntas de Acción Comunal,  Juntas de Acción Local, Consejos de Emergencia y Gestión del Riesgo, y la comunidad aledaña de las localidades ubicadas en las zonas norte y sur de Bogotá. </t>
    </r>
  </si>
  <si>
    <t>Revisar 136,000 vehículos Priorizando aquellos que utilicen combustible Diesel que circulen por la ciudad</t>
  </si>
  <si>
    <t>41. Realizar visitas técnicas de evaluación sobre el recurso fauna silvestre.</t>
  </si>
  <si>
    <t>Los controles realizados a las fuentes móviles en vía mejoran el comportamiento ambiental del parque automotor de la ciudad ya que, al imponer sanciones a los vehículos mas contaminantes, los propietarios toman medidas de autorregulación y/o mejoran el mantenimiento de dichos vehículos, lo que permite obtener resultados importantes en término de reducción de PM y por ende se contribuye a mejorar la calidad del aire de la ciudad de Bogotá.</t>
  </si>
  <si>
    <t>Bases de datos de computadores del grupo de fuentes móviles (\\192.168.175.124 (FUENTES MÓVILES )</t>
  </si>
  <si>
    <r>
      <t xml:space="preserve">Por concepto de solicitud nueva/ modificación/ renovación del permiso de aprovechamiento de fauna silvestre, en 2019  se realizarón </t>
    </r>
    <r>
      <rPr>
        <b/>
        <sz val="8"/>
        <rFont val="Arial"/>
        <family val="2"/>
      </rPr>
      <t>13</t>
    </r>
    <r>
      <rPr>
        <sz val="8"/>
        <rFont val="Arial"/>
        <family val="2"/>
      </rPr>
      <t xml:space="preserve"> visitas técnicas (Enero:1; Marzo:1; Abril:3; Mayo: 1; Junio: 2, Julio:1 , Septiembre:2, Octubre:1 y Noviembre 1).</t>
    </r>
  </si>
  <si>
    <t>42. Emitir los conceptos técnicos por solicitud de permisos nuevos, modificaciones y renovaciones relacionadas con fauna y flora silvestre</t>
  </si>
  <si>
    <r>
      <t xml:space="preserve">La Secretaría Distrital de Ambiente a través de la Subdirección de Silvicultura, Flora y Fauna Silvestre, en 2019 emitió </t>
    </r>
    <r>
      <rPr>
        <b/>
        <sz val="8"/>
        <rFont val="Arial"/>
        <family val="2"/>
      </rPr>
      <t>13</t>
    </r>
    <r>
      <rPr>
        <sz val="8"/>
        <rFont val="Arial"/>
        <family val="2"/>
      </rPr>
      <t xml:space="preserve"> conceptos  técnicos por solicitud nueva/modificación / renovacion del permiso de aprovechamiento de fauna silvestre (Enero 1; Marzo:1; Mayo:2; Junio:1, Julio:3, Agosto 1, Octubre:1, Noviembre:1 y Diciembre 2).</t>
    </r>
  </si>
  <si>
    <t>43. Realizar actuaciones de seguimiento y control sobre el recurso fauna silvestre.</t>
  </si>
  <si>
    <r>
      <t xml:space="preserve">En 2019,  para la protección y conservación de la Fauna Silvestre, la Secretaría Distrital de Ambiente a través de la Subdirección de Silvicultura, Flora y Fauna Silvestre,  ejecutó </t>
    </r>
    <r>
      <rPr>
        <b/>
        <sz val="8"/>
        <color rgb="FF000000"/>
        <rFont val="Arial"/>
        <family val="2"/>
      </rPr>
      <t>9.842</t>
    </r>
    <r>
      <rPr>
        <sz val="8"/>
        <color rgb="FF000000"/>
        <rFont val="Arial"/>
        <family val="2"/>
      </rPr>
      <t xml:space="preserve"> actuaciones de seguimiento y control, que corresponden a:  63 operativos de control, 3.036 solicitudes atendidas por concepto de presencia, tenencia o comercialización, 152 conceptos técnicos por incautación, 349 visitas de verificación de Cites y No Cites, 173 visitas para expedición de salvoconductos, 291 actividades de evaluación y seguimiento a permisos, 1.042 rondas de seguimiento y control en las terminales de transporte terrestre y aéreo, 157 verificaciones e inspecciones, 3.951 animales silvestres liberados en sus zonas de vida, 614 animales reubicados, 1 concepto técnico de disposición final y 13 resoluciones de permisos de aprovechamiento de fauna silvestre. </t>
    </r>
  </si>
  <si>
    <t>44. Realizar actuaciones de seguimiento y control al sector de industrias forestales ubicadas en el Distrito Capital</t>
  </si>
  <si>
    <r>
      <t xml:space="preserve">En 2019, para la protección y conservación de la Flora Silvestre, la Secretaría Distrital de Ambiente a través de la Subdirección de Silvicultura, Flora y Fauna Silvestre,  ejecutó </t>
    </r>
    <r>
      <rPr>
        <b/>
        <sz val="8"/>
        <color rgb="FF000000"/>
        <rFont val="Arial"/>
        <family val="2"/>
      </rPr>
      <t xml:space="preserve">4.444 </t>
    </r>
    <r>
      <rPr>
        <sz val="8"/>
        <color rgb="FF000000"/>
        <rFont val="Arial"/>
        <family val="2"/>
      </rPr>
      <t>actuaciones que corresponden a: 159 operativos de control, 1.426 visitas de evaluación y seguimiento, 117 inventarios de control, 39 nuevos registros en el libro de operaciones, 17 visitas para expedición de salvoconductos, 215 visitas de verificación de CITES y NO CITES, 2.276 reportes del libro de operaciones ingresados a FOREST, 77 certificaciones de exportación e importación, 85 certificaciones de registro, 20 conceptos e informes técnicos sin visita, 12 capacitaciones y 1 recepción para guarda y custodia de especímenes de flora.</t>
    </r>
  </si>
  <si>
    <t>45. Ejecutar acciones de prevención en el marco de las campañas de protección a especies silvestres, el pacto nacional y la alianza intersectorial por la madera legal en Bogotá.</t>
  </si>
  <si>
    <t>Disminuir 2,1 decibeles en 8 zonas críticas</t>
  </si>
  <si>
    <t>creciente</t>
  </si>
  <si>
    <r>
      <t xml:space="preserve">La Secretaría Distrital de Ambiente en 2019  para la protección y conservación de la Flora y de la Fauna Silvestre, realizó </t>
    </r>
    <r>
      <rPr>
        <b/>
        <sz val="8"/>
        <color rgb="FF000000"/>
        <rFont val="Arial"/>
        <family val="2"/>
      </rPr>
      <t>219</t>
    </r>
    <r>
      <rPr>
        <sz val="8"/>
        <color rgb="FF000000"/>
        <rFont val="Arial"/>
        <family val="2"/>
      </rPr>
      <t xml:space="preserve"> sensibilizaciones, </t>
    </r>
    <r>
      <rPr>
        <b/>
        <sz val="8"/>
        <color rgb="FF000000"/>
        <rFont val="Arial"/>
        <family val="2"/>
      </rPr>
      <t>125</t>
    </r>
    <r>
      <rPr>
        <sz val="8"/>
        <color rgb="FF000000"/>
        <rFont val="Arial"/>
        <family val="2"/>
      </rPr>
      <t xml:space="preserve">capacitaciones y </t>
    </r>
    <r>
      <rPr>
        <b/>
        <sz val="8"/>
        <color rgb="FF000000"/>
        <rFont val="Arial"/>
        <family val="2"/>
      </rPr>
      <t>74</t>
    </r>
    <r>
      <rPr>
        <sz val="8"/>
        <color rgb="FF000000"/>
        <rFont val="Arial"/>
        <family val="2"/>
      </rPr>
      <t xml:space="preserve"> rondas de prevención.
Es de precisar que de las 125 capacitaciones, 13 se suscribierón en el marco de los siguientes eventos:
</t>
    </r>
    <r>
      <rPr>
        <b/>
        <sz val="8"/>
        <color rgb="FF000000"/>
        <rFont val="Arial"/>
        <family val="2"/>
      </rPr>
      <t>1</t>
    </r>
    <r>
      <rPr>
        <sz val="8"/>
        <color rgb="FF000000"/>
        <rFont val="Arial"/>
        <family val="2"/>
      </rPr>
      <t xml:space="preserve">. Seminario de Control al Tráfico de Flora y Fauna Silvestre, Silvicultura y Zonas Verdes.
</t>
    </r>
    <r>
      <rPr>
        <b/>
        <sz val="8"/>
        <color rgb="FF000000"/>
        <rFont val="Arial"/>
        <family val="2"/>
      </rPr>
      <t xml:space="preserve">2. </t>
    </r>
    <r>
      <rPr>
        <sz val="8"/>
        <color rgb="FF000000"/>
        <rFont val="Arial"/>
        <family val="2"/>
      </rPr>
      <t xml:space="preserve">Lanzamiento de la campaña N° 20 “Recuperación y Liberación de la Tingua Azul.
</t>
    </r>
    <r>
      <rPr>
        <b/>
        <sz val="8"/>
        <color rgb="FF000000"/>
        <rFont val="Arial"/>
        <family val="2"/>
      </rPr>
      <t>3</t>
    </r>
    <r>
      <rPr>
        <sz val="8"/>
        <color rgb="FF000000"/>
        <rFont val="Arial"/>
        <family val="2"/>
      </rPr>
      <t xml:space="preserve">. Alianza Intersectorial por la Madera Legal en Bogotá.
</t>
    </r>
    <r>
      <rPr>
        <b/>
        <sz val="8"/>
        <color rgb="FF000000"/>
        <rFont val="Arial"/>
        <family val="2"/>
      </rPr>
      <t>4</t>
    </r>
    <r>
      <rPr>
        <sz val="8"/>
        <color rgb="FF000000"/>
        <rFont val="Arial"/>
        <family val="2"/>
      </rPr>
      <t>. Presentación final de resultados del proyecto “Ocelote”.
Eventos que  contarón con el suministro de refrigerios y material divulgativo adquirido en el marco del contrato No. 20191290 suscrito con Canal Capital.</t>
    </r>
  </si>
  <si>
    <t xml:space="preserve">46. Realizar investigaciones sobre los recursos flora y fauna silvestre, orientadas a la protección y conservación de estas especies. </t>
  </si>
  <si>
    <r>
      <t xml:space="preserve">En 2019, la Secretaría Distrital de Ambiente generó los siguientes productos de investigación sobre la fauna silvestre:
</t>
    </r>
    <r>
      <rPr>
        <b/>
        <sz val="8"/>
        <rFont val="Arial"/>
        <family val="2"/>
      </rPr>
      <t xml:space="preserve">1. </t>
    </r>
    <r>
      <rPr>
        <sz val="8"/>
        <rFont val="Arial"/>
        <family val="2"/>
      </rPr>
      <t xml:space="preserve">Artículo titulado “El comportamiento como herramienta de análisis en procesos de rehabilitación. Caso de estudio de un ocelote (Leopardus pardalis) recuperado del tráfico ilegal en Bogotá, D. C”
</t>
    </r>
    <r>
      <rPr>
        <b/>
        <sz val="8"/>
        <rFont val="Arial"/>
        <family val="2"/>
      </rPr>
      <t>2.</t>
    </r>
    <r>
      <rPr>
        <sz val="8"/>
        <rFont val="Arial"/>
        <family val="2"/>
      </rPr>
      <t xml:space="preserve"> Artículo titulado “Patrones de actividad de un ocelote (Leopardus pardalis) recuperado del tráfico ilegal de fauna silvestre en Bogotá, D. C., Colombia: análisis desde su rehabilitación” 
</t>
    </r>
    <r>
      <rPr>
        <b/>
        <sz val="8"/>
        <rFont val="Arial"/>
        <family val="2"/>
      </rPr>
      <t xml:space="preserve">3. </t>
    </r>
    <r>
      <rPr>
        <sz val="8"/>
        <rFont val="Arial"/>
        <family val="2"/>
      </rPr>
      <t xml:space="preserve">Aplicativo SIG Tingua Azul (Porphyrio martinica), la cual permite analizar la ocurrencia de individuos de Tingua azul en el D.C., en relación con covariables físicas y ambientales
</t>
    </r>
    <r>
      <rPr>
        <b/>
        <sz val="8"/>
        <rFont val="Arial"/>
        <family val="2"/>
      </rPr>
      <t>4.</t>
    </r>
    <r>
      <rPr>
        <sz val="8"/>
        <rFont val="Arial"/>
        <family val="2"/>
      </rPr>
      <t xml:space="preserve"> Diagnóstico de Especies Exóticas titulado “Documentación de la presencia de fauna silvestre trasplantada y exótica en estado libre en algunos componentes de la estructura ecológica principal de Bogotá que albergan cuerpos de agua lénticos”
</t>
    </r>
    <r>
      <rPr>
        <b/>
        <sz val="8"/>
        <rFont val="Arial"/>
        <family val="2"/>
      </rPr>
      <t xml:space="preserve">5. </t>
    </r>
    <r>
      <rPr>
        <sz val="8"/>
        <rFont val="Arial"/>
        <family val="2"/>
      </rPr>
      <t xml:space="preserve">Caracterización del consumo de cangrejo de la sabana (neostrengeria macropa) y la langostilla de rio (procambarus clarkii) en las principales plazas de mercado del Distrito Capital, Colombia”
</t>
    </r>
    <r>
      <rPr>
        <b/>
        <sz val="8"/>
        <rFont val="Arial"/>
        <family val="2"/>
      </rPr>
      <t>6.</t>
    </r>
    <r>
      <rPr>
        <sz val="8"/>
        <rFont val="Arial"/>
        <family val="2"/>
      </rPr>
      <t xml:space="preserve"> Protocolo para el manejo y control poblacional de la paloma de plaza (columba livia) en el Distrito Capital.
</t>
    </r>
    <r>
      <rPr>
        <b/>
        <sz val="8"/>
        <rFont val="Arial"/>
        <family val="2"/>
      </rPr>
      <t xml:space="preserve">7. </t>
    </r>
    <r>
      <rPr>
        <sz val="8"/>
        <rFont val="Arial"/>
        <family val="2"/>
      </rPr>
      <t xml:space="preserve">Metodología para la toma y preservación de muestras de olor para el banco de olores. 
</t>
    </r>
  </si>
  <si>
    <t xml:space="preserve">En la vigencia 2019, se establece el siguiente avance para las cuatro zonas críticas
Zona 1: Localidad de Antonio Nariño, UPZ Restrepo, Barrio Restrepo.
I trimestre: 9 establecimientos visitados
II trimestre: 4 establecimientos visitados
III trimestre: 16 establecimientos visitados
IV trimestre: 8 establecimientos visitados
Para un total de 37 establecimientos visitados en la zona.
Zona 2: Localidad de Teusaquillo, UPZ Galerías, Barrio Galerías.
I trimestre: 6 establecimientos visitados
II trimestre: 5 establecimientos visitados
III trimestre: 2 establecimientos visitados
IV trimestre: 7 establecimientos visitados y un operativo programado pendiente por adelantar
Para un total de 20 establecimientos visitados en la zona.
Zona 3: Localidad de Chapinero, UPZ Chicó Lago, Barrio la Cabrera.
I trimestre: 3 establecimientos visitados
II trimestre: 4 establecimientos visitados
III trimestre: 3 establecimientos visitados
IV trimestre: 1 establecimiento visitado y un operativo programado pendiente por adelantar
Para un total de 11 establecimientos visitados en la zona.
Zona 4: Localidad de Fontibón, UPZ Modelia, Barrio Modelia.
I trimestre: 6 establecimientos visitados
II trimestre: 2 establecimientos visitados
III trimestre: 2 establecimientos visitados
IV trimestre: no se visitaron establecimientos, por presencia de precipitaciones en la zona, y por falta de acompañamiento de efectivos de la policía
Para un total de 10 establecimientos visitados en la zona.
En resumen para la vigencia, fueron visitados 78 establecimientos de comercio en las zonas críticas, para adelantar actividades de evaluación, control o seguimiento en los mismos; como resultado se emiten las actuaciones técnicas y/o jurídicas que corresponda. 
</t>
  </si>
  <si>
    <t>Dado que una de las mayores problemáticas ambientales en el Distrito Capital es la contaminación auditiva, generada por fuentes fijas de emisión sonora, durante la vigencia 2019 se estima reducir los niveles de emisión de ruido en las 4 zonas críticas definidas esto se logra mediante la evaluación, seguimiento y control de las actividades económicas que generan la problemática ambiental para así poder contribuir en la mejora de la calidad de vida de la población inmersa en estas zonas.</t>
  </si>
  <si>
    <t xml:space="preserve">Bases de datos del grupo de ruido (\\192.168.175.124 </t>
  </si>
  <si>
    <t>47. Identificar e intervenir las fuentes generadoras de material particulado ubicadas en el Distrito Capital, priorizando en las que operan con combustibles sólidos y líquidos y las fuentes que requieren tramitar permiso de emisión según lo establecido en la resolución 619 de 2007. (100 industrias a intervenir en 2019)</t>
  </si>
  <si>
    <t>48. Realizar el control a establecimientos  que cuenten con fuentes fijas de emisión atmosférica, generado a partir de las quejas,  derechos de petición, entes de control y demás solicitudes allegadas a la Entidad. (Total allegadas por mes)</t>
  </si>
  <si>
    <t>Noviembre de 2019 Para este periodo se realizó el control a establecimientos que cuentan con fuentes fijas de emisión atmosférica, haciendo las visitas, emitiendo las correspondientes respuestas y actuaciones técnicas donde se realiza un análisis ambiental y normativo y las actividades que deben realizar los establecimientos e industrias para dar cumplimento con la normatividad ambiental, atendiendo las solicitudes de la siguiente manera:  Entes de Control Seis (6), Derechos de Petición Ciento veintinueve (129), radicados Doscientos sesenta y nueve (269) y PQRS treinta y ocho (38), total: 442 solicitudes atendidas.
Diciembre de 2019; Para este periodo se realizó el control a establecimientos que cuentan con fuentes fijas de emisión atmosférica, haciendo las visitas, emitiendo las correspondientes respuestas y actuaciones técnicas donde se realiza un análisis ambiental y normativo y las actividades que deben realizar los establecimientos e industrias para dar cumplimento con la normatividad ambiental, atendiendo las solicitudes de la siguiente manera:  Entes de Control: tres (3), Derechos de Petición: Sesenta y tres (63), radicados: ciento treinta y uno (131) para un total de 197 solicitudes atendidas.</t>
  </si>
  <si>
    <t>49. Generar los actos administrativos producto del seguimiento y control realizado a las fuentes fijas de emisiones atmosféricas ubicadas en el Distrito Capital. (Total allegadas por mes)</t>
  </si>
  <si>
    <t>Octubre 2019: Se emitieron  actos administrativos producto del seguimiento y control realizado a las fuentes fijas de emisiones atmosféricas ubicadas en el Distrito Capital:
Autos de Inicio: Sesenta y uno (61), Formula Cargos Diecinueve (19), Auto de pruebas cinco (5), Levanta Medida Definitivo uno (1), Recurso de Reposición tres (3), Renueva Permiso de emisiones uno (1), para un total de Noventa (90) Actos administrativos.
Adicionalmente se dio trámite a Derecho de Petición tres (3), Procuraduría una (1), Personería una (1), Queja Anónima (1) y Memorando Interno (1).
Noviembre 2019: Se emitieron  actos administrativos producto del seguimiento y control realizado a las fuentes fijas de emisiones atmosféricas ubicadas en el Distrito Capital:
Autos de Inicio: Sesenta y uno (61), Formula Cargos Diecinueve (19), Auto de pruebas cinco (5), Levanta Medida Definitivo uno (1), Recurso de Reposición tres (3), Renueva Permiso de emisiones uno (1), para un total de Noventa (90) Actos administrativos.
Adicionalmente se dio trámite a Derecho de Petición tres (3), Procuraduría una (1), Personería una (1), Queja Anónima (1) y Memorando Interno (1).
Diciembre 2019: Se emitieron  actos administrativos producto del seguimiento y control realizado a las fuentes fijas de emisiones atmosféricas ubicadas en el Distrito Capital:
Autos de inicio 49, formula cargos 21, auto de pruebas 4, Acumulación 2, levanta medida definitiva 3, levanta medida temporal 1, caducidad 1, Recurso 2, Renueva permiso 1, Modifica Resolución 1, total de Actos Administrativos 85
Adicionalmente se atendieron Derechos de Petición 3, queja anónima 1, solicitud 1.</t>
  </si>
  <si>
    <t xml:space="preserve"> Revisar 136,000 vehículos Priorizando aquellos que utilicen combustible Diésel que circulen por la ciudad</t>
  </si>
  <si>
    <t>50. Desarrollar auditorias técnicas a los equipos  y procedimientos de acuerdo a los requisitos establecidos en las Normas Técnicas (Colombianas NTC's 4231, 4983, 5365) en los CDA´s. (equipos a auditen 300 de CDAS y los equipos de medición utilizados dentro del convenio SDM)</t>
  </si>
  <si>
    <t>51. Realizar la evaluación y  control  a vehículos reportados mediante el Programa de Requerimientos (Linea base 2018 se realizaron 2000)</t>
  </si>
  <si>
    <t>Intervenir 18 rutas críticas tradicionalmente cubierta por PEV ilegal</t>
  </si>
  <si>
    <t xml:space="preserve">En la Vigenci 2019 se tiene el siguiente desarrollo:
&gt; Primer trimestre 2019: se realizaron 151 requerimientos a 14 empresas.
&gt; Segundo trimestre 2019: se realizaron 1.095 requerimientos a 51 empresas.
&gt; Tercer trimestre 2019: se realizaron 1.026 requerimientos a 34 empresas.
&gt; Cuarto trimestre 2019: Se realizaron 324 requerimientos efectivos distribuidos de la siguiente manera; 82 BRINKS, 17 BUSES VERDES, 55 CONSORCIO EXPRESS, 16 COODILTRA, 14 COOTRANSFLORIDA, 51 EMPRESA 4-72, 14 EXPRESO BOGOTANO, 13 LA NACIONAL, 25 METROPOLITANA, 4 NORTE Y SUR, 8 NUEVO MILENIO, 22 TRANSPORTES FONTIBON y 3 UNITURS.
</t>
  </si>
  <si>
    <t xml:space="preserve">Para el cumplimento en el avance de la meta en la vigencia 2019 se han realizado intervenciones sobre rutas críticas de la siguiente manera:
En el primer trimestre del año se efectuaron dieciocho (18) operativos en las rutas críticas.
En el segundo trimestre del año se efectuaron cincuenta (50) operativos en las rutas críticas.
En el tercer trimestre del año se efectuaron cuarenta y un (41) operativos en las rutas críticas.
En el cuarto trimestre del año se efectuaron treinta y cinco (35) operativos en las rutas críticas.
</t>
  </si>
  <si>
    <t>* Disminución de la afectación paisajistica originada por la sobre exposición de elementos publicitarios en Bogotá especialmente sobre las catorce rutas críticas tradicionalmente cubiertas por PEV a través de la pedagogía y las actuaciones administrativas y jurídicas sobre los presuntos infractores.
* Legalización de la publicidad exterior visual en la ciudad especialmente sobre las catorce rutas críticas tradicionalmente cubiertas por PEV</t>
  </si>
  <si>
    <t>Información generada por el equipo de trabajo de Publicidad Exterior Visual - PEV.</t>
  </si>
  <si>
    <t>52. Realizar evaluacion, control y seguimiento de vehículos en el Programa de Autorregulación  Ambiental (linea base trabajada 2018 total empresas autorreguladas 64)</t>
  </si>
  <si>
    <t xml:space="preserve">para el 2019 se tiene:
&gt; Primer trimestre 2019: Se proyectó 6 conceptos técnicos y 7 informes técnicos, adicionalmente se hicieron 4 visitas de Evaluación del Programa Integral de Mantenimiento Vehicular - EPIM.
&gt; Segundo trimestre 2019: Se proyectó 10 conceptos técnicos. Adicionalmente se llevaron a cabo 14 visitas EPIM.
&gt; Tercer trimestre 2019: Se proyectó 10 conceptos técnicos y 1 informe técnico de seguimiento, así mismo se realizó la revisión de 2 solicitudes de auto de inicio y se hicieron 28 visitas EPIM
&gt; Cuarto trimestre 2019: Se proyectaron 6 conceptos técnicos para las empresas: ALCAPITAL, TRANSER, PAPELES EL TUNAL S.A.S, SOTRANDES S.A, ORGANIZACIÓN SUMA SAS - EN REORGANIZACIÓN y UT ALCAPITAL FASE 2; se proyectaron 4 informes técnicos de seguimiento para las empresas: COOTRANSPENSILVANIA, EXPRESS DEL FUTURO S.A., GASEOSAS COLOMBIANAS S.A.S - PLANTA CENTRO y LADRILLERA SANTAFE S.A.
Adicionalmente se hicieron 24 visitas EPIM, a las siguientes empresas: ASOCIACION COLOMBIANA DE PROPIETARIOS DE VOLQUETAS – ASOPROVOLCO, CONCRETOS ARGOS S.A.S, COOPERATIVA DE TRANSPORTADORES DEL NORTE COOTRANSNORTE, COOPERATIVA CONTINENTAL, COOPERATIVA CONTINENTAL DE TRANSPORTADORES LTDA, COOPERATIVA MULTIACTIVA DE LOS TRABAJADORES TRANSPAMERICANOS Y ASOCIADOS LTDA-COOTRAPAN, COOTRANSOCORRO, COOPTRANSAGRECAR, EMPRESA DE DISTRIBUCIONES INDUSTRIALES S.A, 2 visitas a GASEOSAS COLOMBIANAS S.A.S, GATE GOURMET COLOMBIA S.A.S, GMOVIL SAS PATIO DORADO, INDUSTRIA NACIONAL DE GASEOSAS S.A COCA COLA"INDEGA PANAMCO PLANTA NORTE, MERCAFAM LTDA, OPERAR COLOMBIA, PAPELES EL TUNAL S.A.S, PROVEEDOR &amp; SERCARGA S.A, SAFERBO S.A, SI18, SI18 NORTE, SOMOS U, TRANSPORTES PANAMERICANOS S.A y  TRANSPORTES URBANOS SAMPER MENDOZA BUSES BLANCOS S.A.
</t>
  </si>
  <si>
    <t>53. Realizar la evaluación, control y seguimiento de vehiculos mediante operativos de control en vía (48.000 vehiculos a revisar en el 2019)</t>
  </si>
  <si>
    <t>&gt; Primer trimestre 2019:  Se realizaron 360 operativos de control ambiental en las vías de la ciudad, con el fin de verificar el cumplimiento normativo de los límites permisibles de emisiones atmosféricas provenientes de las fuentes móviles. Producto de los operativos se reportan 6488 revisiones de las cuales 3372 fueron aprobados, 3116 rechazados, 1293 comparendos y 365 inmovilizados.
&gt; Segundo trimestre 2019:  Se realizaron 277 operativos de control ambiental en las vías de la ciudad, con el fin de verificar el cumplimiento normativo de los límites permisibles de emisiones atmosféricas provenientes de las fuentes móviles. Producto de los operativos se reportan 6765 revisiones de las cuales 3909 fueron aprobados, 2856 rechazados, 1634 comparendos y 416 inmovilizados. 
&gt;Tercer trimestre 2019: Se realizaron 330 operativos de control ambiental en las vías de la ciudad, con el fin de verificar el cumplimiento normativo de los límites permisibles de emisiones atmosféricas provenientes de las fuentes móviles. Producto de los operativos se reportan 20861 revisiones de las cuales 14757 fueron aprobados, 6104 rechazados, 2621 comparendos y 1221 inmovilizados. 
&gt;Cuarto trimestre 2019: Se ejecutaron 643 operativos de control en la ciudad, verificando el cumplimiento de la normatividad, referente a las emisiones atmosféricas de fuentes móviles. Como resultado de los operativos se reportaron 22759 revisiones, de las cuales 12465 aprobados, 10294 rechazados, 263 comparendos y 207 vehículos inmovilizados.  
Discriminadas de la siguiente manera por localidades: Usaquén 45, Chapinero 0, Santafé 17, San Cristóbal 3638, Usme 3557, Tunjuelito 214, Bosa 469, Kennedy 904, Fontibón 2022, Engativá 3965, Suba 283, Barrios Unidos 6, Teusaquillo 38, Los Mártires 53, Antonio Nariño 6465, Puente Aranda 664, La candelaria 5, Rafael Uribe Uribe 19, Ciudad Bolívar 395 revisiones.</t>
  </si>
  <si>
    <t xml:space="preserve">54. Desarrollar actividades técnicas de evaluación, seguimiento y control para la atención de 4 zonas críticas:
Zona 1: Localidad Antonio Nariño-Barrio Restrepo.
Zona 2: Localidad Teusaquillo-Barrio Galerías
Zona 3: Localidad de Chapinero-Barrio Chico El Lago
Zona 4: Localidad de Fontibón-Barrio Modelia
Encaminadas al monitoreo periódico de las zonas, con el fin de determinar la evolución en la disminución de la problemática de ruido. 
Adicionalmente, determinar 2 zonas críticas a trabajar en el primer semestre del año 2020, a partir de los resultados de los Mapas Estratégicos de Ruido.
</t>
  </si>
  <si>
    <t>55. Resolver a través de respuestas con visitas y/u oficios, las solicitudes de la ciudadanía relacionadas con afectación por ruido en el Distrito.</t>
  </si>
  <si>
    <t>56. Llevar a cabo las actuaciones jurídicas para aquellos establecimientos establecimientos, comerciales, industriales o de servicios que superen los parámetros máximos de emisión establecidos en la Resolución 0627 de 2006 emitida por el entonces Ministerio de Ambiente, Vivienda y Desarrollo Territorial (MAVDT) o la normativa que la modifique o sustituya.</t>
  </si>
  <si>
    <t>SANCIONATORIO</t>
  </si>
  <si>
    <t>Disminuir a 90 días el tiempo de atención a los procesos de notificación de los trámites administrativos.</t>
  </si>
  <si>
    <t>Decreciente</t>
  </si>
  <si>
    <t>57. Realizar jornadas de sensibilización y control, a los establecimientos de comerio y ciudadanía en general, frente al tema de Publicidad Exterior Visual en las 14 rutas priorizadas para la vigencia. (meta 144 operativos de control y sensibilización)</t>
  </si>
  <si>
    <t>Informar oportunamente a la comunidad, empresas y entidades sobre el estado de los procesos en los que se encuentran vinculados con la SDA por el uso de los recursos ambientales.</t>
  </si>
  <si>
    <t>Base de datos de notificaciones en drive de la Dirección de Control Ambiental.</t>
  </si>
  <si>
    <t>58. Realizar  seguimiento y control de los elementos de PEV mediante visitas realizadas por el área técnica, en atención a PQR's, Entes de Control, así como actuaciones de oficio por parte del área técnica que se requieran por parte de la comunidad, entes de control y comunidad en general.</t>
  </si>
  <si>
    <t xml:space="preserve">59. Llevar a cabo las actuaciones jurídicas para aquellos establecimientos, comerciales, industriales o de servicios que incumplan con la norma de Publicidad Exterior Visual en Bogotá. Estas actuaciones son producto de la intervención técnica realizada. </t>
  </si>
  <si>
    <t>60 Registrar el trámite que  surte cada expediente en la base de datos  de notificaciones de la DCA.</t>
  </si>
  <si>
    <t xml:space="preserve">Durante el cuarto trimestre de 2019 se registraron los trámites de 1119 expedientes del proceso sancionatorio en la base de datos del grupo de notificaciones. </t>
  </si>
  <si>
    <t>61. Proyectar las notificaciones de los tramites administrativos y su envio y fijación oportuna.</t>
  </si>
  <si>
    <t>62. Coordinar y desarrollar el prestamo y recepción de los expedientes en custodia.</t>
  </si>
  <si>
    <t>Impulsar 12.000 expedientes sancionatorios mediante actos administrativos</t>
  </si>
  <si>
    <t>443 y 458</t>
  </si>
  <si>
    <t xml:space="preserve">Durante el tercer trimestre de 2019 se realizo préstamo y recepción de un total de 7.477 expedientes a fin de atender las solicitudes correspondientes </t>
  </si>
  <si>
    <t>63. Actualizar y organizar los expedientes en custodia.</t>
  </si>
  <si>
    <t>Velar por la adecuada utilización de los recursos ambientales del distrito de acuerdo con la normatividad ambiental establecida, iniciando 905 procesos sancionatorios .</t>
  </si>
  <si>
    <t>Base de datos de impulso en drive de la Dirección de Control Ambiental.</t>
  </si>
  <si>
    <t>Durante el tercer trimetre de 2019 se actualizaron y organizaron 7.477 expedientes en custodia, que fueron objeto de intervención por parte de los profesionales jurídicos de la Dirección de Control Ambiental.</t>
  </si>
  <si>
    <t>64. Actualizar los expedientes en el sistema de información de la SECRETARÍA (FOREST, o el que para ello defina la entidad)</t>
  </si>
  <si>
    <t xml:space="preserve">Durante el tercer trimestre de 2019 se actualizo en el sistema forest la información de los 7.477 expedientes objeto de intervención por parte del equipo jurídico de la Dirección de Control Ambiental. </t>
  </si>
  <si>
    <t xml:space="preserve">65. Iniciar a los procesos sancionatorios ambientales que reunan los elementos necesarios para dar inicio al sancionatorio. </t>
  </si>
  <si>
    <t>Durante la vigencia 2019 se iniciaron 1.293 procesos sancionatorios y se realizaron 18 indagaciones preliminares para dar inicio a los procesos.</t>
  </si>
  <si>
    <t>PROGRAMACIÓN, ACTUALIZACIÓN Y SEGUIMIENTO DEL PLAN DE ACCIÓN
Actualización y seguimiento a territorialización de la inversión</t>
  </si>
  <si>
    <t xml:space="preserve">66. Formular cargos a los procesos sancionatorios ambientales que se encuentren en la etapa procesal respectiva y se reunan los elementos necesrios paracontiuar con el proceso sancionatorio. </t>
  </si>
  <si>
    <t>PROYECTO:</t>
  </si>
  <si>
    <t>Durante la vigencia 2019 se realizó la formulación de cargos de 700 procesos, se desarrollaron 317 acciones de trámite, se impusieron, levantaron y legalizaron 292 medidas preventivas, se practicaron pruebas a 708 procesos.</t>
  </si>
  <si>
    <t>PERIODO:</t>
  </si>
  <si>
    <t xml:space="preserve">67. Finalizar período probatorio a los procesos sancionatorios ambientales que se encuentren en la etapa procesal respectiva y se reunan los elementos necesrios paracontiuar con el proceso sancionatorio. </t>
  </si>
  <si>
    <t>1, COD. META</t>
  </si>
  <si>
    <t>2, Meta Proyecto</t>
  </si>
  <si>
    <t>3, Nombre -Punto de inversión (Escala: Localidad, Especial, Distrital)
Breve descripción del punto de inversión.</t>
  </si>
  <si>
    <t>4, Variable</t>
  </si>
  <si>
    <t>5, Programación-Actualización</t>
  </si>
  <si>
    <t xml:space="preserve">6, ACTUALIZACIÓN </t>
  </si>
  <si>
    <t xml:space="preserve">7, SEGUIMIENTO </t>
  </si>
  <si>
    <t>Durante la vigencia 2019 se declaro la caducidad de 61 procesos sancionatorios, también se declaro la cesación de 9 procesos y se decidieron 379 procesos.</t>
  </si>
  <si>
    <t>8, LOCALIZACIÓN GEOGRÁFICA</t>
  </si>
  <si>
    <t>9,  POBLACIÓN</t>
  </si>
  <si>
    <t>Marzo</t>
  </si>
  <si>
    <t>Decidir de fondo 1600 procesos sancionatorios</t>
  </si>
  <si>
    <t>Junio</t>
  </si>
  <si>
    <t>Septiembre</t>
  </si>
  <si>
    <t>Diciembre</t>
  </si>
  <si>
    <t>8,1 LOCALIDADES</t>
  </si>
  <si>
    <t>8,2 UPZ</t>
  </si>
  <si>
    <t>8,3 BARRIO</t>
  </si>
  <si>
    <t>8,4 PUNTO, LÍNEA O POLÍGONO</t>
  </si>
  <si>
    <t>8,5 ÁREA DE INFLUENCIA</t>
  </si>
  <si>
    <t>9,1 NUMERO DE HOMBRES</t>
  </si>
  <si>
    <t>9,2 NUMERO DE MUJERES</t>
  </si>
  <si>
    <t xml:space="preserve">NUMERO INTERSEXUAL </t>
  </si>
  <si>
    <t xml:space="preserve">68. Revisar la documentación correspondiente a pruebas se encuentre en el expediente y el cumplimiento de las  etapas procesales que establece la norma para el proceso sancionatorio ambiental </t>
  </si>
  <si>
    <t>9,3 GRUPO ETARIO</t>
  </si>
  <si>
    <t>9,4 CONDICION POBLACIONAL</t>
  </si>
  <si>
    <t>9,5 GRUPOS ETNICOS</t>
  </si>
  <si>
    <t>9,6 TOTAL POBLACIÓN
PERSONAS/CANTIDAD</t>
  </si>
  <si>
    <t>Atender 1.846 solicitudes de permiso de vertimientos en el perímetro urbano</t>
  </si>
  <si>
    <r>
      <rPr>
        <b/>
        <sz val="9"/>
        <rFont val="Arial"/>
        <family val="2"/>
      </rPr>
      <t>CUENCA SALITRE - TORCA</t>
    </r>
    <r>
      <rPr>
        <sz val="9"/>
        <rFont val="Arial"/>
        <family val="2"/>
      </rPr>
      <t xml:space="preserve">
Descripción:  MPI1. Vertimientos al alcantarillado público, fuentes superficiales y suelo en la subcuenca Salitre - Torca.</t>
    </r>
  </si>
  <si>
    <t>Magnitud Vigencia</t>
  </si>
  <si>
    <t>Durante la vigencia 2019 se revisaron 708 expedientes con el fin de revisar las pruebas compiladas en el marco del proceso sancionatorio.</t>
  </si>
  <si>
    <t>Base de datos de decisiones de fondo en drive de la Dirección de Control Ambiental.</t>
  </si>
  <si>
    <t>CHAPINERO
ENGATIVA
SUBA
TEUSAQUILLO
USAQUEN</t>
  </si>
  <si>
    <t>CHAPINERO
CHICO LAGO
ENGATIVA
GUAYMARAL
LOS CEDROS
PARQUE SIMON BOLIVAR - CAN
SAN JOSE DE BAVARIA
SANTA BARBARA
SUBA
TEUSAQUILLO</t>
  </si>
  <si>
    <t>(Anexa SHP intervenciones), Tipo Poligono correspondiente a los lotes de intervención, fuente Lotes IDECA</t>
  </si>
  <si>
    <t>17,19 Ha. (Área aproximada de los predios) - Parte del área de influencia  se encuentra en TCO ENGATIVA, TCO SUBA</t>
  </si>
  <si>
    <t>69. Generar en caso de que la sanción a imponer sea pecunaria (multa) el informe técnico de criterios en el cual se aplique la Resolución No. 2086 del 2010</t>
  </si>
  <si>
    <t>NA</t>
  </si>
  <si>
    <t xml:space="preserve">No discrimina </t>
  </si>
  <si>
    <t>TODOS</t>
  </si>
  <si>
    <t xml:space="preserve">COMUNIDAD EN GENERAL </t>
  </si>
  <si>
    <t>Recursos Vigencia</t>
  </si>
  <si>
    <t>Magnitud Reservas</t>
  </si>
  <si>
    <t>70. Expedir los actos administrativos que resuelvan de fondo los procesos sancionatorios sobre la responsabilidad ambiental en el uso de los recursos ambientales en el Distrito.</t>
  </si>
  <si>
    <t>Reservas Presupuestales</t>
  </si>
  <si>
    <r>
      <rPr>
        <b/>
        <sz val="9"/>
        <rFont val="Arial"/>
        <family val="2"/>
      </rPr>
      <t>CUENCA FUCHA</t>
    </r>
    <r>
      <rPr>
        <sz val="9"/>
        <rFont val="Arial"/>
        <family val="2"/>
      </rPr>
      <t xml:space="preserve">
Descripción:  Vertimientos al alcantarillado público, fuentes superficiales y suelo en la subcuenca Fucha.</t>
    </r>
  </si>
  <si>
    <t xml:space="preserve">Durante la vigencia 2019 se han emitido y firmado 379 actos que deciden de fondo procesos sancionatorios. </t>
  </si>
  <si>
    <t>ANTONIO NARIÑO
FONTIBON
KENNEDY
LOS MARTIRES
PUENTE ARANDA
RAFAEL URIBE URIBE
SAN CRISTOBAL
SANTA FE
TEUSAQUILLO</t>
  </si>
  <si>
    <t>UPZ102 LA SABANA
UPZ107 QUINTA PAREDES
UPZ108 ZONA INDUSTRIAL
UPZ115 CAPELLANIA
UPZ33 SOSIEGO
UPZ35 CIUDAD JARDIN
UPZ37 SANTA ISABEL
UPZ39 QUIROGA
UPZ47 KENNEDY CENTRAL
UPZ81 GRAN BRITALIA
UPZ95 LAS CRUCES</t>
  </si>
  <si>
    <t>3,53  Ha. (Área aproximada de los predios) - Parte del área de influencia  se encuentra en TCO KENNEDY METRO, TCO CENTRO</t>
  </si>
  <si>
    <t>TOTAL PONDERACIÓN</t>
  </si>
  <si>
    <r>
      <rPr>
        <b/>
        <sz val="9"/>
        <rFont val="Arial"/>
        <family val="2"/>
      </rPr>
      <t>CUENCA TUNJUELO</t>
    </r>
    <r>
      <rPr>
        <sz val="9"/>
        <rFont val="Arial"/>
        <family val="2"/>
      </rPr>
      <t xml:space="preserve">
Descripción:  Vertimientos al alcantarillado público, fuentes superficiales y suelo en la subcuenca Fucha.</t>
    </r>
  </si>
  <si>
    <t>BOSA
CIUDAD BOLIVAR
KENNEDY
TUNJUELITO
USME</t>
  </si>
  <si>
    <t>UPZ45 CARVAJAL
UPZ57 GRAN YOMASA
UPZ59 ALFONSO LOPEZ
UPZ62 TUNJUELITO
UPZ63 EL MOCHUELO
UPZ65 ARBORIZADORA
UPZ84 BOSA OCCIDENTAL
UPZ85 BOSA CENTRAL</t>
  </si>
  <si>
    <t>BARRIO ATLANTA
BARRIO SAN BENITO
CHICALA
GRAN YOMASA II SECTOR
PUERTA AL LLANO
URBANIZACION CARVAJAL
URBANIZACION LA AVENIDA BOSA
VEREDA EL MOCHUELO II</t>
  </si>
  <si>
    <t>14,14  Ha. (Área aproximada de los predios) - Parte del área de influencia  se encuentra en TCO KENNEDY METRO, TCO CENTRO</t>
  </si>
  <si>
    <t>Pago vigencias anteriores fenecidas</t>
  </si>
  <si>
    <t>Pagar 100 porcentaje compromisos de vigencias anteriores fenecidas</t>
  </si>
  <si>
    <t>TOTAL MP1</t>
  </si>
  <si>
    <t>Durante la vigencia 2019 se tramito el pago de veinte (20) pasivos por valor de $111.937.478, uno de los pasivos que se encontraba en trámite de pago fue objeto de anulación de pago por valor de $1.872.867. El avance reportado corresponde al 95% de los pasivos pagados de acuerdo con los lineamientos establecidos. Los recursos no ejecutados corresponden a una fuente de destinación especifica por lo que no fue posible utilizarlos y se realizaron los traslados presupuestales necesarios para cubrir los pagos.</t>
  </si>
  <si>
    <t>Los recursos inicialmente establecidos para el pago de pasivos corresponden a una fuente de financiación correspondiente a Tasas Retributivas la cual tiene destinación especifíca, y desde la cual no pueden realizarse pagos de pasivos de la fuente Otros Distrito.</t>
  </si>
  <si>
    <t>No es posible realizar la inversión de los recursos con destinación específica</t>
  </si>
  <si>
    <t>Bases de datos Subdirección Financiera</t>
  </si>
  <si>
    <t>17 LOCALIDADES</t>
  </si>
  <si>
    <t>29 UPZ</t>
  </si>
  <si>
    <t>38 BARRIOS</t>
  </si>
  <si>
    <t>69 USUARIOS</t>
  </si>
  <si>
    <t>34,86 Ha. (Área aproximada de los predios)</t>
  </si>
  <si>
    <t>CUENCA SALITRE
Descripción:   Actividades para el control y seguimiento a usuarios del recurso hídrico y del suelo en la subcuenca.</t>
  </si>
  <si>
    <t>BARRIOS UNIDOS
CHAPINERO
ENGATIVA
SANTA FE
SUBA
TEUSAQUILLO
USAQUEN</t>
  </si>
  <si>
    <t>1322,67 Ha. (Área aproximada de los predios) - Parte del área de influencia  se encuentra en TCO ENGATIVA, TCO SUBA</t>
  </si>
  <si>
    <t>TOTAL PROYECTO</t>
  </si>
  <si>
    <t>CUENCA FUCHA:
Descripción:   Actividades para el control y seguimiento a usuarios del recurso hídrico y del suelo en la subcuenca.</t>
  </si>
  <si>
    <t>ANTONIO NARIÑO
CANDELARIA
FONTIBON
KENNEDY
LOS MARTIRES
PUENTE ARANDA
RAFAEL URIBE URIBE
SAN CRISTOBAL
SANTA FE
TEUSAQUILLO</t>
  </si>
  <si>
    <t>889,23 Ha. (Área aproximada de los predios) - Parte del área de influencia  se encuentra en TCO ENGATIVA, TCO KENNEDY - METRO Y TCO TUNJUELO CENTRAL. Además de IIM Ciudad de Cali.</t>
  </si>
  <si>
    <t>CUENCA TUNJUELO:
Descripción:   Actividades para el control y seguimiento a usuarios del recurso hídrico y del suelo en la subcuenca.</t>
  </si>
  <si>
    <t>BOSA
CIUDAD BOLIVAR
KENNEDY
RAFAEL URIBE URIBE
SAN CRISTOBAL
TUNJUELITO
USME</t>
  </si>
  <si>
    <t>613,34 Ha. (Área aproximada de los predios) - Parte del área de influencia  se encuentra en TCO BOSA, TCO CIUDAD BOLIVAR - CABLE, TCO CIUDAD BOLIVAR - SOACHA, TCO KENNEDY - METRO, TCO TUNJUELO CENTRAL, TCO 20 DE JULIO Y TCO TUNJUELO CENTRAL.</t>
  </si>
  <si>
    <t>COMUNIDAD EN GENRAL</t>
  </si>
  <si>
    <t>TOTAL MP2</t>
  </si>
  <si>
    <t>19 LOCALIDADES</t>
  </si>
  <si>
    <t>109 UPZ</t>
  </si>
  <si>
    <t>1115 BARRIOS</t>
  </si>
  <si>
    <t>2994 USUARIOS</t>
  </si>
  <si>
    <t>2825,24 Ha. (Área aproximada de los predios)</t>
  </si>
  <si>
    <t>USAQUEN</t>
  </si>
  <si>
    <t>UPZ13 LOS CEDROS</t>
  </si>
  <si>
    <t>BARRANCAS ALTO</t>
  </si>
  <si>
    <t>(Anexa SHP intervenciones), Tipo Poligono correspondiente a los predios mineros de intervención.</t>
  </si>
  <si>
    <t>17,5 Ha. (Área aproximada de los predios) - Parte del área de influencia  se encuentra en TCO CERROS NORORIENTALES</t>
  </si>
  <si>
    <t>UPZ10 LA URIBE</t>
  </si>
  <si>
    <t>LA ROCA</t>
  </si>
  <si>
    <t>7,89 Ha. (Área aproximada de los predios)</t>
  </si>
  <si>
    <t>10,37 Ha. (Área aproximada de los predios) - Parte del área de influencia  se encuentra en TCO CERROS NORORIENTALES</t>
  </si>
  <si>
    <t>USME</t>
  </si>
  <si>
    <t>UPZ57 GRAN YOMASA</t>
  </si>
  <si>
    <t>EL PEDREGAL</t>
  </si>
  <si>
    <t>7,7 Ha. (Área aproximada de los predios) - Parte del área de influencia  se encuentra en TCO USME TUNJUELO</t>
  </si>
  <si>
    <t>EL NEVADO</t>
  </si>
  <si>
    <t>37,08 Ha.</t>
  </si>
  <si>
    <t>BARRIO LOS OLIVARES</t>
  </si>
  <si>
    <t>9,22 Ha</t>
  </si>
  <si>
    <t>POLÍGONO 
Cantera Industrial y Minera La Quebrada Ltda. en liquidación . Plan de Manejo, Restauración y Recuperación Ambiental - PMRRA</t>
  </si>
  <si>
    <t>CIUDAD BOLIVAR</t>
  </si>
  <si>
    <t>UPZ67 LUCERO</t>
  </si>
  <si>
    <t>BARRIO BELLA FLOR SUR</t>
  </si>
  <si>
    <t>2,47 Ha</t>
  </si>
  <si>
    <t>UPZ63 EL MOCHUELO</t>
  </si>
  <si>
    <t>BARRIO CENTRAL DE MEZCLAS</t>
  </si>
  <si>
    <t>42,31 Ha</t>
  </si>
  <si>
    <t>RAFAEL URIBE URIBE</t>
  </si>
  <si>
    <t>UPZ54 MARRUECOS</t>
  </si>
  <si>
    <t>EL CERRITO</t>
  </si>
  <si>
    <t>13,13 Ha</t>
  </si>
  <si>
    <t>TOTAL MP3</t>
  </si>
  <si>
    <t>4 LOCALIDAD</t>
  </si>
  <si>
    <t>6 UPZ</t>
  </si>
  <si>
    <t>8 BARRIOS</t>
  </si>
  <si>
    <t>15 USUARIOS</t>
  </si>
  <si>
    <t>147,67 Ha. (Área aproximada de los predios) - Parte del área de influencia  se encuentra en TCO USME TUNJUELO y TCO CERROS NORORIENTALES</t>
  </si>
  <si>
    <t>Distrital
Instrumentos ambientales asociados a la protección de la contaminación del recurso
hídrico superficial, subterráneo y suelo de usuarios asociados a hidrocarburos</t>
  </si>
  <si>
    <t>ANTONIO NARIÑO
BARRIOS UNIDOS
BOSA
CHAPINERO
CIUDAD BOLIVAR
ENGATIVA
FONTIBON
KENNEDY
LOS MARTIRES
PUENTE ARANDA
RAFAEL URIBE URIBE
SAN CRISTOBAL
SANTA FE
SUBA
TEUSAQUILLO
TUNJUELITO
USAQUEN
USME</t>
  </si>
  <si>
    <t>NO DISCRIMINA</t>
  </si>
  <si>
    <t>TOTAL MP4</t>
  </si>
  <si>
    <t>18 LOCALIDADES</t>
  </si>
  <si>
    <t>70 UPZ</t>
  </si>
  <si>
    <t>149 BARRIOS</t>
  </si>
  <si>
    <t>240 USUARIOS</t>
  </si>
  <si>
    <t>CUENCA SALITRE - TORCA
Descripción: Atender solicitudes de instrumentos ambientales en la subcuenca Salitre - Torca.</t>
  </si>
  <si>
    <t>BARRIOS UNIDOS
CHAPINERO
ENGATIVA
SUBA
TEUSAQUILLO
USAQUEN</t>
  </si>
  <si>
    <t>50,54 Ha. (Área aproximada de los predios) - Parte del área de influencia  se encuentra en TCO Suba y TCO Cerros Nororientales. Además de IIM Buenavista.</t>
  </si>
  <si>
    <t>CUENCA FUCHA
Descripción:  Atender solicitudes de instrumentos ambientales en la subcuenca Fucha.</t>
  </si>
  <si>
    <t>ANTONIO NARIÑO
FONTIBON
KENNEDY
LOS MARTIRES
PUENTE ARANDA
RAFAEL URIBE URIBE
SAN CRISTOBAL
SANTA FE</t>
  </si>
  <si>
    <t>84,71 Ha. (Área aproximada de los predios) - Parte del área de influencia  se encuentra en TCO Tunjuelo Central y TCO Centro.</t>
  </si>
  <si>
    <t>CUENCA TUNJUELO
Descripción:Atender solicitudes de instrumentos ambientales en la subcuenca Fucha.</t>
  </si>
  <si>
    <t>BOSA
CIUDAD BOLIVAR
KENNEDY
SAN CRISTOBAL
TUNJUELITO
USME</t>
  </si>
  <si>
    <t>ALFONSO LOPEZ
APOGEO
ARBORIZADORA
BOSA CENTRAL
BOSA OCCIDENTAL
CARVAJAL
COMUNEROS
DANUBIO
GRAN YOMASA
ISMAEL PERDOMO
LA GLORIA
LUCERO
TIMIZA
TUNJUELITO
VENECIA</t>
  </si>
  <si>
    <t>45,81 Ha. (Área aproximada de los predios) - Parte del área de influencia  se encuentra en TCO Bosa, TCO Kennedy Metro, TCO Cerros Surorientales y TCO Usme Tunjuelo. Además de IIM Ciudad de Cali.</t>
  </si>
  <si>
    <t>TOTAL MP5</t>
  </si>
  <si>
    <t>76 UPZ</t>
  </si>
  <si>
    <t>164 ABRRIOS</t>
  </si>
  <si>
    <t>186 USUARIOS</t>
  </si>
  <si>
    <t>181,07 Ha. (Área aproximada de los predios)</t>
  </si>
  <si>
    <t xml:space="preserve">DISTRITAL 
Descripción: Atender solicitudes de instrumentos ambientales en  el D.C </t>
  </si>
  <si>
    <t>CIUDAD BOLIVAR
ENGATIVA
PUENTE ARANDA
SUBA
TUNJUELITO
USAQUEN</t>
  </si>
  <si>
    <t>BRITALIA
CIUDAD MONTES
ISMAEL PERDOMO
LA ACADEMIA
LA FLORESTA
PUENTE ARANDA
SAN RAFAEL
UPR ZONA NORTE
VENECIA</t>
  </si>
  <si>
    <t>BOSQUE DE LOS COMUNEROS II ETAPA
CARMEL CLUB CAMPESTRE
CERROS DE LOS LAGARTOS
CLERIGOS DE SAN VIATOR
LA FLORESTA AGUAS
PARCELACION EL PORVENIR
SAN RAFAEL INDUSTRIAL
URBANIZACION DORCO
URBANIZACION SAN MARTIN I SECTOR</t>
  </si>
  <si>
    <t>213,39 Ha. (Área aproximada de los predios) - Parte del área de influencia  se encuentra en TCO Tunjuelo Central</t>
  </si>
  <si>
    <t xml:space="preserve">
TOTAL MP6: Atender solicitudes de instrumentos ambientales en las subcuencas Salitre - Torca, Fucha y Tunjuelo.</t>
  </si>
  <si>
    <t>6 LOCALIDADES</t>
  </si>
  <si>
    <t>9 UPZ</t>
  </si>
  <si>
    <t>9 BARRIOS</t>
  </si>
  <si>
    <t>13 USUARIOS</t>
  </si>
  <si>
    <t>DISTRITAL (Realizar el seguimiento y control de los pozos de captación ubicados en el Distrito) -MP7</t>
  </si>
  <si>
    <t>ANTONIO NARIÑO
BARRIOS UNIDOS
BOSA
CANDELARIA
CHAPINERO
CIUDAD BOLIVAR
ENGATIVA
FONTIBON
KENNEDY
LOS MARTIRES
PUENTE ARANDA
RAFAEL URIBE URIBE
SAN CRISTOBAL
SANTA FE
SUBA
TEUSAQUILLO
TUNJUELITO
USAQUEN
USME</t>
  </si>
  <si>
    <t>TOTAL -MP7</t>
  </si>
  <si>
    <t>67 UPZ</t>
  </si>
  <si>
    <t>147 BARRIOS</t>
  </si>
  <si>
    <t>1157 USUARIOS</t>
  </si>
  <si>
    <t xml:space="preserve">DISTRITAL (Atender las solicitudes concepto de diagnóstico ambiental relacionadas con el cambio de uso de suelo) </t>
  </si>
  <si>
    <t>BOSA
CIUDAD BOLIVAR
FONTIBON
KENNEDY
PUENTE ARANDA
RAFAEL URIBE URIBE
SAN CRISTOBAL
SANTA FE
USME</t>
  </si>
  <si>
    <t>64,11 Ha. (Área aproximada de los predios) - Parte del área de influencia  se encuentra en TCO Ciudad Bolivar Cable, TCO  Tunjuelo Central , TCO Cerros Surorientales, TCO Usme Tunjuelo y Tunjuelo Central.</t>
  </si>
  <si>
    <t>TOTAL-MP8</t>
  </si>
  <si>
    <t>9 LOCALIDADES</t>
  </si>
  <si>
    <t>21 UPZ</t>
  </si>
  <si>
    <t>46 BARRIOS</t>
  </si>
  <si>
    <t>34 USUARIOS</t>
  </si>
  <si>
    <t>DISTRITAL (Atender el programa de control ambiental a los predios diagnosticados con posible afectación al recurso suelo y agua subterránea)</t>
  </si>
  <si>
    <t>BARRIOS UNIDOS
BOSA
CHAPINERO
CIUDAD BOLIVAR
FONTIBON
KENNEDY
PUENTE ARANDA
SUBA
TUNJUELITO
USAQUEN</t>
  </si>
  <si>
    <t>APOGEO
ARBORIZADORA
BAVARIA
CHAPINERO
CIUDAD SALITRE OCCIDENTAL
FONTIBON SAN PABLO
GRANJAS DE TECHO
ISMAEL PERDOMO
KENNEDY CENTRAL
LAS MARGARITAS
LOS ALCAZARES
PARDO RUBIO
PUENTE ARANDA
SANTA BARBARA
SUBA
TIMIZA
VENECIA
ZONA FRANCA
ZONA INDUSTRIAL</t>
  </si>
  <si>
    <t>(Anexa SHP intervenciones), Tipo Poligono correspondiente a los lotes deintervención, fuente Lotes IDECA</t>
  </si>
  <si>
    <t>219,64 Ha. (Área aproximada de los predios) - Parte del área de influencia  se encuentra en TCO Kennedy - Metro, TCO  Ciudad Bolivar Soaha y TCO Suba.</t>
  </si>
  <si>
    <t>TOTAL-MP9</t>
  </si>
  <si>
    <t>10 LOCALIDADES</t>
  </si>
  <si>
    <t>19 UPZ</t>
  </si>
  <si>
    <t>32 BARRIOS</t>
  </si>
  <si>
    <t>93 USUARIOS</t>
  </si>
  <si>
    <t>Ejecutar 80,000 actuaciones técnicas o jurídicas en evaluación, control, seguimiento, prevención e investigación sobre el
manejo del arbolado urbano en el Distrito Capital</t>
  </si>
  <si>
    <t>1-USAQUEN</t>
  </si>
  <si>
    <t>2-CHAPINERO</t>
  </si>
  <si>
    <t>3-SANTA FE</t>
  </si>
  <si>
    <t>4-SAN CRISTOBAL</t>
  </si>
  <si>
    <t>5-USME</t>
  </si>
  <si>
    <t>6-TUNJUELITO</t>
  </si>
  <si>
    <t>7-BOSA</t>
  </si>
  <si>
    <t>8-KENNEDY</t>
  </si>
  <si>
    <t>9-FONTIBON</t>
  </si>
  <si>
    <t>10-ENGATIVA</t>
  </si>
  <si>
    <t>11-SUBA</t>
  </si>
  <si>
    <t>12-BARRIOS UNIDOS</t>
  </si>
  <si>
    <t>13-TEUSAQUILLO</t>
  </si>
  <si>
    <t>14-LOS MARTIRES</t>
  </si>
  <si>
    <t>15-ANTONIO NARIÑO</t>
  </si>
  <si>
    <t>16-PUENTE ARANDA</t>
  </si>
  <si>
    <t>17-CANDELARIA</t>
  </si>
  <si>
    <t>18-RAFAEL URIBE URIBE</t>
  </si>
  <si>
    <t>19-CIUDAD BOLIVAR</t>
  </si>
  <si>
    <t xml:space="preserve">TOTAL MP10:
Arbolado Urbano en el Distrito Capital.
Desarrollo de actuaciones técnico - jurídicas de evaluación, control, seguimiento y prevención, orientadas a la protección y conservación del recurso arbóreo de la ciudad. </t>
  </si>
  <si>
    <t>DISTRITAL</t>
  </si>
  <si>
    <t>TOTAL-MP11</t>
  </si>
  <si>
    <t>Realizar 45000 actuaciones técnicas o jurídicas de evaluación, control, seguimiento, prevención e investigación sobre los recursos flora y fauna silvestre en el distrito capital.</t>
  </si>
  <si>
    <t>ESPECIALES</t>
  </si>
  <si>
    <t>ESPECIALES
Corresponde a las comunicaciones emitidas por las corporaciones ambientales para el transporte y movilización de productos de la flora silvestre, a los especimenes de fauna silvestre liberados o reubicados en sus zonas de vida o lugar de origen</t>
  </si>
  <si>
    <r>
      <rPr>
        <b/>
        <sz val="9"/>
        <rFont val="Arial"/>
        <family val="2"/>
      </rPr>
      <t>TOTAL MPD 12:
FLORA Y FAUNA SILVESTRE
Desarrollo de actuaciones técnico - jurídicas de evaluación, control, seguimiento, prevención e investigación orientadas a la protección y conservación de los recursos fauna y flora silvestre.</t>
    </r>
  </si>
  <si>
    <t>Especial
Descripción: Fuentes fijas de emision de material particulado que operan con combustibles solidos y liquidos ubicadas en la localidad, asume acciones en el Territorio con Oportunidad Tunjuelito,  definido por la MMI de SHDT.</t>
  </si>
  <si>
    <t>CHAPINERO</t>
  </si>
  <si>
    <t xml:space="preserve">TOTAL-MP 13
 </t>
  </si>
  <si>
    <t>Especial 
Santa fe - Chapinero</t>
  </si>
  <si>
    <t>DISTRITAL-MP 14
Descripción:  Evaluación y emisión de actuaciones tecnicas y administrativas sobre solicitudes de instrumentos ambientales requeridas por usuarios generadores de vertimientos, residuos peligrosos o acopiadores, movilizadores o procesadores</t>
  </si>
  <si>
    <t>Especial 
Usaquen - Chapinero</t>
  </si>
  <si>
    <r>
      <rPr>
        <b/>
        <sz val="9"/>
        <rFont val="Arial"/>
        <family val="2"/>
      </rPr>
      <t>TOTAL-MP 14</t>
    </r>
    <r>
      <rPr>
        <sz val="9"/>
        <rFont val="Arial"/>
        <family val="2"/>
      </rPr>
      <t xml:space="preserve">
 </t>
    </r>
  </si>
  <si>
    <t>Chapinero - Teusaquillo</t>
  </si>
  <si>
    <t>Distrital
Descripción:  Evaluación, control y seguimiento a establecimientos, comerciales, industriales o de servicios que incumplan con la resolución 0627 de 2006 para determinar la evolución en la disminusion del ruido.</t>
  </si>
  <si>
    <t>TOTAL-MP 15</t>
  </si>
  <si>
    <t>BARRRIOS UNIDOS</t>
  </si>
  <si>
    <t>RUTA 1: CARRERA 13 DE CALLE 72 A CALLE 95
Código línea en segplan 20011</t>
  </si>
  <si>
    <t>UPZ 97- Chicó LAgo
UPZ 99- Chapinero</t>
  </si>
  <si>
    <t>RUTA 6: AV CARACAS COSTADO ORIENTAL- DE LA CALLE 40 A LA CALLE 80</t>
  </si>
  <si>
    <t xml:space="preserve">COMUNIDAD GENERAL </t>
  </si>
  <si>
    <t xml:space="preserve">RUTA 1: CARRERA 13 DE CALLE 34 A CALLE 69
Código  línea en segplan: 20006 </t>
  </si>
  <si>
    <t xml:space="preserve">SUBA </t>
  </si>
  <si>
    <t xml:space="preserve">UPZ 16- Santabarbara
UPZ 14- Usaquén
</t>
  </si>
  <si>
    <t>RUTA 7: CALLE 116 DE LA AUTOPISTA NORTE AL OCCIDENTE</t>
  </si>
  <si>
    <t>RUTA 2: CARRERA 7 DE CALLE 34 A CALLE 100
Código linea en segplan: 200007</t>
  </si>
  <si>
    <t>TEUSAQUILLO</t>
  </si>
  <si>
    <t xml:space="preserve">UPZ 100- Galerías
</t>
  </si>
  <si>
    <t>RUTA 8: CALLE 53 DE LA CARRERA 16 A LA CARRERA 28:</t>
  </si>
  <si>
    <t>RUTA 3: CALLE 34 DE AV CARACAS A LA AV CARRERA 30
Código linea en segplan: 200008</t>
  </si>
  <si>
    <t xml:space="preserve">USAQUEN </t>
  </si>
  <si>
    <t xml:space="preserve">UPZ 14- Usaquen
UPZ 13- Los Cedros
UPZ 11-San Cristóbal Norte </t>
  </si>
  <si>
    <t>RUTA 9: CARRERA 7 CALLE 100 A 170</t>
  </si>
  <si>
    <t>RUTA 4: CALLE 45 DE LA AV CARACAS A LA AV CARRERA 30
Código linea en segplan: 200010</t>
  </si>
  <si>
    <t xml:space="preserve">BARRIOS UNIDOS
TEUSAQUILLO PUENTE ARANDA
KENNEDY 
BOSA </t>
  </si>
  <si>
    <t>UPZ 99- Chapinero
UPZ 97- Chicó Lago
UPZ 17- San José de Bavaria 
UPZ 22 – Doce de Octubre
UPZ 98- Los Alcázares 
UPZ 103 - Parque el Salitre
UPZ 106 – La Esmeralda
UPZ 100 – Galerías 
UPZ 104 – Parque Simón Bolívar 
UPZ 107 – Quinta Paredes 
UPZ 108 – Zo</t>
  </si>
  <si>
    <t xml:space="preserve"> RUTA 10: CALLE 63 DE CARRERA 24 A CARRERA 30
- RUTA 11: CALLE 63 DE AVENIDA CARACAS A AVENIDA CARRERA 7
- RUTA 12: CARRERA 11 DE CALLE 63 A CALLE 100
- RUTA 13: CALLE 170 DE AUTOPISTA NORTE AL OCCIDENTE
-RUTA 14: CARRERA 30 EJE OCCIDENTAL 
</t>
  </si>
  <si>
    <t>RUTA 5: AV CARRERA 30 NQS ENTRE CALLE 63 y 80
Código línea Segplan 20009</t>
  </si>
  <si>
    <t>RUTA 6: AV CARACAS COSTADO ORIENTAL- DE LA CALLE 40 A LA CALLE 80
Código línea Segplan 20012</t>
  </si>
  <si>
    <t>RUTA 7: CALLE 116 DE LA AUTOPISTA NORTE AL OCCIDENTE
Código linea segplan: 200013</t>
  </si>
  <si>
    <t>RUTA 8: CALLE 53 DE LA CARRERA 16 A LA CARRERA 28.
Código línea en segplan: 20014</t>
  </si>
  <si>
    <t>RUTA 9: CARRERA 7 CALLE 100 A 170
Código línea segplan: 20015</t>
  </si>
  <si>
    <t>ESPECIAL (demas rutas de especial atención)</t>
  </si>
  <si>
    <t>TOTAL-MP 16 
Descripción: rutas críticas tradicionalmente cubierta por PEV ilegal</t>
  </si>
  <si>
    <t>DISTRITAL - Entidad
Descripición:  MPI17. Notificaciones relacionadas con trámites administrativos en tiempo oportuno.</t>
  </si>
  <si>
    <t>20 LOCALIDADES</t>
  </si>
  <si>
    <t>Distrito</t>
  </si>
  <si>
    <t xml:space="preserve">Distrito </t>
  </si>
  <si>
    <t>TOTAL-MP 17</t>
  </si>
  <si>
    <t>DISTRITAL - Entidad
Descripición:  MPI18. Medir las actuaciones que se realizan para prevenir y sancionar en caso de violación a las normas de protección ambiental y de manejo de recursos naturales renovables</t>
  </si>
  <si>
    <t>TOTAL-MP 18</t>
  </si>
  <si>
    <t>DISTRITAL - Entidad
Descripición:  MPI19. Medir la gestión y la capacidad de sancionar resoviendo de fondo actuaciones sancionatorias iniciadas durante los años de la vigencia “Bogotá mejor para Todos”</t>
  </si>
  <si>
    <t>TOTAL-MP 19</t>
  </si>
  <si>
    <t>DISTRITAL 
Pagar 100 porcentaje compromisos de vigencias anteriores fenecidas</t>
  </si>
  <si>
    <t>TOTAL-MP 20</t>
  </si>
  <si>
    <t>TOTALES - PROYECTO</t>
  </si>
  <si>
    <t>TOTALES Rec. Vigencia</t>
  </si>
  <si>
    <t>TOTALES Rec. Reservas</t>
  </si>
  <si>
    <t>TOTAL PRESUPUESTO</t>
  </si>
  <si>
    <t>Durante el cuatrienio se ha venido dando cumplimiento a la proyección definida anualmente en relación con la elaboración de los conceptos relacionados con el Plan de Saneamiento y Manejo de Vertimientos, de tal manera que se presenta un avance acumulado de 87,5%, de los cuales un en la vigencia 2016 fue de 12.5%, en la vigencia 2017 del 25%, en la vigencia 2018 de 25% y en la vigencia 2019 de 25%.
En el marco del cumplimiento de esta meta fueron programadas y ejecutadas las visitas y recorridos respectivos, asociados a las obras y obligaciones establecidas en la Resolución 03428 del 04/12/2017 “POR LA CUAL SE REVISA Y ACTUALIZA EL PLAN DE SANEAMIENTO Y MANEJO DE VERTIMIENTOS – PSMV A LA EMPRESA DE ACUEDUCTO Y ALCANTARILLADO Y ASEO DE BOGOTÁ - EAB – ESP OTORGADO MEDIANTE RESOLUCIÓN No 3257 DE 2007, Y SE TOMAN OTRAS DETERMINACIONES, EN CUMPLIMIENTO DEL NUMERAL 4.21 DE LA SENTENCIA DE AP No. 2001-90479 – SANEAMIENTO DEL RÍO BOGOTÁ”, se proyectó concepto técnico a través del proceso forest: 4183074 el cual se encuentra en revisión.
Para el año 2019, la Subdirección del Recurso Hídrico y del Suelo efectuó la evaluación del radicado SDA No. 2018ER296695 del 14/12/2018 correspondiente al segundo informe de avance correspondiente a la actualización del PSMV, lo que tuvo como resultado el concepto técnico No. 17525, 31 de diciembre del 2019, adicionalmente esta Subdirección atendió con documento 2019EE305375 del 30/12/2019 los radicados SDA No. 2018ER294100 del 12/12/2018, 2019ER203990 del 03/09/2019 y 2019ER266127 del 14/11/2019 a través de los cuales la EAB-ESP solicitó la modificación de las obligaciones del PSMV aprobado por medio de la Resolución SDA No. 3428 de 2017.</t>
  </si>
  <si>
    <t>El avance acumulado al Plan de Desarrollo "Bogotá Mejor Para Todos" 2016-2020, corresponde a un 78.60%
El detalle del avance es el siguiente: 2016 avance 3%, 2017 avance 12,3, 2018 avance 11% y 2019 avance 13%. 
Durante las vigencias 2016 a 2019 se ha realizado la atención  de los tramites permisivos de las vigencias anteriores y la actual.
Los permisos atendidos corresponden a:
Permiso de emisión atmosférica para fuentes fijas.
Programa de Autorregulación Ambiental para Fuentes Móviles.
Permiso de prospección y exploración de aguas subterráneas.
Permiso de vertimientos a aguas superficiales.
Plan de Manejo de Restauración y Recuperación Ambiental.
Evaluación de PMA para escombreras distritales.
Registros de movilización de aceite usado
Evaluación de Permisos de Aprovechamiento de Fauna Silvestre.
Permiso o autorización para aprovechamiento forestal de árboles aislados.</t>
  </si>
  <si>
    <t>Se presenta retraso en la magnitud ejecutada para la meta debido a que se aun se encuentra en validación la información del rezago de 2015 a 2018</t>
  </si>
  <si>
    <t>El avance acumulado al Plan de Desarrollo "Bogotá Mejor Para Todos" 2016-2020, corresponde a un 77,04%.
El detalle del avance es el siguiente: 2016 avance 6,5%, 2017 avance 9,02, 2018 avance 12,5% y 2019 avance 10,5%. 
Durante las vigencias 2016 a 2019 se ha realizado la atención de las concesiones validadas de las vigencias anteriores y la actual.
Los trámites de concesiones atendidos son los siguientes:
Concesión de aguas subterráneas.
Concesión de aguas Superficiales en el Distrito Capital.
Solicitud modificación de concesión de aguas subterráneas.
Solicitud Prórroga de Concesión Aguas Subterráneas Vigente.</t>
  </si>
  <si>
    <t>El avance acumulado al Plan de Desarrollo "Bogotá Mejor Para Todos" 2016-2020, corresponde a un 77,84%
El detalle del avance es el siguiente: 2016 avance 3%, 2017 avance 8,42, 2018 avance 13,5% y 2019 avance 14%. 
Durante las vigencias 2016 a 2019 se han atendido las autorizaciones correspondiente a vigencias anteriores y a la actual.
Las autorizaciones atendidas corresponden a:
Certificación ambiental para la habilitación de los centros de diagnóstico automotor.
Inscripción en el registro de generadores de residuos o desechos peligrosos.
Evaluación Ambiental de Solicitudes de Registro de Vertimientos.
Registro del Libro de Operaciones Forestales.
Salvoconducto Único Nacional para la Movilización de Especímenes de la Diversidad Biológica - Flora y Arbolado Urbano.
Autorización para Exportar o Importar Especímenes de Fauna Silvestre (CITES y NO CITES).
Verificación para Expo o Impo Especímenes de Flora Silvestre Amparados con Permisos CITES y NO CITES.
Certificación para Importar o Exportar Productos de la Flora Silvestre no Obtenidos Mediante Aprovechamiento del Medio Natural.
Permiso o autorización para aprovechamiento forestal de árboles aislados.
Salvoconducto Único Nacional para la Movilización de Especímenes de la Diversidad Biológica - Fauna Silvestre.
Registro de Publicidad Exterior Visual.</t>
  </si>
  <si>
    <t xml:space="preserve">El tiempo estimado de notificación es de 123 días, producto de que durante la vigencia 2019 se han realizado 3.445 notificaciones de actos administrativos de carácter sancionatorio.
Aviso: 457 notificaciones.
Comunicación enviada: 84 notificaciones.
Edicto: 635 notificaciones.
Personalmente: 1973 notificaciones.
Publicación aviso: 296 notificaciones.
</t>
  </si>
  <si>
    <t>Depuración de las bases de datos para asignar los trámites de notificaciones priorizando los temas más atrasados.</t>
  </si>
  <si>
    <t>A pesar de que está meta es de tipología decreciente se reporta un registro superior al reportado en la vigencia 2018, debido a que durante la vigencia 2019 se ha estado depurando la información para  notificar actos administrativos de vigencias 2016 a 2018 y anteriores.</t>
  </si>
  <si>
    <t>Realizar el saneamiento financiero de la entidad en pro de pagar los pasivos que se encuentran vigentes y con cargo a los proyectos de inversión.</t>
  </si>
  <si>
    <t xml:space="preserve">En la vigencia 2019, se establece el siguiente avance para las cuatro zonas críticas
Zona 1: Localidad de Antonio Nariño, UPZ Restrepo, Barrio Restrepo.
I trimestre: 9 establecimientos visitados
II trimestre: 4 establecimientos visitados
III trimestre: 16 establecimientos visitados
IV trimestre: 8 establecimientos visitados
Para un total de 37 establecimientos visitados en la zona.
Zona 2: Localidad de Teusaquillo, UPZ Galerías, Barrio Galerías.
I trimestre: 6 establecimientos visitados
II trimestre: 5 establecimientos visitados
III trimestre: 2 establecimientos visitados
IV trimestre: 7 establecimientos visitados y un operativo programado pendiente por adelantar
Para un total de 20 establecimientos visitados en la zona.
Zona 3: Localidad de Chapinero, UPZ Chicó Lago, Barrio la Cabrera.
I trimestre: 3 establecimientos visitados
II trimestre: 4 establecimientos visitados
III trimestre: 3 establecimientos visitados
IV trimestre: 1 establecimiento visitado y un operativo programado pendiente por adelantar
Para un total de 11 establecimientos visitados en la zona.
Zona 4: Localidad de Fontibón, UPZ Modelia, Barrio Modelia.
I trimestre: 6 establecimientos visitados
II trimestre: 2 establecimientos visitados
III trimestre: 2 establecimientos visitados
IV trimestre: no se visitaron establecimientos, por presencia de precipitaciones en la zona, y por falta de acompañamiento de efectivos de la policía
Para un total de 10 establecimientos visitados en la zona.
En resumen para la vigencia, fueron visitados 78 establecimientos de comercio en las zonas críticas, para adelantar actividades de evaluación, control o seguimiento en los mismos; como resultado se emiten las actuaciones técnicas y/o jurídicas que corresponda. 
</t>
  </si>
  <si>
    <t>Durante el cuarto trimestre de 2019 se proyectaron 1119 notificaciones de los tramites sancionatorios desarrollados por la Dirección de Control Ambiental. De las cuales 578 se realizaron en el marco de la meta de la actual administración distrital que corresponde a 90 días y las 541 notificaciones restantes no alcanzan a cumplir el plazo establecido de los 90 días ya que corresponden a actos administrativos de vigencias anteriores.</t>
  </si>
  <si>
    <t xml:space="preserve">Para el periodo comprendido entre enero a diciembre de 2019, se proyectaron los siguientes actos administrativos:
1. Cien  (100)  proceso administrativos permisivos de carácter ambiental, de los cuales: 
1.1) Se establecen y actualizan los siguientes instrumentos administrativos de manejo y control ambiental:
- Al predio Chircal María Munevar – IDRD se le estableció el Plan de Restauración y Recuperación – PRR
-  Al predio Yerbabuena - UAESP se le estableció el Plan de Restauración y Recuperación – PRR
-  Al predio Ladrillera El Rogal se le estableció el Plan de Restauración y Recuperación – PRR
- Al predio Cantera Cerro E Ibiza se le actualiza el PMRRA
- Al predio Cantera El Cedro San Carlos se le actualiza el PMRRA. 
1.2) se ordena archivar los expedientes de los siguientes predios:
- Expediente SDA-06-2007-1996 del Chircal Abel Castillo 
- Expediente SDA-06-2007-2014 del Chircal  eccehomo Castillo
- Expediente SDA-06-2007-2013 del Chircal Criselio Castillo 
2. Se proyectaron treinta y ocho (38) procesos administrativos sancionatorios de carácter ambiental a treinta y tres (33) predios afectados por la actividad extractiva de materiales de construcción y arcillas. 
</t>
  </si>
  <si>
    <t xml:space="preserve">Durante la vigencia 2019, se presenta el siguiente avance en la actividad propuesta:
I trimestre: 165 actos administrativos avanzados en materia de ruido.
II trimestre: 230 actos administrativos avanzados en materia de ruido.
III trimestre: 266 actos administrativos avanzados en materia de ruido.
IV trimestre: 202 actos administrativos avanzados en materia de ruido.
En resumen durante el año 2019, 863 actos administrativos emitidos en materia de ruido, en el marco de la ley 1333 de 2009, que establece el régimen sancionatorio ambiental, el cual establece una serie de etapas que se deben cumplir en su totalidad para garantizar el debido proceso.
</t>
  </si>
  <si>
    <t xml:space="preserve">CUARTO TRIMESTRE DEL AÑO (OCTUBRE A DICIEMBRE): Se realizaron en total sesenta y cuatro (64) visitas a elementos PEV como sigue: Usaquén: 6 visitas, Chapinero: 8 visitas, Santafé: 2 visitas, Bosa: 1 visita, Kennedy: 11 visitas, Fontibón: 4 visitas. Engativá: 2 visitas, Suba: 5 visitas, Barrios Unidos: 9 visitas, Teusaquillo: 5 visitas, Los Mártires: 3 visitas, Puente Aranda: 5 visitas, Rafael Uribe Uribe: 2 visitas, y Ciudad Bolívar: 1 Visita
Específicamente para el mes de diciembre se realizaron las siguientes visitas:   
Diciembre: En el mes de Diciembre fueron realizadas un total de veinte (20) visitas a elementos PEV como sigue: Chapinero: 2 visitas, Santa Fe: 1 visita, Kennedy: 4 visitas, Fontibón: 1 visita, Engativá: 2 visitas, Suba: 1 visita, Barrios Unidos: 2 visitas, Teusaquillo: 1 Visita, Los Mártires: 1 visita, Puente Aranda: 4 visitas, Rafael Uribe Uribe: 1 visita.
</t>
  </si>
  <si>
    <t xml:space="preserve">En la vigencia se presenta el siguiente avance:
Visitas técnicas:
I trimestre: 122 visitas de seguimiento y control, 73 visitas efectivas, 49 objeto de reprogramación.
II trimestre: 114 visitas de seguimiento y control, 76 visitas efectivas, 38 objeto de reprogramación.
III trimestre: 288 visitas de seguimiento y control, 200 visitas efectivas, 88 objeto de reprogramación.
IV trimestre: 243 visitas de seguimiento y control, 152 efectivas, 91 objeto de reprogramación.
Para un total en el 2019 de 767 visitas técnicas, 501 efectivas y 266 objeto de reprogramación. 
PQR´S: 
I Trimestre 882, 163 conceptos SUGA, total 1.045 acciones.
II Trimestre 1404, 252 conceptos SUGA y 11 estudios de ruido evaluados, total 1.667 acciones.
III Trimestre 1.177, 325 conceptos SUGA y 46 estudios de ruido evaluados, total 1.548
IV Trimestre 1.307, 297 conceptos SUGA y 37 estudios de ruido evaluados, total 1.641 acciones.
En el año se atendieron 4.770 PQR´S, 1.037 conceptos SUGA y 94 estudios de ruido, para un total de 5.901 acciones de control. 
Así las cosas para la vigencia se presentan 6.668 acciones de control entre visitas técnicas y atención a PQR´S, emisión de conceptos de favorabilidad para la realización de eventos y estudios de ruido.
</t>
  </si>
  <si>
    <t xml:space="preserve">CUARTO TRIMESTRE: Se llevaron a cabo doscientas noventa y dos (292) actuaciones jurídicas de la siguiente manera: 
Octubre: Para el mes de enero se efectuaron ciento veintisiete (127) actuaciones jurídicas.
Noviembre: Para el mes de enero se efectuaron noventa y seis (96) actuaciones jurídicas.
Diciembre: Para el mes de enero se efectuaron sesenta y nueva (69) actuaciones jurídicas.
</t>
  </si>
  <si>
    <t xml:space="preserve">Convenciones Óp. S= Operativo de Sensibilización – Op. C= Operativo de Control – E: Establecimientos Intervenidos
CUARTO TRIMESTRE DEL AÑO (OCTUBRE A DICIEMBRE): En el cuarto trimestre del año se efectuaron Treinta y cinco (35) operativos en así en las rutas críticas así: 
RC1 (1 Op. C - 4 E y 2 Op. S -30 S), RC2 (1 Op. C - 5 E y 2 Op. S -23 S), RC3 (1 Op. C - 4 E y 1 Op. S -10 S), RC4 (1 Op. S -15 E), RC5 (1 Op. C - 4 E y 1 Op. S -09 S), RC6 (1 Op. C - 4 E y 2 Op. S -30 S), RC7 (1 Op. C - 4 E y 2 Op. S -30 S), RC8 (1 Op. C - 4  E y 2 Op. S -40 S), RC9 (1 Op. C - 4 E y 2 Op. S -30 S), RC10 (1 Op. C - 5 E y 2 Op. S -16 S), RC11 (1 Op. C - 4 E y 2 Op. S -29 S), RC12 (1 Op. C - 4 E y 2 Op. S -30 S), RC13 (2 Op. S - 30 S) y RC14 (1 Op. C - 5 E).
Específicamente para el mes de diciembre la operatividad del grupo PEV fue la siguiente:
DICIEMBRE: Diez (10) operativos sobre rutas críticas así: RC 1(1 Op. S - 15 E), RC 2(1 Op. S - 08 E), RC 5(1 Op. S – 09 E), RC 6(1 Op. S - 15 E), RC 7(1 Op. S - 15 E), RC 8(1 Op. S - 15 E), RC 9(1 Op. S - 15 E), RC 11(1 Op. S - 15 E), RC 12(1 Op. S - 15 E), RC 13(1 Op. S - 15 E.
LIMPIEZA: Adicionalmente dentro de las labores de limpieza en apoyo de la UAESP, Para el cuarto trimestre del año 2019 (con corte al  20 de diciembre) , se llevó a cabo el retiro de  741 elementos PEV ilegales, recuperando un área total de 425,6  m2. 
</t>
  </si>
  <si>
    <t>Durante la vigencia 2019 se presentó un avance del 81% así:
1. Formular y actualizar el programa de control ambiental a predios diagnosticados con posible afectación a los recursos suelo y agua subterránea, con un porcentaje programado del 20% 
2. Emitir los productos técnicos y jurídicos asociados a las actividades de investigación, evaluación de planes de trabajo, remediación de los predios que se encuentran inmersos en el programa de control ambiental, con un porcentaje programado del 80%
Teniendo en cuenta lo anterior, se realizaron las siguientes acciones:
1.Mediante el Informe Técnico 2019IE31367   se "PROGRAMA DE CONTROL AMBIENTAL A LOS PREDIOS DIAGNOSTICADOS CON POSIBLE AFECTACIÓN AL RECURSO SUELO Y AGUA SUBTERRÁNEAINFORME DE PROGRAMACIÓN PARA EL AÑO 2019", considerando que el universo de casos del programa de control es variable en el tiempo, como quiera que depende directamente de los predios diagnosticados  con sospecha de afectación a los cuales se les ha requerido el desarrollo de actividades de investigación y desmantelamiento, se ha establecido la necesidad de incluir un total de seis (6) casos adicionales al universo determinado a principios de año, así las cosas se emite el  Informe Técnico 2019IE226291, en dicho documento el universo de casos que deben ser objeto de seguimiento durante la vigencia 2019 es de 51.
2.La actualización del programa establece un nuevo universo de 51 casos (6 más que los contemplados inicialmente) de los cuales se han atendido 39 casos y se han generado 102 actuaciones administrativas, a continuación, se establecen la cantidad y porcentaje mensual:
Enero: 11 casos, 16 actuaciones. 
Marzo: 5 casos, 5 actuaciones.
Abril: 1 caso, 5 actuaciones.
Mayo: 2 casos, 13 actuaciones. 
Julio: 4 actuaciones.
Agosto: 2 actuaciones.
Septiembre: 8 casos, 11 actuaciones.
Octubre: 4 casos, 11 actuaciones.
Noviembre: 4 casos, 18 actuaciones.  
Diciembre: 4 casos, 17 actuaciones</t>
  </si>
  <si>
    <r>
      <rPr>
        <b/>
        <u/>
        <sz val="9"/>
        <color rgb="FF000000"/>
        <rFont val="Arial"/>
        <family val="2"/>
      </rPr>
      <t>Componente Técnico</t>
    </r>
    <r>
      <rPr>
        <sz val="9"/>
        <color rgb="FF000000"/>
        <rFont val="Arial"/>
        <family val="2"/>
      </rPr>
      <t xml:space="preserve">
Durante la vigencia 2019 se han recibido un total de (49) solicitudes de concepto de diagnóstico ambiental relacionadas con el cambio de uso de suelo o con afectaciones ambientales de los predios del área urbana de las cuales se dio respuesta definitiva a las (49) distribuidas así: 
- Suelos contaminados: Se atendieron dieciocho (18) solicitudes, correspondientes a 33 predios, generando un total de dieciséis (16) Conceptos de Diagnóstico, un 1 informe de diagnóstico y un 1 memorando.  Se emitieron veintitrés 23 autos de requerimiento que acogen jurídicamente los lineamientos técnicos. Se diagnosticaron un total de 40,16 hectáreas de las cuales 10,11 hectáreas requieren actividades de investigación ya que fueron clasificadas como con sospecha de afectación al  suelo, 9,29  hectáreas requieren actividades de  desmantelamiento de instalaciones, 6,43 requieren actividades de investigación y desmantelamiento de instalaciones y 14,32 hectáreas no requieren ninguna actividad. 
- Minería: Se atendieron treinta y un (31) solicitudes de diagnóstico correspondientes a cuarenta y ocho (48) predios, generando un total de veintiocho 28 actuaciones técnica u oficios diagnósticos. Se diagnosticaron 33,39 hectáreas de suelos determinando que un 1 predio de 2.801 hectáreas requiere la implementación de un Plan de Manejo, Restauración y Recuperación Ambiental -PMRRA.
</t>
    </r>
    <r>
      <rPr>
        <b/>
        <u/>
        <sz val="9"/>
        <color rgb="FF000000"/>
        <rFont val="Arial"/>
        <family val="2"/>
      </rPr>
      <t>Componente Jurídico</t>
    </r>
    <r>
      <rPr>
        <sz val="9"/>
        <color rgb="FF000000"/>
        <rFont val="Arial"/>
        <family val="2"/>
      </rPr>
      <t xml:space="preserve">
Durante la vigencia del año 2019 se emitieron un total de veinticuatro (24) actos administrativos que acogen las actuaciones técnicas emitidas en atención a la solicitud de diagnósticos ambientales.</t>
    </r>
  </si>
  <si>
    <t>Para el periodo comprendido entre enero a diciembre de 2019, se elaboró el  programa de control y seguimiento ambiental  a los predios con antigua actividad extractiva de minerales  o que se esté desarrollando en el área urbana  del D.C.</t>
  </si>
  <si>
    <t>Durante la vigencia 2019 se suscribieron 3.328 actos administrativos de impulso sancionatorio, los cuales se detallan a continuación. 
Inicio de proceso sancionatorio 1.293: SCAAV 755, SSFFS 318, SRHS 55, SCASP 165. 
Práctica de pruebas 708: SCAAV 508, SSFFS 109, SRHS 45, SCASP 46. 
Formulación de cargos 700: SCAAV 562, SSFFS 68, SRHS 55, SCASP 15.
Indagación preliminar 18: SCAAV 8, SSFFS 7, SRHS 3.
Impone, legaliza y/o levanta medida preventiva 292: SCAAV 271, SRHS 17, SCASP 4.
Trámite 317: SCAAV 153, SSFFS 87, SRHS 47, SCASP 30.
SIGLAS: SCCAV- Subdirección de Calidad del Aire Auditiva y Visual.
SSFFS - Subdirección de Silvicultura Flora y fauna Silvestre.
SCASP – Subdirección de Control Ambiental al Sector Público.
SRHS – Subdirección del Recurso Hídrico y del Suelo.</t>
  </si>
  <si>
    <r>
      <rPr>
        <sz val="11"/>
        <color rgb="FF000000"/>
        <rFont val="Calibri"/>
        <family val="2"/>
      </rPr>
      <t>Durante el periodo comprendido entre enero a diciembre de 2019, se presenta una variación en el número total de usuarios a controlar que paso de</t>
    </r>
    <r>
      <rPr>
        <b/>
        <sz val="11"/>
        <color rgb="FF000000"/>
        <rFont val="Calibri"/>
        <family val="2"/>
      </rPr>
      <t xml:space="preserve"> 2500 a 3000 </t>
    </r>
    <r>
      <rPr>
        <sz val="11"/>
        <color rgb="FF000000"/>
        <rFont val="Calibri"/>
        <family val="2"/>
      </rPr>
      <t xml:space="preserve">debido al incremento de operativos, quejas y derechos de petición durante esta vigencia, según lo establecido en la actualización del programa de control y seguimiento a usuarios del recurso hídrico y del suelo en el D. C. Radicado No.2019IE274897. Durante el 2019 se ejerció control y seguimiento en el tema de vertimientos y residuos peligrosos a </t>
    </r>
    <r>
      <rPr>
        <b/>
        <sz val="11"/>
        <color rgb="FF000000"/>
        <rFont val="Calibri"/>
        <family val="2"/>
      </rPr>
      <t xml:space="preserve">2993 </t>
    </r>
    <r>
      <rPr>
        <sz val="11"/>
        <color rgb="FF000000"/>
        <rFont val="Calibri"/>
        <family val="2"/>
      </rPr>
      <t xml:space="preserve">usuarios (Sin duplicar), representados en </t>
    </r>
    <r>
      <rPr>
        <b/>
        <sz val="11"/>
        <color rgb="FF000000"/>
        <rFont val="Calibri"/>
        <family val="2"/>
      </rPr>
      <t xml:space="preserve">4154 </t>
    </r>
    <r>
      <rPr>
        <sz val="11"/>
        <color rgb="FF000000"/>
        <rFont val="Calibri"/>
        <family val="2"/>
      </rPr>
      <t xml:space="preserve">acciones distribuidas así: 
</t>
    </r>
    <r>
      <rPr>
        <b/>
        <sz val="11"/>
        <color rgb="FF000000"/>
        <rFont val="Calibri"/>
        <family val="2"/>
      </rPr>
      <t>COMPONENTE RESIDUOS PELIGROSOS (2388 acciones)</t>
    </r>
    <r>
      <rPr>
        <sz val="11"/>
        <color rgb="FF000000"/>
        <rFont val="Calibri"/>
        <family val="2"/>
      </rPr>
      <t xml:space="preserve">
Conceptos o informes Técnicos de control y vigilancia RESPEL: 270
Requerimientos u oficios de Control y vigilancia en Respel: 1081
Registros Generadores de Residuos Peligrosos: 431
Inscripciones Acopiadores Primarios: 586
Validación Información IDEAM: 0
Inscripción en el inventario PCB: 18
Seguimiento a Licencias Ambientales: 2
</t>
    </r>
    <r>
      <rPr>
        <b/>
        <sz val="11"/>
        <color rgb="FF000000"/>
        <rFont val="Calibri"/>
        <family val="2"/>
      </rPr>
      <t>COMPONENTE VERTIMIENTOS (1766 acciones)</t>
    </r>
    <r>
      <rPr>
        <sz val="11"/>
        <color rgb="FF000000"/>
        <rFont val="Calibri"/>
        <family val="2"/>
      </rPr>
      <t xml:space="preserve">
Conceptos o informes Técnicos de control y vigilancia: 444
Requerimientos de control y vigilancia: 894
Registros de vertimientos: 357
Operativos de control: 3
Seguimiento permiso de vertimientos: 68
</t>
    </r>
    <r>
      <rPr>
        <sz val="11"/>
        <color rgb="FFFF0000"/>
        <rFont val="Calibri"/>
        <family val="2"/>
      </rPr>
      <t xml:space="preserve">
Teniendo en cuenta lo anterior se tiene un avance del 99,76% del avance establecido para la vigencia 2019.</t>
    </r>
    <r>
      <rPr>
        <sz val="11"/>
        <color rgb="FF000000"/>
        <rFont val="Calibri"/>
        <family val="2"/>
      </rPr>
      <t xml:space="preserve">
Así mismo se atendieron </t>
    </r>
    <r>
      <rPr>
        <b/>
        <sz val="11"/>
        <color rgb="FF000000"/>
        <rFont val="Calibri"/>
        <family val="2"/>
      </rPr>
      <t>371</t>
    </r>
    <r>
      <rPr>
        <sz val="11"/>
        <color rgb="FF000000"/>
        <rFont val="Calibri"/>
        <family val="2"/>
      </rPr>
      <t xml:space="preserve"> trámites relacionados con acciones de control en establecimientos prestadores de servicios de salud y afines ubicados en el distrito capital distribuidos así: Análisis de caracterización de vertimientos: </t>
    </r>
    <r>
      <rPr>
        <b/>
        <sz val="11"/>
        <color rgb="FF000000"/>
        <rFont val="Calibri"/>
        <family val="2"/>
      </rPr>
      <t>143</t>
    </r>
    <r>
      <rPr>
        <sz val="11"/>
        <color rgb="FF000000"/>
        <rFont val="Calibri"/>
        <family val="2"/>
      </rPr>
      <t xml:space="preserve">; Análisis de Informes de Gestión Anual de Residuos Hospitalarios: </t>
    </r>
    <r>
      <rPr>
        <b/>
        <sz val="11"/>
        <color rgb="FF000000"/>
        <rFont val="Calibri"/>
        <family val="2"/>
      </rPr>
      <t>228</t>
    </r>
    <r>
      <rPr>
        <sz val="11"/>
        <color rgb="FF000000"/>
        <rFont val="Calibri"/>
        <family val="2"/>
      </rPr>
      <t>. 
Teniendo en cuenta lo anterior, se dìo cumplimiento al 99,9% para la vigencia 2019.</t>
    </r>
  </si>
  <si>
    <t>Durante la vigencia 2019 se suscribieron 579 decisiones de fondo y el detalle de estas es el siguiente:
Caducidades 61: SCAAV 8, SSFFS 24, SRHS 12, SCASP 17.
Cesación de procedimiento sancionatorio 9: SCAAV 6, SRHS 3.
Decide proceso sancionatorio 379: SCAAV 209, SSFFS 105, SRHS 44, SCASP 21.
Resuelve recurso de reposición 126: SCAAV 81, SRHS 20, SSFFS 6, SCASP 19.
Exonera 2: SCAAV 2.
Resuelve revocatoria 2: SCAAV 1, SRHS 1.
SIGLAS: SCAAV- Subdirección de Calidad del Aire Auditiva y Visual.
SSFFS - Subdirección de Silvicultura Flora y fauna Silvestre.
SCASP – Subdirección de Control Ambiental al Sector Público.
SRHS – Subdirección del Recurso Hídrico y del Suelo.</t>
  </si>
  <si>
    <t>Durante la vigencia 2019 se han generado un total de 423 informes de criterios aplicando la Resolución 2086, de los cuales 272 corresponden a multas por valor de $18.495.294.894; 48  sanciones por restitución y 18 sanciones por decomiso.</t>
  </si>
  <si>
    <t>Garantizar la adecuada utilización de los recursos ambientales del distrito de acuerdo con la normatividad ambiental establecida, realizando la elaboración de 423 informes de criterios para la tasación de multas en el marco del proceso sancionatorio y estableciendo multas a 272 establecimientos y/o empresas por valor de $18.495.294.894.</t>
  </si>
  <si>
    <t>CDA
Durante la vigencia 2019, se realizaron un total de 83 visitas distribuidas de la siguiente manera: 35 visitas de certificación CDA´S,  7 de seguimiento CDA´S y 41 de seguimiento a equipos de la SDM y SDA; donde se revisaron un total de 300 equipos: 99 opacímetros, 108 analizadores tipo OTTO y 93 analizadores MOTO.
REQUERIMIENTOS
Durante la vigencia 2019, se realizaron 2.854 requerimientos, sin embargo solo 1.838 fueron efectivos, correspondientes a 131 empresas. 
PAA
Durante la vigencia 2019, se proyectó 32 conceptos técnicos y 12 informes técnicos, así mismo se realizó la revisión de 2 solicitudes de auto de inicio  y se hicieron 70 visitas de Evaluación del Programa Integral de Mantenimiento Vehicular - EPIM.
OPERATIVIDAD
Durante la vigencia 2019, se ejecutaron 2.220 operativos de control en la ciudad, verificando el cumplimiento de la normatividad, referente a las emisiones atmosféricas de fuentes móviles. Como resultado de los operativos se reportaron 56.605 revisiones, de las cuales 34.332 aprobados, 22.273 rechazados, 7.165 comparendos y 2.873 vehículos inmovilizados.  
Discriminadas de la siguiente manera por localidades: Usaquén 3644, Chapinero 8, Santafé 17, San Cristóbal 6060, Usme 4456, Tunjuelito 1599, Bosa 3664, Kennedy 2607, Fontibón 9347, Engativá 8025, Suba 1510, Barrios Unidos 108, Teusaquillo 2951, Los Mártires 62, Antonio Nariño 8032, Puente Aranda 2203, La candelaria 28, Rafael Uribe Uribe 201, Ciudad Bolívar 2083 revisiones.</t>
  </si>
  <si>
    <t xml:space="preserve">Noviembre de 2019: Se realizaron Cuatro (4) intervenciones a fuentes que operan con combustibles sólidos, líquidos y/o fuentes que requieren tramitar permiso de emisión así: Puente Aranda (1), Teusaquillo (2) y Kennedy (1).
Se atendió el radicado 2019ER102279 del 10/05/2019 con el cual se solicita la renovación del permiso de emisiones de ladrillera Yomasa. Requerido de acuerdo a las condiciones establecidas en la Resolución 619 de 1997. Se emitió la Resolución 03431 del 27/11/19
Diciembre de 2019: Se realizaron Tres (3) intervenciones a fuentes que operan con combustibles sólidos, líquidos y/o fuentes que requieren tramitar permiso de emisión así: Usme (2) y Bosa (1).
En cuanto a permisos de emisiones  en el mes de Diciembre de 2019, no se recibieron solicitudes o renovaciones de permiso de emisiones, cabe resaltar que este trámite solo es requerido por ciertas empresas o actividades consideradas de alto impacto ambiental, de acuerdo a las condiciones establecidas en la Resolución 619 de 1997. 
A la fecha se cumple con el 100 % de la actividad correspondiente a la identificación e intervención a las fuentes fijas generadoras de material particulado, para el periodo de 2019.
</t>
  </si>
  <si>
    <r>
      <t>Para el periodo comprendido entre enero a diciembre de 2019, se atendieron trece (</t>
    </r>
    <r>
      <rPr>
        <b/>
        <sz val="11"/>
        <rFont val="Calibri"/>
        <family val="2"/>
      </rPr>
      <t>13</t>
    </r>
    <r>
      <rPr>
        <sz val="11"/>
        <color rgb="FF000000"/>
        <rFont val="Calibri"/>
        <family val="2"/>
      </rPr>
      <t xml:space="preserve">) solicitudes de instrumentos ambientales (permisos de exploración, concesión, prórroga y modificación), asociadas al aprovechamiento del recurso Hídrico Subterráneo en el D.C, distribuidas así:
</t>
    </r>
    <r>
      <rPr>
        <b/>
        <sz val="11"/>
        <rFont val="Calibri"/>
        <family val="2"/>
      </rPr>
      <t>Concepto técnico Prorroga</t>
    </r>
    <r>
      <rPr>
        <sz val="11"/>
        <color rgb="FF000000"/>
        <rFont val="Calibri"/>
        <family val="2"/>
      </rPr>
      <t>: Siete (</t>
    </r>
    <r>
      <rPr>
        <b/>
        <sz val="11"/>
        <rFont val="Calibri"/>
        <family val="2"/>
      </rPr>
      <t>7</t>
    </r>
    <r>
      <rPr>
        <sz val="11"/>
        <color rgb="FF000000"/>
        <rFont val="Calibri"/>
        <family val="2"/>
      </rPr>
      <t xml:space="preserve">).
</t>
    </r>
    <r>
      <rPr>
        <b/>
        <sz val="11"/>
        <rFont val="Calibri"/>
        <family val="2"/>
      </rPr>
      <t>Concepto técnico Permiso de exploración:</t>
    </r>
    <r>
      <rPr>
        <sz val="11"/>
        <color rgb="FF000000"/>
        <rFont val="Calibri"/>
        <family val="2"/>
      </rPr>
      <t xml:space="preserve"> Tres (</t>
    </r>
    <r>
      <rPr>
        <b/>
        <sz val="11"/>
        <rFont val="Calibri"/>
        <family val="2"/>
      </rPr>
      <t>3</t>
    </r>
    <r>
      <rPr>
        <sz val="11"/>
        <color rgb="FF000000"/>
        <rFont val="Calibri"/>
        <family val="2"/>
      </rPr>
      <t xml:space="preserve">).
</t>
    </r>
    <r>
      <rPr>
        <b/>
        <sz val="11"/>
        <rFont val="Calibri"/>
        <family val="2"/>
      </rPr>
      <t>Concepto técnico Modificación concesión:</t>
    </r>
    <r>
      <rPr>
        <sz val="11"/>
        <color rgb="FF000000"/>
        <rFont val="Calibri"/>
        <family val="2"/>
      </rPr>
      <t xml:space="preserve"> Dos (</t>
    </r>
    <r>
      <rPr>
        <b/>
        <sz val="11"/>
        <rFont val="Calibri"/>
        <family val="2"/>
      </rPr>
      <t>2</t>
    </r>
    <r>
      <rPr>
        <sz val="11"/>
        <color rgb="FF000000"/>
        <rFont val="Calibri"/>
        <family val="2"/>
      </rPr>
      <t xml:space="preserve">).
</t>
    </r>
    <r>
      <rPr>
        <b/>
        <sz val="11"/>
        <rFont val="Calibri"/>
        <family val="2"/>
      </rPr>
      <t xml:space="preserve">Concepto técnico de concesión: </t>
    </r>
    <r>
      <rPr>
        <sz val="11"/>
        <color rgb="FF000000"/>
        <rFont val="Calibri"/>
        <family val="2"/>
      </rPr>
      <t>Uno (</t>
    </r>
    <r>
      <rPr>
        <b/>
        <sz val="11"/>
        <rFont val="Calibri"/>
        <family val="2"/>
      </rPr>
      <t>1</t>
    </r>
    <r>
      <rPr>
        <sz val="11"/>
        <color rgb="FF000000"/>
        <rFont val="Calibri"/>
        <family val="2"/>
      </rPr>
      <t xml:space="preserve">)
</t>
    </r>
  </si>
  <si>
    <t>Durante el periodo comprendido entre enero a diciembre de 2019, se presenta una variación en el número total de usuarios a controlar debido al incremento de operativos, quejas y derechos de petición, por lo anterior se tenía un universo de 3000 usuarios a controlar según lo establecido en la actualización del programa de control y seguimiento a usuarios del recurso hídrico y del suelo en el D. C. Radicado No.2019IE274897. 
COMPONENTE VERTIMIENTOS (1766 acciones)
Conceptos o informes Técnicos de control y vigilancia: 444
Requerimientos de control y vigilancia: 894
Registros de vertimientos: 357
Operativos de control: 3
Seguimiento permiso de vertimientos: 68</t>
  </si>
  <si>
    <r>
      <t xml:space="preserve">7, OBSERVACIONES AVANCE TRIMESTRE IV </t>
    </r>
    <r>
      <rPr>
        <b/>
        <sz val="8"/>
        <rFont val="Arial"/>
        <family val="2"/>
      </rPr>
      <t>DE 2019</t>
    </r>
  </si>
  <si>
    <t xml:space="preserve">Durante la vigencia 2019 se atendieron un total de cuarenta y nueve (49)  solicitudes de concepto de diagnóstico ambiental relacionadas con el cambio de uso de suelo o con afectaciones ambientales de los predios del área urbana distribuidas así: 
- Suelos contaminados: Se atendieron dieciocho (18) solicitudes, correspondientes a 33 predios, generando un total de dieciséis (16) Conceptos de Diagnóstico, un 1 informe de diagnóstico y un 1 memorando.  Se emitieron veintitrés 23 autos de requerimiento que acogen jurídicamente los lineamientos técnicos. Se diagnosticaron un total de 40,16  hectáreas de las cuales 10,11 hectáreas requieren actividades de investigación ya que fueron clasificadas como con sospecha de afectación al  suelo, 9,29  hectáreas requieren actividades de  desmantelamiento de instalaciones, 6,43 requieren actividades de investigación y desmantelamiento de instalaciones y 14,32 hectáreas no requieren ninguna actividad. 
- Minería: Se atendieron treinta y un (31) solicitudes de diagnóstico  correspondientes a cuarenta y ocho (48) predios, generando un total de veintiocho 28 actuaciones técnica u oficios diagnósticos. Se diagnosticaron 33,39 hectáreas de suelos determinando que un 1 predio de 2.801 hectáreas requiere la implementación de un Plan de Manejo, Restauración y Recuperación Ambiental -PMRRA .
</t>
  </si>
  <si>
    <t xml:space="preserve">Vigencia 2019
Primer trimestre: Se realizaron 9 visitas a Centros de Diagnóstico Automotor - CDA: 6 visitas de certificación donde se revisaron 12 equipos y 3 visitas de seguimiento a 23 equipos.
Segundo trimestre: Se realizaron 14 visitas a CDA discriminadas: 11 visitas de certificación donde se revisaron 35 equipos  y 3 visitas de seguimiento a 19 equipos. Adicionalmente se realizó la revisión de 27 equipos de la Secretaría Distrital de Movilidad - SDM y 7 equipos de la Secretaría Distrital de Ambiente -SDA.
Tercer trimestre: Se realizaron 11 visitas a Centros de Diagnóstico: 9 visitas de certificación donde se revisaron 21 equipos y 2 visitas de seguimiento a 7 equipos.  Adicionalmente el seguimiento 54 equipos pertenecientes a la SDA y 27 equipos de la SDM.
Cuarto trimestre: Se realizaron 10 visitas a CDA
</t>
  </si>
  <si>
    <r>
      <t>El avance acumulado al Plan de Desarrollo "Bogotá Mejor Para Todos" 2016-2020,  corresponde al  87,5%,  discriminados de la siguiente manera:  vigencia 2016 un 13.5%, vigencia 2017 un 24%, vigencia  2018 un 25%, vigencia 2019  un 25%.
Vigencia 2016:  12 conceptos técnicos, 5 informes técnicos  de predios con sospecha de contaminación, 1 oficio de diagnóstico de predios con sospecha de contaminación,  6 actuaciones administrativas.
Vigencia 2017-Minería: se atendieron 23 solicitudes para 24 Predios con 104,4 ha diagnosticadas por actividad extractiva de materiales de construcción y arcilla-5 predios identificando afectación 7,74 ha, requiriendo Plan de Manejo, Restauración y Recuperación Ambiental.
Suelos Contaminados: Se atendieron 46 solicitudes de concepto diagnóstico por posible afectación del suelo con 46 conceptos técnicos de diagnóstico para un total de 12,133 ha; se emitieron 20 autos de requerimiento y 7 oficios.
Vigencia 2018 – Minería: Se atendieron 5 solicitudes de concepto diagnóstico por posible afectación del recurso suelo para un total de 2,5472 hectáreas correspondientes a 6 predios; solamente 1 de ellos, CHIP AAA0010JWCX con 0,74  requiere  implementación de PMRRA.
Suelos Contaminados: Se diagnosticaron 119,71 ha de suelos correspondientes a 205 predios,  81.04 ha de 160 predios  no requieren de actividades, 17,02 ha de24 predios  requieren únicamente actividades de desmantelamiento  y 21,66 ha de 21 predios  requiere una investigación para confirmar o descartar la sospecha de contaminación.
Vigencia 2019-Durante el 2019 se recibieron un total de cuarenta y nueve (49)  solicitudes de concepto de diagnóstico ambiental relacionadas con el cambio de uso de suelo o con afectaciones ambientales de los predios del área urbana distribuidas así: - Suelos contaminados: Se atendieron dieciocho (</t>
    </r>
    <r>
      <rPr>
        <b/>
        <sz val="10"/>
        <color theme="1"/>
        <rFont val="Arial"/>
        <family val="2"/>
      </rPr>
      <t>18</t>
    </r>
    <r>
      <rPr>
        <sz val="10"/>
        <color theme="1"/>
        <rFont val="Arial"/>
        <family val="2"/>
      </rPr>
      <t>) solicitudes, correspondientes a 33 predios, generando un total de dieciocho 18 productos técnicos; dieciséis 16 Conceptos de Diagnóstico, un 1 informe de diagnóstico y un 1 memorando.  De igual forma se emitieron veintitrés 23 autos de requerimiento que acogen jurídicamente los lineamientos técnicos.De esta manera se diagnosticaron un total de 40,16  hectáreas de las cuales 10,11 hectáreas requieren actividades de investigación como quiera que fueron clasificadas como con sospecha de afectación al recurso suelo, 9,29  hectáreas requieren actividades de  desmantelamiento de instalaciones, 6,43 requieren actividades de investigación y desmantelamiento de instalaciones y 14,32 hectáreas no requieren ninguna actividad. 
- Minería: Se atendieron treinta y un (</t>
    </r>
    <r>
      <rPr>
        <b/>
        <sz val="10"/>
        <color theme="1"/>
        <rFont val="Arial"/>
        <family val="2"/>
      </rPr>
      <t>31</t>
    </r>
    <r>
      <rPr>
        <sz val="10"/>
        <color theme="1"/>
        <rFont val="Arial"/>
        <family val="2"/>
      </rPr>
      <t>) solicitudes de diagnóstico de manera definitiva, correspondientes a cuarenta y ocho 48 predios, generando un total de veintiocho 28 actuaciones técnica u oficios diagnósticos.
En ese orden de ideas se diagnosticaron 33,39 hectáreas de suelos determinando que un 1 predio de 2.801 hectáreas requiere la implementación de un Plan de Manejo, Restauración y Recuperación Ambiental -PMRRA.</t>
    </r>
  </si>
  <si>
    <t xml:space="preserve">Para la vigencia 2019 se tenía programado realizar 224 visitas a puntos de captación de aguas subterráneas inventariadas por el Distrito; sin embargo, debido al cambio de propietarios de predios y la reactivación de pozos se incluyeron seis (6) solicitudes adicionales aumentando el universo a 230 visitas, distribuidas así:  
*Seguimiento a 74 puntos, de los cuales 70 tienen permiso de concesión y los 4 restantes son de uso ilegal. 
*Control a 150 puntos de captación de agua subterránea inventariados por la SDA
Es así, que durante la vigencia 2019 se realizaron en su totalidad las visitas a los 230 puntos de captación, cumpliendo el 100% de la programación equivalente al 90% de la magnitud programada para la vigencia. 
</t>
  </si>
  <si>
    <t>En el marco de la ejecución del Plan de Desarrollo "Bogotá mejor para todos" se presenta el avance que se detalla a continuación:
Durante la vigencia 2017, el indicador presenta el incremento de los 20,12 km de río en el área urbana que contaban con calidad aceptable o superior (WQI &gt;65) en el período 2014-2015, a buena o superior (WQI &gt;80).
Para la vigencia 2018 se establece que el número de km de río reportados con este WQI disminuyeron 7.1 en comparación con el periodo anterior 2016-2017, sin embargo, se sigue observando un aumento con respecto al número de km reportados en el periodo 2014-2015.
Teniendo en cuenta la dinámica de esta meta a diciembre de 2019 el número de kilómetros de río con WQI mayor a 80 aumentó en 9,84 km en comparación con el periodo de 2017-2018. Con base en lo anterior se establece que se cierra la vigencia 2019 dando cumplimiento en un 100% a este indicador, sin embargo, se aclara que el cálculo del reporte para la siguiente vigencia puede llegar a ser inferior al reportado a la fecha, toda vez que se trata de un recurso ambiental el cual es susceptible de ser afectado en cualquier momento.
Se precisa que la Subdirección del Recurso Hídrico y del Suelo acorde al artículo 20 del Decreto 109 de 2009 tiene por objeto adelantar los procesos técnico-jurídicos necesarios para el cumplimiento de las regulaciones y controles ambientales al recurso hídrico y al suelo que sean aplicables en el Distrito, así como realizar la evaluación, control y seguimiento sobre los factores de deterioro ambiental derivados de las actividades que incidan sobre el recurso hídrico y el suelo. Por lo tanto, es la encargada de realizar entre otros; visitas de inspección, vigilancia y control a los establecimientos o actividades que puedan generar impacto al recurso hídrico y por ende influir en la variabilidad del WQI (Indicador de Calidad de Agua) del Distrito. Durante la vigencia 2019, en cumplimiento de estas funciones fueron generados en materia de vertimientos la siguiente relación de actuaciones de control a usuarios de la capital; Conceptos o informes Técnicos de control y vigilancia: 444; Requerimientos de control y vigilancia: 894; Registros de vertimientos: 357; Operativos de control: 3; Seguimiento permiso de vertimientos: 68.</t>
  </si>
  <si>
    <t>Para la vigencia 2019 se establece que el número de km de río reportados en este indicador de WQI corresponde a 2,74 km, y es un registro inferior al registrado en periodos anteriores.
Es preciso indicar que la Ley 1955 de 2019 “Por el cual se expide el Plan Nacional de Desarrollo 2018-2022”, en sus art.13°y14°, modificó algunas situaciones y exigencias ambientales en materia de vertimientos, específicamente la exigibilidad del trámite de permiso de vertimientos a usuarios conectados a la red de alcantarillado público, lo cual afecta indirectamente la calidad del agua de los ríos principales de la ciudad.</t>
  </si>
  <si>
    <t>Establecer los lineamientos del programa de control y seguimiento al igual que las acciones, áreas objeto de control y sectores productivos a priorizar con el fin de garantizar el cumplimiento de los indicadores de gestión, de manera articulada y complementaria con el desarrollo de las actividades propuestas en el Plan de Saneamiento y Manejo de Vertimientos.</t>
  </si>
  <si>
    <t>Durante lo transcurrido del Plan de desarrollo "Bogotá mejor para todos" el acumulado de esta meta corresponde a 1.081 operativos en las rutas criticas priorizadas: 
Durante la vigencia 2016 se reporta la Secretaria Distrital de Ambiente realizó 72 operativos de limpieza en la ciudad.
Durante la vigencia 2017 se realizaron 721 operativos de limpieza de Publicidad Exterior Visual.
Durante la vigencia 2018 se realizaron 144 operativos de limpieza de Publicidad Exterior Visual en las rutas criticas priorizadas.
Para el cumplimiento en el avance de la meta en la vigencia 2019 se han realizado 144 intervenciones sobre rutas críticas de la siguiente manera:
En el primer trimestre del año se efectuaron dieciocho (18) operativos en las rutas críticas.
En el segundo trimestre del año se efectuaron Cincuenta (50) operativos en las rutas críticas.
En el tercer trimestre de la vigencia 2019, se efectuaron Cuarenta y dos (41) operativos en las rutas críticas.
En el cuarto trimestre del año: se efectuaron Treinta y cinco (35) operativos en las rutas críticas.
Acumulado de 1.081 operativos sobre rutas críticas con un cumplimiento del 93.76 % en el acumulado de la Meta.
Convenciones Op. S= Operativo de Sensibilización – Óp. C= Operativo de Control – E: Establecimientos Intervenidos</t>
  </si>
  <si>
    <t xml:space="preserve">Durante lo corrido del Plan de Desarrollo se presenta el avance que se detalla a continuación:
En el periodo 2014-2015 se reportó 11,55 km de WQI Bueno o Superior de los cuales en el periodo 2015-2016 se reportaron 3,17 km WQI excelente.
Al cierre de 2016 se reportaron 3,2 km de rio con índice de calidad de agua aceptable o WQI &gt;65.
Al cierre de la vigencia 2017 una vez culminado los monitoreos y realizado en análisis respecto al índice WQI se determinó que 6.86 km de los tramos de Fucha 3 y Tunjuelo 2 cuentan con una medición con calidad aceptable. Teniendo en cuenta que en el 2016 se habían reportado 3,2 se establece que 3,636 kilómetros de rio se mejoraron en 2017.
Para el 2018 se cuenta con 6,836 debido a la complejidad en cuanto al control de los factores que deterioran la calidad del río, por lo que se determina que el dato se mantiene con respecto a la vigencia 2017.
Para la vigencia 2019 se establece que el número de km de río reportados en este indicador de WQI corresponde a 2,74 km, y es un registro inferior al registrado en periodos anteriores.
</t>
  </si>
  <si>
    <t>Durante el cuatrienio se han venido desarrollando las acciones de Inspección Vigilancia y Control establecidas en su totalidad por lo que el avance a la fecha corresponde a 87,5% de los cuales el 25% corresponde a la vigencia 2019.
Durante la vigencia 2016 se realizaron 678 visitas de Inspección Vigilancia y Control al Sector comercio en establecimientos de comercio abiertos al público.
Durante la vigencia 2017 se realizaron 5.888 visitas de Inspección Vigilancia y Control al Sector comercio en establecimientos de comercio abiertos al público.
Durante la vigencia 2018, se realizaron 9.353 visitas de Inspección Vigilancia y Control al Sector comercio en establecimientos de comercio abiertos al público.
Durante la vigencia 2019, se realizaron 8.007 visitas de inspección, vigilancia y control a establecimientos de comercio, las cuales se detallan a continuación.
Subdirección de Calidad del Aire Auditiva y Visual (SCAAV) - Ruido 	664
SCAAV - Publicidad Exterior Visual-PEV	203
SCAAV - Fuentes fijas 	1158
SCAAV - Fuentes móviles-FM - Concesionarios 	9
SCAAV - Fuentes móviles-FM - CDA	35
Subdirección del Recurso Hídrico y del Suelo (SRHS) -Subterráneas 239
SRHS -Minería	35
SRHS - Hidrocarburos	201
SRHS - SALITRE	248
SRHS - FUCHA	285
SRHS - SUELOS	233
SRHS - TUNJUELO	64
Subdirección de Silvicultura Flora y Fauna Silvestre (SSFFS) - Fauna silvestre	74
SSFFS - AFIM	1622
Subdirección de control ambiental al sector público (SCASP) - Llantas usadas	1688
SCASP - RCD	697
SCASP -  Hospitalarios	552
Estas visitas fueron realizadas para el control de factores de deterioro ambiental.</t>
  </si>
  <si>
    <t>POLÍGONO 30067
 Cantera el cedro San Carlos (UPZ: 13-Los Cedro). Plan de Manejo, Restauración y Recuperación Ambiental - PMRRA.</t>
  </si>
  <si>
    <t>POLÍGONO 30068
 Cantera la laja (UPZ : 10-La Uribe ) . Plan de Manejo, Restauración y Recuperación Ambiental - PMRRA</t>
  </si>
  <si>
    <t>POLÍGONO  30069
Cantera el milagro (UPZ : 10-La Uribe )  Plan de Manejo, Restauración y Recuperación Ambiental - PMRRA</t>
  </si>
  <si>
    <t xml:space="preserve">POLÍGONO 30071
Sociedad Ladrillera Prisma S.A.S , (UPZ : 57- Gran Yomasa ), Plan de Manejo Ambiental - PMA.
</t>
  </si>
  <si>
    <t>POLÍGONO 30011
Sociedad Ladrillera Helios S.A (UPZ : 57- Gran Yomasa ), , Plan de Manejo Ambiental - PMA..</t>
  </si>
  <si>
    <t>POLÍGONO  30014
Sociedad Ladrillera Yomasa S.A (UPZ : 57- Gran Yomasa )</t>
  </si>
  <si>
    <t>1,046,831</t>
  </si>
  <si>
    <t>POLÍGONO 30072
CENTRAL DE MEZCLAS-CEMEX . Plan de Manejo, Restauración y Recuperación Ambiental - PMRRA</t>
  </si>
  <si>
    <t>POLÍGONO 30070
UPZ 54 MARRUECOS - Rafael Uribe Uribe . Plan de Manejo, Restauración y Recuperación Ambiental - PMRRA
El chircal hermanos ortiz pardo -  constructora bolivar</t>
  </si>
  <si>
    <t>1,566,227</t>
  </si>
  <si>
    <t>BARRIO CHICO NORTE III SECTOR
BARRIO MARLY
BARRIO SUBA URBANO
CENTRO ADMINISTRATIVO - CAN
CHICO RESERVADO II SECTOR
NUEVA URBANIZACION SANTA BARBARA CENTRO COMERCIAL
PALERMO
PARCELACION SAN JOSE
SAN JOSE DE BAVARIA I, II, III Y IV SECTOR
URBANIZACION CONT</t>
  </si>
  <si>
    <t>BARRIO MODELO SUR
CENTRO OPERATIVO DISTRITAL DE SALUD
CIUDAD JARDIN URBANIZACION
EL RECUERDO
ESTACION CENTRAL
LA MARIA
LAS MERCEDES
MI CASA HERMANITAS DE LOS POBRES
OLAYA HERRERA
SAN BERNARDO (SAN BERNARDINO)
UNIDAD CONCENTRADA DE SERVICIOS CIUDAD ROMA
UR</t>
  </si>
  <si>
    <t>ALAMOS
BOLIVIA
BOYACA REAL
BRITALIA
CASA BLANCA SUBA
CHAPINERO
CHICO LAGO
COUNTRY CLUB
DOCE DE OCTUBRE
EL PRADO
EL REFUGIO
EL RINCON
ENGATIVA
GALERIAS
GARCES NAVAS
GUAYMARAL
JARDIN BOTANICO
LA ACADEMIA
LA ALHAMBRA
LA ESMERALDA
LA FLORESTA
LA URIBE
LAS FER</t>
  </si>
  <si>
    <t>ACEVEDO Y TEJADA
AGRUPACION DE VIVIENDA MODELO II
AGRUPACION DE VIVIENDA VILLA CALAZANS II ETAPA
AGRUPACION MULTIFAMILIAR LA MONEDA
AGRUPACION RESIDENCIAL SANTA EUFRACIA
AGRUPACION RESIDENCIAL SUBA
AGUAS CLARAS
ALAMOS IV
ALAMOS NORTE
ALAMOS NORTE SECTOR I</t>
  </si>
  <si>
    <t xml:space="preserve">20 DE JULIO
AEROPUERTO EL DORADO
ALAMOS
AMERICAS
BAVARIA
CALANDAIMA
CAPELLANIA
CASTILLA
CIUDAD JARDIN
CIUDAD MONTES
CIUDAD SALITRE OCCIDENTAL
CIUDAD SALITRE ORIENTAL
CORABASTOS
FONTIBON
FONTIBON SAN PABLO
GRAN BRITALIA
GRANJAS DE TECHO
KENNEDY CENTRAL
LA </t>
  </si>
  <si>
    <t>AGRUPACION DE VIVIENDA BOSQUES DE MODELIA I ETAPA
AGRUPACION INDUSTRIAL CENTRO AEREO INTERNACIONAL
ALCALA
ALSACIA
AMPARO DE NIÑOS
ANCIANATO DE LA BENEFICIENCIA
ANDALUCIA
ANTIGUA LTDA EL CHANGO
ATAHUALPA II SECTOR
ATENAS
AVDA 1 # 18-39-45-89
AVENIDA CUNDIN</t>
  </si>
  <si>
    <t>ALFONSO LOPEZ
APOGEO
ARBORIZADORA
BOSA CENTRAL
BOSA OCCIDENTAL
CARVAJAL
CIUDAD USME
COMUNEROS
DANUBIO
DIANA TURBAY
EL MOCHUELO
EL PORVENIR
EL TESORO
GRAN BRITALIA
GRAN YOMASA
ISMAEL PERDOMO
JERUSALEM
LA FLORA
LA GLORIA
LOS LIBERTADORES
LUCERO
MARRUECOS
SA</t>
  </si>
  <si>
    <t>ACEGRASAS
AGUA BLANCA EL REMATE
ALASKA
ALFONSO LOPEZ SECTOR CHARALA
ALPES LOS
ALQUERIA DE LA FRAGUA DEL ISS
ALQUERIAS DE LA FRAGUA
ALTOS DE JALISCO
ANTONIO JOSE DE SUCRE
ARBORIZADORA ALTA
BARRIO ATLANTA
BARRIO BOSA
BARRIO CANADA SECTOR LA GUIRA
BARRIO CEN</t>
  </si>
  <si>
    <t>POLÍGONOS DE CONTROL A ANTERIOR ACTIVIDAD EXTRACTIVA DE MINERALES EN EL DISTRITO  (POLIGONO: PREDIO CANTARRANA - LOCALIDAD USME). 
 SEGUIMIENTO AMBIENTAL AL 100% DE LOS PREDIOS AFECTADOS POR ACTIVIDAD EXTRACTIVA DE MINERALES. 
Predio Cantarrana / Localida</t>
  </si>
  <si>
    <t>UPZ1 PASEO DE LOS LIBERTADORES
UPZ10 LA URIBE
UPZ101 TEUSAQUILLO
UPZ108 ZONA INDUSTRIAL
UPZ11 SAN CRISTOBAL NORTE
UPZ111 PUENTE ARANDA
UPZ112 GRANJAS DE TECHO
UPZ113 BAVARIA
UPZ116 ALAMOS
UPZ12 TOBERIN
UPZ13 LOS CEDROS
UPZ14 USAQUEN
UPZ15 COUNTRY CLUB
UPZ</t>
  </si>
  <si>
    <t>ALASKA
ALSACIA
BARRIO ALTOS DE CHOZICA
BARRIO BARRANQUILLITA
BARRIO BELLA SUIZA
BARRIO BOSA
BARRIO CENTRO FONTIBON
BARRIO CLUB DE LOS LAGARTOS
BARRIO EL CHARCO I
BARRIO EL GACO
BARRIO EL MOCHUELO ORIENTAL
BARRIO EL POA
BARRIO GONZALEZ GOODING
BARRIO INTER</t>
  </si>
  <si>
    <t>234,91 Ha. (Área aproximada de los predios) - Parte del área de influencia  se encuentra en TCO CIUDAD BOLIVAR - CABLE, TCO ENGATIVA, TCO KENNEDY - METRO, TCO 20 DE JULIO, TCO CERROS SURORIENTALES, TCO CENTRO, TCO 
SUBA, TCO CERROS NORORIENTALES, TCO TUNJ</t>
  </si>
  <si>
    <t>ALAMOS
BOYACA REAL
CASA BLANCA SUBA
CHAPINERO
COUNTRY CLUB
DOCE DE OCTUBRE
EL PRADO
EL REFUGIO
EL RINCON
ENGATIVA
GALERIAS
GARCES NAVAS
GUAYMARAL
LA ACADEMIA
LA FLORESTA
LA URIBE
LAS FERIAS
LOS ALCAZARES
LOS ANDES
LOS CEDROS
MINUTO DE DIOS
NIZA
PASEO DE L</t>
  </si>
  <si>
    <t>BALCONES DE VISTA HERMOSA
BARRIO ALTOS DE CHOZICA
BARRIO CHAPINERO CENTRAL
BARRIO EL POA
BARRIO EL RETIRO
BARRIO LA PAZ
BARRIO QUESADA
BOSQUE DE LOS LAGARTOS
BOYACA
BUENA VISTA DESARROLLO
CARREFOUR
CIUDADELA INDUSTRIAL EL DORADO
COLOMBIA
COUNTRY CLUB DE B</t>
  </si>
  <si>
    <t>AEROPUERTO EL DORADO
AMERICAS
BAVARIA
CALANDAIMA
CAPELLANIA
CASTILLA
CIUDAD SALITRE ORIENTAL
CORABASTOS
FONTIBON
FONTIBON SAN PABLO
GRAN BRITALIA
GRANJAS DE TECHO
KENNEDY CENTRAL
LA MACARENA
LA SABANA
LAS CRUCES
LAS MARGARITAS
MARCO FIDEL SUAREZ
MUZU
PATI</t>
  </si>
  <si>
    <t>ANTIGUA LTDA EL CHANGO
BARRIO CENTRO FONTIBON
BARRIO EL CHARCO I
BARRIO INTERINDUSTRIAL
BARRIO LA AUTOPISTA
BARRIO LA FLORIDA SECTOR I
BARRIO LAS AGUAS
BARRIO OBRERO ANTONIO RICAURTE
BARRIO SALAZAR GOMEZ
BARRIO SAN PABLO JERICO
BARRIO VERSALLES
CIUDAD GAL</t>
  </si>
  <si>
    <t>BARRIO BOSA
BARRIO EL CURUBO
BARRIO TUNJUELITO
CANDELARIA LA NUEVA II SECTOR 2 ETAPA
CARBOQUIMICA LTDA
CASA CAIDA
DESARROLLO SANTA MARTA II SECTOR
EL NUEVO PORTAL
EL PARAISO
LA LAGUNA
LA PERDIGONA
LADRILLERA SANTA FE
NUEVO MUZU I SECTOR
PANACO-INDEGA
PARQ</t>
  </si>
  <si>
    <t>AEROPUERTO EL DORADO
AMERICAS
APOGEO
ARBORIZADORA
BOLIVIA
BOSA CENTRAL
BOYACA REAL
BRITALIA
CAPELLANIA
CARVAJAL
CASTILLA
CHAPINERO
CHICO LAGO
CIUDAD JARDIN
CIUDAD MONTES
CIUDAD SALITRE OCCIDENTAL
CIUDAD SALITRE ORIENTAL
CORABASTOS
COUNTRY CLUB
DIANA TURBA</t>
  </si>
  <si>
    <t xml:space="preserve">ACEGRASAS
AGRUPACION DE VIVIENDA MONTE CARLO
AGRUPACION TRINIDAD GALAN
AGUAS CLARAS
AUTODROMO INTERNACIONAL
BALCONES DE TIBANA
BARAJAS
BARRANCAS NORTE
BARRIO ALTOS DE CHOZICA
BARRIO ATLANTA
BARRIO CENTRO FONTIBON
BARRIO CHAPINERO CENTRAL
BARRIO CHAPINERO </t>
  </si>
  <si>
    <t>1139,09 Ha. (Área aproximada de los predios) - Parte del área de influencia  se encuentra en TCO Bosa, TCO  Ciudad Bolivar - Soacha, TCO Suba en la localidad de Suba, TCO Tunjuelo Central, TCO Cerros Sur Orientales, TCO Cerros Nororientales y TCO Usme Tun</t>
  </si>
  <si>
    <t>AEROPUERTO EL DORADO
BAVARIA
BOSA OCCIDENTAL
CARVAJAL
CIUDAD MONTES
COMUNEROS
DANUBIO
DIANA TURBAY
EL TESORO
FONTIBON
FONTIBON SAN PABLO
GRAN YOMASA
LOS LIBERTADORES
LOURDES
MARRUECOS
MONTE BLANCO
PARQUE ENTRENUBES
SAN BLAS
SAN RAFAEL
ZONA FRANCA
ZONA IND</t>
  </si>
  <si>
    <t>ALASKA
ALSACIA
AVENIDA CUNDINAMARCA
BARRIO EL MOCHUELO ORIENTAL
BARRIO GRAN COLOMBIA
BARRIO LA FISCALA NORTE
BARRIO LA PICOTA
CARRETERA DE ORIENTE
CHICALA
CITEP
CIUDADELA PARQUE  DE LA ROCA
COMPAÑIA COLOMBIANA AUTOMOTRIZ
CONJUNTO RESIDENCIAL TARENTO
CUART</t>
  </si>
  <si>
    <t>ALSACIA
ANDALUCIA
BARRIO ATLANTA
BARRIO PARDO RUBIO
BARRIO SUCRE
CENTRO INTERNACIONAL DE NEGOCIOS
COLMOTORES S.A.
COMPAÑIA COLOMBIANA AUTOMOTRIZ
EL TRIANGULO
ENCONCLAVOS
FINCA SAN ANTONIO
GLAXO DE COLOMBIA S.A.
HB ESTRUCTURAS METALICAS S.A
INDUSTRIAS ELEC</t>
  </si>
  <si>
    <t>A Diciembre 31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</si>
</sst>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1" formatCode="_-* #,##0_-;\-* #,##0_-;_-* &quot;-&quot;_-;_-@_-"/>
    <numFmt numFmtId="43" formatCode="_-* #,##0.00_-;\-* #,##0.00_-;_-* &quot;-&quot;??_-;_-@_-"/>
    <numFmt numFmtId="164" formatCode="_-* #,##0\ _€_-;\-* #,##0\ _€_-;_-* &quot;-&quot;??\ _€_-;_-@"/>
    <numFmt numFmtId="165" formatCode="#,##0.0_);\(#,##0.0\)"/>
    <numFmt numFmtId="166" formatCode="0.0%"/>
    <numFmt numFmtId="167" formatCode="_(* #,##0.00_);_(* \(#,##0.00\);_(* &quot;-&quot;??_);_(@_)"/>
    <numFmt numFmtId="168" formatCode="_-* #,##0.0\ _€_-;\-* #,##0.0\ _€_-;_-* &quot;-&quot;??\ _€_-;_-@"/>
    <numFmt numFmtId="169" formatCode="_-* #,##0.00\ _€_-;\-* #,##0.00\ _€_-;_-* &quot;-&quot;??\ _€_-;_-@"/>
    <numFmt numFmtId="170" formatCode="_-* #,##0_-;\-* #,##0_-;_-* &quot;-&quot;_-;_-@"/>
    <numFmt numFmtId="171" formatCode="_(* #,##0_);_(* \(#,##0\);_(* &quot;-&quot;_);_(@_)"/>
    <numFmt numFmtId="172" formatCode="_-&quot;$&quot;\ * #,##0_-;\-&quot;$&quot;\ * #,##0_-;_-&quot;$&quot;\ * &quot;-&quot;_-;_-@"/>
    <numFmt numFmtId="173" formatCode="#,##0.0"/>
    <numFmt numFmtId="174" formatCode="0.0"/>
    <numFmt numFmtId="175" formatCode="#,##0.00_ ;\-#,##0.00\ "/>
    <numFmt numFmtId="176" formatCode="#,##0.0_ ;\-#,##0.0\ "/>
    <numFmt numFmtId="177" formatCode="[$$-240A]\ #,##0"/>
    <numFmt numFmtId="178" formatCode="&quot;$&quot;\ #,##0"/>
    <numFmt numFmtId="179" formatCode="_(* #,##0_);_(* \(#,##0\);_(* &quot;-&quot;??_);_(@_)"/>
    <numFmt numFmtId="180" formatCode="_-&quot;$&quot;* #,##0_-;\-&quot;$&quot;* #,##0_-;_-&quot;$&quot;* &quot;-&quot;_-;_-@"/>
    <numFmt numFmtId="181" formatCode="0.000"/>
    <numFmt numFmtId="182" formatCode="[$$-240A]\ #,##0.0000"/>
    <numFmt numFmtId="183" formatCode="&quot;$&quot;#,##0.00"/>
    <numFmt numFmtId="184" formatCode="_-* #,##0.00\ _€_-;\-* #,##0.00\ _€_-;_-* &quot;-&quot;??\ _€_-;_-@_-"/>
    <numFmt numFmtId="185" formatCode="_-&quot;$&quot;* #,##0_-;\-&quot;$&quot;* #,##0_-;_-&quot;$&quot;* &quot;-&quot;_-;_-@_-"/>
    <numFmt numFmtId="186" formatCode="_-* #,##0\ _€_-;\-* #,##0\ _€_-;_-* &quot;-&quot;??\ _€_-;_-@_-"/>
  </numFmts>
  <fonts count="56" x14ac:knownFonts="1">
    <font>
      <sz val="11"/>
      <color rgb="FF000000"/>
      <name val="Calibri"/>
    </font>
    <font>
      <sz val="9"/>
      <color rgb="FF000000"/>
      <name val="Arial"/>
      <family val="2"/>
    </font>
    <font>
      <sz val="11"/>
      <name val="Calibri"/>
      <family val="2"/>
    </font>
    <font>
      <b/>
      <sz val="9"/>
      <color theme="1"/>
      <name val="Arial"/>
      <family val="2"/>
    </font>
    <font>
      <sz val="11"/>
      <color theme="1"/>
      <name val="Calibri"/>
      <family val="2"/>
    </font>
    <font>
      <sz val="24"/>
      <color rgb="FF000000"/>
      <name val="Calibri"/>
      <family val="2"/>
    </font>
    <font>
      <sz val="9"/>
      <color theme="1"/>
      <name val="Arial"/>
      <family val="2"/>
    </font>
    <font>
      <b/>
      <sz val="24"/>
      <color theme="1"/>
      <name val="Arial"/>
      <family val="2"/>
    </font>
    <font>
      <b/>
      <sz val="14"/>
      <color theme="1"/>
      <name val="Arial"/>
      <family val="2"/>
    </font>
    <font>
      <b/>
      <sz val="14"/>
      <color rgb="FF000000"/>
      <name val="Arial"/>
      <family val="2"/>
    </font>
    <font>
      <sz val="12"/>
      <color theme="1"/>
      <name val="Arial"/>
      <family val="2"/>
    </font>
    <font>
      <sz val="12"/>
      <color rgb="FF000000"/>
      <name val="Arial"/>
      <family val="2"/>
    </font>
    <font>
      <b/>
      <sz val="12"/>
      <color theme="1"/>
      <name val="Arial"/>
      <family val="2"/>
    </font>
    <font>
      <b/>
      <sz val="9"/>
      <color rgb="FF000000"/>
      <name val="Arial"/>
      <family val="2"/>
    </font>
    <font>
      <sz val="10"/>
      <color theme="1"/>
      <name val="Arial"/>
      <family val="2"/>
    </font>
    <font>
      <sz val="10"/>
      <color rgb="FF000000"/>
      <name val="Arial"/>
      <family val="2"/>
    </font>
    <font>
      <sz val="10"/>
      <color rgb="FF000000"/>
      <name val="Calibri"/>
      <family val="2"/>
    </font>
    <font>
      <sz val="8"/>
      <color theme="1"/>
      <name val="Tahoma"/>
      <family val="2"/>
    </font>
    <font>
      <sz val="11"/>
      <color theme="1"/>
      <name val="Arial"/>
      <family val="2"/>
    </font>
    <font>
      <sz val="8"/>
      <color rgb="FF000000"/>
      <name val="Arial"/>
      <family val="2"/>
    </font>
    <font>
      <b/>
      <sz val="8"/>
      <color theme="1"/>
      <name val="Arial"/>
      <family val="2"/>
    </font>
    <font>
      <sz val="8"/>
      <color theme="1"/>
      <name val="Arial"/>
      <family val="2"/>
    </font>
    <font>
      <u/>
      <sz val="10"/>
      <color rgb="FF0000FF"/>
      <name val="Arial"/>
      <family val="2"/>
    </font>
    <font>
      <sz val="8"/>
      <color theme="1"/>
      <name val="Calibri"/>
      <family val="2"/>
    </font>
    <font>
      <b/>
      <sz val="11"/>
      <color rgb="FF000000"/>
      <name val="Calibri"/>
      <family val="2"/>
    </font>
    <font>
      <b/>
      <sz val="10"/>
      <color rgb="FF000000"/>
      <name val="Calibri"/>
      <family val="2"/>
    </font>
    <font>
      <b/>
      <sz val="8"/>
      <color rgb="FF000000"/>
      <name val="Arial"/>
      <family val="2"/>
    </font>
    <font>
      <sz val="9"/>
      <color theme="0"/>
      <name val="Arial"/>
      <family val="2"/>
    </font>
    <font>
      <sz val="9"/>
      <color rgb="FF000000"/>
      <name val="Calibri"/>
      <family val="2"/>
    </font>
    <font>
      <b/>
      <sz val="9"/>
      <name val="Arial"/>
      <family val="2"/>
    </font>
    <font>
      <sz val="9"/>
      <name val="Arial"/>
      <family val="2"/>
    </font>
    <font>
      <sz val="11"/>
      <color rgb="FFFF0000"/>
      <name val="Calibri"/>
      <family val="2"/>
    </font>
    <font>
      <b/>
      <sz val="11"/>
      <name val="Calibri"/>
      <family val="2"/>
    </font>
    <font>
      <b/>
      <sz val="8"/>
      <name val="Arial"/>
      <family val="2"/>
    </font>
    <font>
      <b/>
      <u/>
      <sz val="9"/>
      <color rgb="FF000000"/>
      <name val="Arial"/>
      <family val="2"/>
    </font>
    <font>
      <sz val="8"/>
      <name val="Arial"/>
      <family val="2"/>
    </font>
    <font>
      <b/>
      <sz val="9"/>
      <color theme="1"/>
      <name val="Arial"/>
      <family val="2"/>
    </font>
    <font>
      <sz val="8"/>
      <color theme="1"/>
      <name val="Arial"/>
      <family val="2"/>
    </font>
    <font>
      <sz val="8"/>
      <color theme="3"/>
      <name val="Calibri"/>
      <family val="2"/>
    </font>
    <font>
      <sz val="8"/>
      <color rgb="FF000000"/>
      <name val="Arial"/>
      <family val="2"/>
    </font>
    <font>
      <sz val="8"/>
      <name val="Arial"/>
      <family val="2"/>
    </font>
    <font>
      <sz val="14"/>
      <color theme="1"/>
      <name val="Arial"/>
      <family val="2"/>
    </font>
    <font>
      <sz val="14"/>
      <name val="Calibri"/>
      <family val="2"/>
    </font>
    <font>
      <b/>
      <sz val="14"/>
      <color theme="1"/>
      <name val="Arial"/>
      <family val="2"/>
    </font>
    <font>
      <sz val="11"/>
      <color rgb="FF000000"/>
      <name val="Calibri"/>
      <family val="2"/>
    </font>
    <font>
      <sz val="9"/>
      <color indexed="81"/>
      <name val="Tahoma"/>
      <family val="2"/>
    </font>
    <font>
      <b/>
      <sz val="9"/>
      <color indexed="81"/>
      <name val="Tahoma"/>
      <family val="2"/>
    </font>
    <font>
      <b/>
      <sz val="10"/>
      <color theme="1"/>
      <name val="Arial"/>
      <family val="2"/>
    </font>
    <font>
      <sz val="10"/>
      <name val="Calibri"/>
      <family val="2"/>
    </font>
    <font>
      <sz val="8"/>
      <color theme="1"/>
      <name val="Calibri"/>
      <family val="2"/>
    </font>
    <font>
      <sz val="11"/>
      <color rgb="FF000000"/>
      <name val="Calibri"/>
      <family val="2"/>
    </font>
    <font>
      <sz val="10"/>
      <name val="Arial"/>
      <family val="2"/>
    </font>
    <font>
      <sz val="11"/>
      <color indexed="8"/>
      <name val="Calibri"/>
      <family val="2"/>
    </font>
    <font>
      <sz val="8"/>
      <name val="Calibri"/>
      <family val="2"/>
    </font>
    <font>
      <b/>
      <sz val="8"/>
      <name val="Calibri"/>
      <family val="2"/>
    </font>
    <font>
      <sz val="9"/>
      <name val="Calibri"/>
      <family val="2"/>
    </font>
  </fonts>
  <fills count="17">
    <fill>
      <patternFill patternType="none"/>
    </fill>
    <fill>
      <patternFill patternType="gray125"/>
    </fill>
    <fill>
      <patternFill patternType="solid">
        <fgColor rgb="FFFFFFFF"/>
        <bgColor rgb="FFFFFFFF"/>
      </patternFill>
    </fill>
    <fill>
      <patternFill patternType="solid">
        <fgColor rgb="FF00CCFF"/>
        <bgColor rgb="FF00CCFF"/>
      </patternFill>
    </fill>
    <fill>
      <patternFill patternType="solid">
        <fgColor theme="0"/>
        <bgColor theme="0"/>
      </patternFill>
    </fill>
    <fill>
      <patternFill patternType="solid">
        <fgColor rgb="FF00B0F0"/>
        <bgColor rgb="FF00B0F0"/>
      </patternFill>
    </fill>
    <fill>
      <patternFill patternType="solid">
        <fgColor rgb="FF99CCFF"/>
        <bgColor rgb="FF99CCFF"/>
      </patternFill>
    </fill>
    <fill>
      <patternFill patternType="solid">
        <fgColor rgb="FFFFFF00"/>
        <bgColor rgb="FFFFFF00"/>
      </patternFill>
    </fill>
    <fill>
      <patternFill patternType="solid">
        <fgColor rgb="FF75DBFF"/>
        <bgColor rgb="FF75DBFF"/>
      </patternFill>
    </fill>
    <fill>
      <patternFill patternType="solid">
        <fgColor rgb="FFC0C0C0"/>
        <bgColor rgb="FFC0C0C0"/>
      </patternFill>
    </fill>
    <fill>
      <patternFill patternType="solid">
        <fgColor rgb="FF66CCFF"/>
        <bgColor rgb="FF66CCFF"/>
      </patternFill>
    </fill>
    <fill>
      <patternFill patternType="solid">
        <fgColor rgb="FF00B0F0"/>
        <bgColor indexed="64"/>
      </patternFill>
    </fill>
    <fill>
      <patternFill patternType="solid">
        <fgColor rgb="FF00B0F0"/>
        <bgColor rgb="FF00CCFF"/>
      </patternFill>
    </fill>
    <fill>
      <patternFill patternType="solid">
        <fgColor theme="4" tint="0.79998168889431442"/>
        <bgColor indexed="64"/>
      </patternFill>
    </fill>
    <fill>
      <patternFill patternType="solid">
        <fgColor rgb="FF00CCFF"/>
        <bgColor rgb="FFF2DBDB"/>
      </patternFill>
    </fill>
    <fill>
      <patternFill patternType="solid">
        <fgColor rgb="FF00CCFF"/>
        <bgColor indexed="64"/>
      </patternFill>
    </fill>
    <fill>
      <patternFill patternType="solid">
        <fgColor rgb="FFFFFF00"/>
        <bgColor indexed="64"/>
      </patternFill>
    </fill>
  </fills>
  <borders count="114">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bottom/>
      <diagonal/>
    </border>
    <border>
      <left/>
      <right style="thin">
        <color rgb="FF000000"/>
      </right>
      <top/>
      <bottom/>
      <diagonal/>
    </border>
    <border>
      <left/>
      <right style="medium">
        <color rgb="FF000000"/>
      </right>
      <top style="medium">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thin">
        <color rgb="FF000000"/>
      </right>
      <top style="medium">
        <color rgb="FF000000"/>
      </top>
      <bottom/>
      <diagonal/>
    </border>
    <border>
      <left/>
      <right style="medium">
        <color rgb="FF000000"/>
      </right>
      <top style="medium">
        <color rgb="FF000000"/>
      </top>
      <bottom style="thin">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right style="medium">
        <color rgb="FF000000"/>
      </right>
      <top/>
      <bottom style="medium">
        <color rgb="FF000000"/>
      </bottom>
      <diagonal/>
    </border>
    <border>
      <left/>
      <right/>
      <top style="thin">
        <color rgb="FF000000"/>
      </top>
      <bottom style="medium">
        <color rgb="FF000000"/>
      </bottom>
      <diagonal/>
    </border>
    <border>
      <left style="thin">
        <color rgb="FF000000"/>
      </left>
      <right style="thin">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thin">
        <color rgb="FF000000"/>
      </top>
      <bottom style="thin">
        <color rgb="FF000000"/>
      </bottom>
      <diagonal/>
    </border>
    <border>
      <left/>
      <right style="thin">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thin">
        <color rgb="FF000000"/>
      </top>
      <bottom/>
      <diagonal/>
    </border>
    <border>
      <left style="medium">
        <color rgb="FF000000"/>
      </left>
      <right/>
      <top style="medium">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bottom style="medium">
        <color rgb="FF000000"/>
      </bottom>
      <diagonal/>
    </border>
    <border>
      <left style="thin">
        <color rgb="FF000000"/>
      </left>
      <right style="thin">
        <color rgb="FF000000"/>
      </right>
      <top style="medium">
        <color rgb="FF000000"/>
      </top>
      <bottom style="hair">
        <color rgb="FF000000"/>
      </bottom>
      <diagonal/>
    </border>
    <border>
      <left style="thin">
        <color rgb="FF000000"/>
      </left>
      <right/>
      <top style="thin">
        <color rgb="FF000000"/>
      </top>
      <bottom/>
      <diagonal/>
    </border>
    <border>
      <left style="thin">
        <color rgb="FF000000"/>
      </left>
      <right style="thin">
        <color rgb="FF000000"/>
      </right>
      <top style="hair">
        <color rgb="FF000000"/>
      </top>
      <bottom style="hair">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rgb="FF000000"/>
      </right>
      <top style="medium">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top/>
      <bottom/>
      <diagonal/>
    </border>
    <border>
      <left/>
      <right/>
      <top/>
      <bottom/>
      <diagonal/>
    </border>
    <border>
      <left style="medium">
        <color rgb="FF000000"/>
      </left>
      <right/>
      <top style="thin">
        <color rgb="FF000000"/>
      </top>
      <bottom/>
      <diagonal/>
    </border>
    <border>
      <left/>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medium">
        <color rgb="FF000000"/>
      </right>
      <top/>
      <bottom style="thin">
        <color rgb="FF000000"/>
      </bottom>
      <diagonal/>
    </border>
    <border>
      <left/>
      <right style="thin">
        <color rgb="FF000000"/>
      </right>
      <top/>
      <bottom style="thin">
        <color rgb="FF000000"/>
      </bottom>
      <diagonal/>
    </border>
    <border>
      <left style="thin">
        <color rgb="FF000000"/>
      </left>
      <right/>
      <top/>
      <bottom/>
      <diagonal/>
    </border>
    <border>
      <left style="medium">
        <color rgb="FF000000"/>
      </left>
      <right style="medium">
        <color rgb="FF000000"/>
      </right>
      <top style="medium">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rgb="FF000000"/>
      </left>
      <right style="thin">
        <color rgb="FF000000"/>
      </right>
      <top style="thin">
        <color indexed="64"/>
      </top>
      <bottom/>
      <diagonal/>
    </border>
    <border>
      <left style="thin">
        <color rgb="FF000000"/>
      </left>
      <right style="medium">
        <color rgb="FF000000"/>
      </right>
      <top style="thin">
        <color indexed="64"/>
      </top>
      <bottom/>
      <diagonal/>
    </border>
    <border>
      <left style="thin">
        <color rgb="FF000000"/>
      </left>
      <right style="thin">
        <color rgb="FF000000"/>
      </right>
      <top/>
      <bottom style="thin">
        <color indexed="64"/>
      </bottom>
      <diagonal/>
    </border>
  </borders>
  <cellStyleXfs count="13">
    <xf numFmtId="0" fontId="0" fillId="0" borderId="0"/>
    <xf numFmtId="9" fontId="50" fillId="0" borderId="0" applyFont="0" applyFill="0" applyBorder="0" applyAlignment="0" applyProtection="0"/>
    <xf numFmtId="41" fontId="52" fillId="0" borderId="87" applyFont="0" applyFill="0" applyBorder="0" applyAlignment="0" applyProtection="0"/>
    <xf numFmtId="41" fontId="52" fillId="0" borderId="87" applyFont="0" applyFill="0" applyBorder="0" applyAlignment="0" applyProtection="0"/>
    <xf numFmtId="184" fontId="52" fillId="0" borderId="87" applyFont="0" applyFill="0" applyBorder="0" applyAlignment="0" applyProtection="0"/>
    <xf numFmtId="43" fontId="52" fillId="0" borderId="87" applyFont="0" applyFill="0" applyBorder="0" applyAlignment="0" applyProtection="0"/>
    <xf numFmtId="185" fontId="44" fillId="0" borderId="87" applyFont="0" applyFill="0" applyBorder="0" applyAlignment="0" applyProtection="0"/>
    <xf numFmtId="185" fontId="44" fillId="0" borderId="87" applyFont="0" applyFill="0" applyBorder="0" applyAlignment="0" applyProtection="0"/>
    <xf numFmtId="0" fontId="44" fillId="0" borderId="87"/>
    <xf numFmtId="0" fontId="51" fillId="0" borderId="87"/>
    <xf numFmtId="0" fontId="44" fillId="0" borderId="87"/>
    <xf numFmtId="0" fontId="51" fillId="0" borderId="87"/>
    <xf numFmtId="0" fontId="44" fillId="0" borderId="87"/>
  </cellStyleXfs>
  <cellXfs count="787">
    <xf numFmtId="0" fontId="0" fillId="0" borderId="0" xfId="0" applyFont="1" applyAlignment="1"/>
    <xf numFmtId="0" fontId="0" fillId="0" borderId="0" xfId="0" applyFont="1"/>
    <xf numFmtId="0" fontId="0" fillId="2" borderId="1" xfId="0" applyFont="1" applyFill="1" applyBorder="1"/>
    <xf numFmtId="0" fontId="0" fillId="2" borderId="1" xfId="0" applyFont="1" applyFill="1" applyBorder="1" applyAlignment="1">
      <alignment horizontal="center"/>
    </xf>
    <xf numFmtId="0" fontId="0" fillId="0" borderId="0" xfId="0" applyFont="1" applyAlignment="1">
      <alignment horizontal="center"/>
    </xf>
    <xf numFmtId="0" fontId="1" fillId="0" borderId="0" xfId="0" applyFont="1"/>
    <xf numFmtId="0" fontId="1" fillId="2" borderId="1" xfId="0" applyFont="1" applyFill="1" applyBorder="1"/>
    <xf numFmtId="0" fontId="6" fillId="2" borderId="1" xfId="0" applyFont="1" applyFill="1" applyBorder="1"/>
    <xf numFmtId="0" fontId="1" fillId="0" borderId="0" xfId="0" applyFont="1" applyAlignment="1">
      <alignment horizontal="center"/>
    </xf>
    <xf numFmtId="0" fontId="6" fillId="0" borderId="0" xfId="0" applyFont="1" applyAlignment="1">
      <alignment horizontal="center"/>
    </xf>
    <xf numFmtId="0" fontId="1" fillId="4" borderId="1" xfId="0" applyFont="1" applyFill="1" applyBorder="1"/>
    <xf numFmtId="164" fontId="1" fillId="0" borderId="0" xfId="0" applyNumberFormat="1" applyFont="1" applyAlignment="1">
      <alignment horizontal="center" vertical="center"/>
    </xf>
    <xf numFmtId="0" fontId="1" fillId="2" borderId="1" xfId="0" applyFont="1" applyFill="1" applyBorder="1" applyAlignment="1">
      <alignment vertical="top"/>
    </xf>
    <xf numFmtId="0" fontId="1" fillId="2" borderId="1" xfId="0" applyFont="1" applyFill="1" applyBorder="1" applyAlignment="1">
      <alignment vertical="center"/>
    </xf>
    <xf numFmtId="0" fontId="1" fillId="0" borderId="0" xfId="0" applyFont="1" applyAlignment="1">
      <alignment horizontal="center" vertical="center"/>
    </xf>
    <xf numFmtId="0" fontId="6" fillId="3" borderId="53" xfId="0" applyFont="1" applyFill="1" applyBorder="1" applyAlignment="1">
      <alignment horizontal="left" vertical="center" wrapText="1"/>
    </xf>
    <xf numFmtId="0" fontId="6" fillId="6" borderId="56"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0" borderId="0" xfId="0" applyFont="1" applyAlignment="1">
      <alignment horizontal="center" vertical="center" wrapText="1"/>
    </xf>
    <xf numFmtId="0" fontId="11" fillId="0" borderId="0" xfId="0" applyFont="1"/>
    <xf numFmtId="0" fontId="11" fillId="2" borderId="1" xfId="0" applyFont="1" applyFill="1" applyBorder="1"/>
    <xf numFmtId="0" fontId="11" fillId="0" borderId="29" xfId="0" applyFont="1" applyBorder="1"/>
    <xf numFmtId="0" fontId="6" fillId="3" borderId="56" xfId="0" applyFont="1" applyFill="1" applyBorder="1" applyAlignment="1">
      <alignment horizontal="left" vertical="center" wrapText="1"/>
    </xf>
    <xf numFmtId="0" fontId="1" fillId="0" borderId="0" xfId="0" applyFont="1" applyAlignment="1">
      <alignment vertical="center"/>
    </xf>
    <xf numFmtId="0" fontId="14" fillId="0" borderId="52" xfId="0" applyFont="1" applyBorder="1" applyAlignment="1">
      <alignment horizontal="center" vertical="center" wrapText="1"/>
    </xf>
    <xf numFmtId="0" fontId="14" fillId="0" borderId="56" xfId="0" applyFont="1" applyBorder="1" applyAlignment="1">
      <alignment horizontal="center" vertical="center" wrapText="1"/>
    </xf>
    <xf numFmtId="0" fontId="14" fillId="4" borderId="56" xfId="0" applyFont="1" applyFill="1" applyBorder="1" applyAlignment="1">
      <alignment horizontal="center" vertical="center" wrapText="1"/>
    </xf>
    <xf numFmtId="39" fontId="14" fillId="4" borderId="56" xfId="0" applyNumberFormat="1" applyFont="1" applyFill="1" applyBorder="1" applyAlignment="1">
      <alignment horizontal="center" vertical="center" wrapText="1"/>
    </xf>
    <xf numFmtId="165" fontId="14" fillId="4" borderId="56" xfId="0" applyNumberFormat="1" applyFont="1" applyFill="1" applyBorder="1" applyAlignment="1">
      <alignment horizontal="center" vertical="center" wrapText="1"/>
    </xf>
    <xf numFmtId="39" fontId="14" fillId="0" borderId="56" xfId="0" applyNumberFormat="1" applyFont="1" applyBorder="1" applyAlignment="1">
      <alignment horizontal="center" vertical="center" wrapText="1"/>
    </xf>
    <xf numFmtId="165" fontId="14" fillId="0" borderId="56" xfId="0" applyNumberFormat="1" applyFont="1" applyBorder="1" applyAlignment="1">
      <alignment horizontal="center" vertical="center" wrapText="1"/>
    </xf>
    <xf numFmtId="10" fontId="14" fillId="0" borderId="56" xfId="0" applyNumberFormat="1" applyFont="1" applyBorder="1" applyAlignment="1">
      <alignment horizontal="center" vertical="center" wrapText="1"/>
    </xf>
    <xf numFmtId="0" fontId="14" fillId="0" borderId="56" xfId="0" applyFont="1" applyBorder="1" applyAlignment="1">
      <alignment horizontal="left" vertical="center" wrapText="1"/>
    </xf>
    <xf numFmtId="9" fontId="14" fillId="4" borderId="56" xfId="0" applyNumberFormat="1" applyFont="1" applyFill="1" applyBorder="1" applyAlignment="1">
      <alignment horizontal="center" vertical="center" wrapText="1"/>
    </xf>
    <xf numFmtId="10" fontId="14" fillId="4" borderId="56" xfId="0" applyNumberFormat="1" applyFont="1" applyFill="1" applyBorder="1" applyAlignment="1">
      <alignment horizontal="center" vertical="center" wrapText="1"/>
    </xf>
    <xf numFmtId="9" fontId="14" fillId="0" borderId="56" xfId="0" applyNumberFormat="1" applyFont="1" applyBorder="1" applyAlignment="1">
      <alignment horizontal="center" vertical="center" wrapText="1"/>
    </xf>
    <xf numFmtId="0" fontId="14" fillId="0" borderId="54" xfId="0" applyFont="1" applyBorder="1" applyAlignment="1">
      <alignment horizontal="left" vertical="center" wrapText="1"/>
    </xf>
    <xf numFmtId="0" fontId="15" fillId="4" borderId="56" xfId="0" applyFont="1" applyFill="1" applyBorder="1" applyAlignment="1">
      <alignment horizontal="center" vertical="center" wrapText="1"/>
    </xf>
    <xf numFmtId="0" fontId="15" fillId="4" borderId="56" xfId="0" applyFont="1" applyFill="1" applyBorder="1" applyAlignment="1">
      <alignment horizontal="left" vertical="center" wrapText="1"/>
    </xf>
    <xf numFmtId="2" fontId="14" fillId="4" borderId="56" xfId="0" applyNumberFormat="1" applyFont="1" applyFill="1" applyBorder="1" applyAlignment="1">
      <alignment horizontal="center" vertical="center" wrapText="1"/>
    </xf>
    <xf numFmtId="0" fontId="14" fillId="4" borderId="60" xfId="0" applyFont="1" applyFill="1" applyBorder="1" applyAlignment="1">
      <alignment horizontal="center" vertical="center" wrapText="1"/>
    </xf>
    <xf numFmtId="0" fontId="15" fillId="0" borderId="56" xfId="0" applyFont="1" applyBorder="1" applyAlignment="1">
      <alignment horizontal="left" vertical="center" wrapText="1"/>
    </xf>
    <xf numFmtId="0" fontId="15" fillId="0" borderId="56" xfId="0" applyFont="1" applyBorder="1" applyAlignment="1">
      <alignment horizontal="center" vertical="center" wrapText="1"/>
    </xf>
    <xf numFmtId="0" fontId="14" fillId="4" borderId="56" xfId="0" applyFont="1" applyFill="1" applyBorder="1" applyAlignment="1">
      <alignment horizontal="left" vertical="center" wrapText="1"/>
    </xf>
    <xf numFmtId="3" fontId="14" fillId="4" borderId="56" xfId="0" applyNumberFormat="1" applyFont="1" applyFill="1" applyBorder="1" applyAlignment="1">
      <alignment horizontal="center" vertical="center" wrapText="1"/>
    </xf>
    <xf numFmtId="3" fontId="14" fillId="4" borderId="53" xfId="0" applyNumberFormat="1" applyFont="1" applyFill="1" applyBorder="1" applyAlignment="1">
      <alignment horizontal="center" vertical="center" wrapText="1"/>
    </xf>
    <xf numFmtId="3" fontId="14" fillId="0" borderId="56" xfId="0" applyNumberFormat="1" applyFont="1" applyBorder="1" applyAlignment="1">
      <alignment horizontal="center" vertical="center" wrapText="1"/>
    </xf>
    <xf numFmtId="164" fontId="14" fillId="0" borderId="56" xfId="0" applyNumberFormat="1" applyFont="1" applyBorder="1" applyAlignment="1">
      <alignment vertical="center" wrapText="1"/>
    </xf>
    <xf numFmtId="0" fontId="14" fillId="0" borderId="43" xfId="0" applyFont="1" applyBorder="1" applyAlignment="1">
      <alignment horizontal="center" vertical="center" wrapText="1"/>
    </xf>
    <xf numFmtId="164" fontId="14" fillId="4" borderId="56" xfId="0" applyNumberFormat="1" applyFont="1" applyFill="1" applyBorder="1" applyAlignment="1">
      <alignment vertical="center" wrapText="1"/>
    </xf>
    <xf numFmtId="164" fontId="14" fillId="4" borderId="56" xfId="0" applyNumberFormat="1" applyFont="1" applyFill="1" applyBorder="1" applyAlignment="1">
      <alignment horizontal="center" vertical="center" wrapText="1"/>
    </xf>
    <xf numFmtId="164" fontId="14" fillId="0" borderId="56" xfId="0" applyNumberFormat="1" applyFont="1" applyBorder="1" applyAlignment="1">
      <alignment horizontal="center" vertical="center" wrapText="1"/>
    </xf>
    <xf numFmtId="0" fontId="18" fillId="0" borderId="38" xfId="0" applyFont="1" applyBorder="1" applyAlignment="1">
      <alignment horizontal="center" vertical="center" wrapText="1"/>
    </xf>
    <xf numFmtId="0" fontId="21" fillId="0" borderId="0" xfId="0" applyFont="1" applyAlignment="1">
      <alignment vertical="center"/>
    </xf>
    <xf numFmtId="169" fontId="14" fillId="4" borderId="56" xfId="0" applyNumberFormat="1" applyFont="1" applyFill="1" applyBorder="1" applyAlignment="1">
      <alignment vertical="center" wrapText="1"/>
    </xf>
    <xf numFmtId="169" fontId="14" fillId="0" borderId="56" xfId="0" applyNumberFormat="1" applyFont="1" applyBorder="1" applyAlignment="1">
      <alignment vertical="center" wrapText="1"/>
    </xf>
    <xf numFmtId="0" fontId="20" fillId="2" borderId="62" xfId="0" applyFont="1" applyFill="1" applyBorder="1" applyAlignment="1">
      <alignment horizontal="center" wrapText="1"/>
    </xf>
    <xf numFmtId="0" fontId="21" fillId="2" borderId="1" xfId="0" applyFont="1" applyFill="1" applyBorder="1" applyAlignment="1">
      <alignment vertical="center"/>
    </xf>
    <xf numFmtId="0" fontId="22" fillId="0" borderId="56" xfId="0" applyFont="1" applyBorder="1" applyAlignment="1">
      <alignment horizontal="left" vertical="center" wrapText="1"/>
    </xf>
    <xf numFmtId="0" fontId="20" fillId="3" borderId="49" xfId="0" applyFont="1" applyFill="1" applyBorder="1" applyAlignment="1">
      <alignment horizontal="center" vertical="center" textRotation="90" wrapText="1"/>
    </xf>
    <xf numFmtId="10" fontId="21" fillId="3" borderId="49" xfId="0" applyNumberFormat="1" applyFont="1" applyFill="1" applyBorder="1" applyAlignment="1">
      <alignment horizontal="center" vertical="center" wrapText="1"/>
    </xf>
    <xf numFmtId="0" fontId="20" fillId="3" borderId="49" xfId="0" applyFont="1" applyFill="1" applyBorder="1" applyAlignment="1">
      <alignment horizontal="center" vertical="center" wrapText="1"/>
    </xf>
    <xf numFmtId="166" fontId="6" fillId="5" borderId="67" xfId="0" applyNumberFormat="1" applyFont="1" applyFill="1" applyBorder="1" applyAlignment="1">
      <alignment vertical="center"/>
    </xf>
    <xf numFmtId="166" fontId="6" fillId="8" borderId="69" xfId="0" applyNumberFormat="1" applyFont="1" applyFill="1" applyBorder="1" applyAlignment="1">
      <alignment vertical="center"/>
    </xf>
    <xf numFmtId="0" fontId="6" fillId="0" borderId="56" xfId="0" applyFont="1" applyBorder="1" applyAlignment="1">
      <alignment horizontal="center" vertical="center"/>
    </xf>
    <xf numFmtId="0" fontId="21" fillId="4" borderId="1" xfId="0" applyFont="1" applyFill="1" applyBorder="1" applyAlignment="1">
      <alignment vertical="center"/>
    </xf>
    <xf numFmtId="0" fontId="24" fillId="2" borderId="1" xfId="0" applyFont="1" applyFill="1" applyBorder="1"/>
    <xf numFmtId="0" fontId="25" fillId="9" borderId="56" xfId="0" applyFont="1" applyFill="1" applyBorder="1" applyAlignment="1">
      <alignment horizontal="center" vertical="center"/>
    </xf>
    <xf numFmtId="0" fontId="16" fillId="0" borderId="56" xfId="0" applyFont="1" applyBorder="1" applyAlignment="1">
      <alignment horizontal="center" vertical="center"/>
    </xf>
    <xf numFmtId="0" fontId="3" fillId="6" borderId="56" xfId="0" applyFont="1" applyFill="1" applyBorder="1" applyAlignment="1">
      <alignment horizontal="left" vertical="center" wrapText="1"/>
    </xf>
    <xf numFmtId="10" fontId="20" fillId="3" borderId="51" xfId="0" applyNumberFormat="1" applyFont="1" applyFill="1" applyBorder="1" applyAlignment="1">
      <alignment horizontal="center" vertical="center" wrapText="1"/>
    </xf>
    <xf numFmtId="0" fontId="21" fillId="2" borderId="1" xfId="0" applyFont="1" applyFill="1" applyBorder="1" applyAlignment="1">
      <alignment horizontal="left" vertical="top"/>
    </xf>
    <xf numFmtId="10" fontId="21" fillId="2" borderId="1" xfId="0" applyNumberFormat="1" applyFont="1" applyFill="1" applyBorder="1" applyAlignment="1">
      <alignment vertical="center"/>
    </xf>
    <xf numFmtId="0" fontId="21" fillId="2" borderId="1" xfId="0" applyFont="1" applyFill="1" applyBorder="1"/>
    <xf numFmtId="0" fontId="26" fillId="0" borderId="0" xfId="0" applyFont="1"/>
    <xf numFmtId="0" fontId="19" fillId="2" borderId="1" xfId="0" applyFont="1" applyFill="1" applyBorder="1"/>
    <xf numFmtId="0" fontId="19" fillId="2" borderId="1" xfId="0" applyFont="1" applyFill="1" applyBorder="1" applyAlignment="1">
      <alignment vertical="top"/>
    </xf>
    <xf numFmtId="0" fontId="26" fillId="9" borderId="56" xfId="0" applyFont="1" applyFill="1" applyBorder="1" applyAlignment="1">
      <alignment horizontal="center" vertical="center"/>
    </xf>
    <xf numFmtId="0" fontId="19" fillId="0" borderId="56" xfId="0" applyFont="1" applyBorder="1" applyAlignment="1">
      <alignment horizontal="center" vertical="center"/>
    </xf>
    <xf numFmtId="0" fontId="19" fillId="0" borderId="0" xfId="0" applyFont="1"/>
    <xf numFmtId="164" fontId="1" fillId="0" borderId="56" xfId="0" applyNumberFormat="1" applyFont="1" applyBorder="1" applyAlignment="1">
      <alignment horizontal="center" vertical="top"/>
    </xf>
    <xf numFmtId="0" fontId="6" fillId="0" borderId="56" xfId="0" applyFont="1" applyBorder="1" applyAlignment="1">
      <alignment vertical="top"/>
    </xf>
    <xf numFmtId="0" fontId="6" fillId="0" borderId="56" xfId="0" applyFont="1" applyBorder="1"/>
    <xf numFmtId="0" fontId="6" fillId="0" borderId="0" xfId="0" applyFont="1"/>
    <xf numFmtId="0" fontId="1" fillId="0" borderId="56" xfId="0" applyFont="1" applyBorder="1" applyAlignment="1">
      <alignment vertical="top"/>
    </xf>
    <xf numFmtId="0" fontId="1" fillId="0" borderId="56" xfId="0" applyFont="1" applyBorder="1"/>
    <xf numFmtId="0" fontId="6" fillId="3" borderId="49" xfId="0" applyFont="1" applyFill="1" applyBorder="1" applyAlignment="1">
      <alignment horizontal="left" vertical="center" wrapText="1"/>
    </xf>
    <xf numFmtId="0" fontId="1" fillId="0" borderId="0" xfId="0" applyFont="1" applyAlignment="1">
      <alignment vertical="top"/>
    </xf>
    <xf numFmtId="0" fontId="3" fillId="0" borderId="0" xfId="0" applyFont="1"/>
    <xf numFmtId="0" fontId="3" fillId="0" borderId="56" xfId="0" applyFont="1" applyBorder="1" applyAlignment="1">
      <alignment horizontal="center" vertical="center"/>
    </xf>
    <xf numFmtId="0" fontId="1" fillId="7" borderId="1" xfId="0" applyFont="1" applyFill="1" applyBorder="1"/>
    <xf numFmtId="3" fontId="1" fillId="0" borderId="56" xfId="0" applyNumberFormat="1" applyFont="1" applyFill="1" applyBorder="1" applyAlignment="1">
      <alignment horizontal="center" vertical="center" wrapText="1"/>
    </xf>
    <xf numFmtId="37" fontId="13" fillId="0" borderId="56" xfId="0" applyNumberFormat="1" applyFont="1" applyFill="1" applyBorder="1" applyAlignment="1">
      <alignment horizontal="center" vertical="center"/>
    </xf>
    <xf numFmtId="9" fontId="1" fillId="0" borderId="56" xfId="0" applyNumberFormat="1" applyFont="1" applyFill="1" applyBorder="1" applyAlignment="1">
      <alignment horizontal="center" vertical="center"/>
    </xf>
    <xf numFmtId="164" fontId="13" fillId="0" borderId="56" xfId="0" applyNumberFormat="1" applyFont="1" applyFill="1" applyBorder="1" applyAlignment="1">
      <alignment horizontal="center" vertical="center"/>
    </xf>
    <xf numFmtId="10" fontId="14" fillId="0" borderId="56" xfId="0" applyNumberFormat="1" applyFont="1" applyFill="1" applyBorder="1" applyAlignment="1">
      <alignment horizontal="center" vertical="center" wrapText="1"/>
    </xf>
    <xf numFmtId="10" fontId="6" fillId="8" borderId="69" xfId="0" applyNumberFormat="1" applyFont="1" applyFill="1" applyBorder="1" applyAlignment="1">
      <alignment vertical="center"/>
    </xf>
    <xf numFmtId="0" fontId="47" fillId="3" borderId="56" xfId="0" applyFont="1" applyFill="1" applyBorder="1" applyAlignment="1">
      <alignment horizontal="center" vertical="center" wrapText="1"/>
    </xf>
    <xf numFmtId="0" fontId="47" fillId="3" borderId="49" xfId="0" applyFont="1" applyFill="1" applyBorder="1" applyAlignment="1">
      <alignment horizontal="center" vertical="center" wrapText="1"/>
    </xf>
    <xf numFmtId="0" fontId="47" fillId="3" borderId="49" xfId="0" applyFont="1" applyFill="1" applyBorder="1" applyAlignment="1">
      <alignment horizontal="center" vertical="top" wrapText="1"/>
    </xf>
    <xf numFmtId="9" fontId="6" fillId="8" borderId="69" xfId="0" applyNumberFormat="1" applyFont="1" applyFill="1" applyBorder="1" applyAlignment="1">
      <alignment vertical="center"/>
    </xf>
    <xf numFmtId="10" fontId="0" fillId="0" borderId="56" xfId="0" applyNumberFormat="1" applyFont="1" applyFill="1" applyBorder="1" applyAlignment="1">
      <alignment horizontal="center" vertical="center"/>
    </xf>
    <xf numFmtId="169" fontId="14" fillId="0" borderId="56" xfId="0" applyNumberFormat="1" applyFont="1" applyFill="1" applyBorder="1" applyAlignment="1">
      <alignment vertical="center" wrapText="1"/>
    </xf>
    <xf numFmtId="169" fontId="15" fillId="0" borderId="56" xfId="0" applyNumberFormat="1" applyFont="1" applyFill="1" applyBorder="1" applyAlignment="1">
      <alignment vertical="center" wrapText="1"/>
    </xf>
    <xf numFmtId="164" fontId="14" fillId="0" borderId="56" xfId="0" applyNumberFormat="1" applyFont="1" applyFill="1" applyBorder="1" applyAlignment="1">
      <alignment vertical="center" wrapText="1"/>
    </xf>
    <xf numFmtId="9" fontId="6" fillId="5" borderId="67" xfId="0" applyNumberFormat="1" applyFont="1" applyFill="1" applyBorder="1" applyAlignment="1">
      <alignment vertical="center"/>
    </xf>
    <xf numFmtId="9" fontId="6" fillId="5" borderId="33" xfId="0" applyNumberFormat="1" applyFont="1" applyFill="1" applyBorder="1" applyAlignment="1">
      <alignment vertical="center"/>
    </xf>
    <xf numFmtId="9" fontId="6" fillId="8" borderId="56" xfId="0" applyNumberFormat="1" applyFont="1" applyFill="1" applyBorder="1" applyAlignment="1">
      <alignment vertical="center"/>
    </xf>
    <xf numFmtId="9" fontId="6" fillId="5" borderId="56" xfId="0" applyNumberFormat="1" applyFont="1" applyFill="1" applyBorder="1" applyAlignment="1">
      <alignment vertical="center"/>
    </xf>
    <xf numFmtId="9" fontId="6" fillId="8" borderId="44" xfId="0" applyNumberFormat="1" applyFont="1" applyFill="1" applyBorder="1" applyAlignment="1">
      <alignment vertical="center"/>
    </xf>
    <xf numFmtId="9" fontId="6" fillId="10" borderId="56" xfId="0" applyNumberFormat="1" applyFont="1" applyFill="1" applyBorder="1" applyAlignment="1">
      <alignment vertical="center"/>
    </xf>
    <xf numFmtId="0" fontId="1" fillId="0" borderId="0" xfId="0" applyFont="1" applyFill="1" applyAlignment="1">
      <alignment horizontal="center"/>
    </xf>
    <xf numFmtId="3" fontId="1" fillId="0" borderId="54" xfId="0" applyNumberFormat="1" applyFont="1" applyFill="1" applyBorder="1" applyAlignment="1">
      <alignment horizontal="center" vertical="center" wrapText="1"/>
    </xf>
    <xf numFmtId="37" fontId="1" fillId="0" borderId="56" xfId="0" applyNumberFormat="1" applyFont="1" applyFill="1" applyBorder="1" applyAlignment="1">
      <alignment horizontal="center" vertical="center"/>
    </xf>
    <xf numFmtId="0" fontId="1" fillId="0" borderId="56" xfId="0" applyFont="1" applyFill="1" applyBorder="1" applyAlignment="1">
      <alignment horizontal="center" vertical="center"/>
    </xf>
    <xf numFmtId="166" fontId="1" fillId="0" borderId="56" xfId="0" applyNumberFormat="1" applyFont="1" applyFill="1" applyBorder="1" applyAlignment="1">
      <alignment horizontal="center" vertical="center"/>
    </xf>
    <xf numFmtId="9" fontId="1" fillId="0" borderId="56" xfId="0" applyNumberFormat="1" applyFont="1" applyFill="1" applyBorder="1" applyAlignment="1">
      <alignment horizontal="center" vertical="center" wrapText="1"/>
    </xf>
    <xf numFmtId="164" fontId="1" fillId="0" borderId="56" xfId="0" applyNumberFormat="1" applyFont="1" applyFill="1" applyBorder="1" applyAlignment="1">
      <alignment horizontal="center" vertical="center"/>
    </xf>
    <xf numFmtId="37" fontId="6" fillId="0" borderId="56"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3" fontId="6" fillId="0" borderId="56" xfId="0" applyNumberFormat="1" applyFont="1" applyFill="1" applyBorder="1" applyAlignment="1">
      <alignment horizontal="center" vertical="center" wrapText="1"/>
    </xf>
    <xf numFmtId="175" fontId="1" fillId="0" borderId="56" xfId="0" applyNumberFormat="1" applyFont="1" applyFill="1" applyBorder="1" applyAlignment="1">
      <alignment horizontal="center" vertical="center"/>
    </xf>
    <xf numFmtId="3" fontId="13" fillId="0" borderId="56" xfId="0" applyNumberFormat="1" applyFont="1" applyFill="1" applyBorder="1" applyAlignment="1">
      <alignment horizontal="center" vertical="center" wrapText="1"/>
    </xf>
    <xf numFmtId="171" fontId="13" fillId="0" borderId="56" xfId="0" applyNumberFormat="1" applyFont="1" applyFill="1" applyBorder="1" applyAlignment="1">
      <alignment horizontal="center" vertical="center"/>
    </xf>
    <xf numFmtId="0" fontId="1" fillId="0" borderId="0" xfId="0" applyFont="1" applyFill="1"/>
    <xf numFmtId="0" fontId="0" fillId="0" borderId="0" xfId="0" applyFont="1" applyFill="1" applyAlignment="1"/>
    <xf numFmtId="0" fontId="3" fillId="5" borderId="49" xfId="0" applyFont="1" applyFill="1" applyBorder="1" applyAlignment="1">
      <alignment horizontal="center" vertical="center" wrapText="1"/>
    </xf>
    <xf numFmtId="0" fontId="3" fillId="11" borderId="49" xfId="0" applyFont="1" applyFill="1" applyBorder="1" applyAlignment="1">
      <alignment horizontal="center" vertical="center" wrapText="1"/>
    </xf>
    <xf numFmtId="0" fontId="3" fillId="12" borderId="49" xfId="0" applyFont="1" applyFill="1" applyBorder="1" applyAlignment="1">
      <alignment horizontal="center" vertical="center" wrapText="1"/>
    </xf>
    <xf numFmtId="0" fontId="6" fillId="12" borderId="49" xfId="0" applyFont="1" applyFill="1" applyBorder="1" applyAlignment="1">
      <alignment horizontal="center" vertical="center" wrapText="1"/>
    </xf>
    <xf numFmtId="3" fontId="1" fillId="0" borderId="0" xfId="0" applyNumberFormat="1" applyFont="1"/>
    <xf numFmtId="0" fontId="1" fillId="0" borderId="56" xfId="0" applyFont="1" applyFill="1" applyBorder="1" applyAlignment="1">
      <alignment horizontal="left" vertical="top" wrapText="1"/>
    </xf>
    <xf numFmtId="0" fontId="14" fillId="0" borderId="56" xfId="0" applyFont="1" applyFill="1" applyBorder="1" applyAlignment="1">
      <alignment horizontal="center" vertical="center" wrapText="1"/>
    </xf>
    <xf numFmtId="0" fontId="14" fillId="0" borderId="56" xfId="0" applyFont="1" applyFill="1" applyBorder="1" applyAlignment="1">
      <alignment horizontal="left" vertical="top" wrapText="1"/>
    </xf>
    <xf numFmtId="0" fontId="30" fillId="0" borderId="56" xfId="0" applyFont="1" applyFill="1" applyBorder="1" applyAlignment="1">
      <alignment horizontal="left" vertical="top" wrapText="1"/>
    </xf>
    <xf numFmtId="0" fontId="15" fillId="0" borderId="56" xfId="0" applyFont="1" applyFill="1" applyBorder="1" applyAlignment="1">
      <alignment horizontal="center" vertical="center" wrapText="1"/>
    </xf>
    <xf numFmtId="0" fontId="15" fillId="0" borderId="56" xfId="0" applyFont="1" applyFill="1" applyBorder="1" applyAlignment="1">
      <alignment horizontal="left" vertical="top" wrapText="1"/>
    </xf>
    <xf numFmtId="0" fontId="15" fillId="0" borderId="54" xfId="0" applyFont="1" applyFill="1" applyBorder="1" applyAlignment="1">
      <alignment horizontal="left" vertical="top" wrapText="1"/>
    </xf>
    <xf numFmtId="0" fontId="17" fillId="0" borderId="56" xfId="0" applyFont="1" applyFill="1" applyBorder="1" applyAlignment="1">
      <alignment horizontal="center" vertical="center" wrapText="1"/>
    </xf>
    <xf numFmtId="0" fontId="17" fillId="0" borderId="56" xfId="0" applyFont="1" applyFill="1" applyBorder="1" applyAlignment="1">
      <alignment horizontal="left" vertical="center" wrapText="1"/>
    </xf>
    <xf numFmtId="0" fontId="15" fillId="0" borderId="56" xfId="0" applyFont="1" applyFill="1" applyBorder="1" applyAlignment="1">
      <alignment vertical="top" wrapText="1"/>
    </xf>
    <xf numFmtId="0" fontId="14" fillId="0" borderId="54" xfId="0" applyFont="1" applyFill="1" applyBorder="1" applyAlignment="1">
      <alignment horizontal="center" vertical="center" wrapText="1"/>
    </xf>
    <xf numFmtId="0" fontId="14" fillId="0" borderId="54" xfId="0" applyFont="1" applyFill="1" applyBorder="1" applyAlignment="1">
      <alignment horizontal="left" vertical="top" wrapText="1"/>
    </xf>
    <xf numFmtId="0" fontId="14" fillId="0" borderId="52" xfId="0" applyFont="1" applyFill="1" applyBorder="1" applyAlignment="1">
      <alignment horizontal="left" vertical="center" wrapText="1"/>
    </xf>
    <xf numFmtId="0" fontId="14" fillId="0" borderId="52" xfId="0" applyFont="1" applyFill="1" applyBorder="1" applyAlignment="1">
      <alignment horizontal="center" vertical="center" wrapText="1"/>
    </xf>
    <xf numFmtId="0" fontId="14" fillId="0" borderId="56" xfId="0" applyFont="1" applyFill="1" applyBorder="1" applyAlignment="1">
      <alignment horizontal="left" vertical="center" wrapText="1"/>
    </xf>
    <xf numFmtId="0" fontId="15" fillId="0" borderId="56" xfId="0" applyFont="1" applyFill="1" applyBorder="1" applyAlignment="1">
      <alignment horizontal="left" vertical="center" wrapText="1"/>
    </xf>
    <xf numFmtId="0" fontId="14" fillId="0" borderId="43" xfId="0" applyFont="1" applyFill="1" applyBorder="1" applyAlignment="1">
      <alignment horizontal="left" vertical="center" wrapText="1"/>
    </xf>
    <xf numFmtId="0" fontId="16" fillId="0" borderId="10" xfId="0" applyFont="1" applyFill="1" applyBorder="1" applyAlignment="1">
      <alignment horizontal="left" vertical="top" wrapText="1"/>
    </xf>
    <xf numFmtId="167" fontId="14" fillId="0" borderId="56" xfId="0" applyNumberFormat="1"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6" fillId="0" borderId="56" xfId="0" applyFont="1" applyFill="1" applyBorder="1" applyAlignment="1">
      <alignment horizontal="left" vertical="top" wrapText="1"/>
    </xf>
    <xf numFmtId="0" fontId="18" fillId="0" borderId="54" xfId="0" applyFont="1" applyFill="1" applyBorder="1" applyAlignment="1">
      <alignment horizontal="center" vertical="center" wrapText="1"/>
    </xf>
    <xf numFmtId="0" fontId="18" fillId="0" borderId="56" xfId="0" applyFont="1" applyFill="1" applyBorder="1" applyAlignment="1">
      <alignment horizontal="center" vertical="center" wrapText="1"/>
    </xf>
    <xf numFmtId="0" fontId="44" fillId="0" borderId="56" xfId="0" applyFont="1" applyFill="1" applyBorder="1" applyAlignment="1">
      <alignment horizontal="left" vertical="top" wrapText="1"/>
    </xf>
    <xf numFmtId="0" fontId="14" fillId="0" borderId="56" xfId="0" applyFont="1" applyFill="1" applyBorder="1" applyAlignment="1">
      <alignment horizontal="center" vertical="top" wrapText="1"/>
    </xf>
    <xf numFmtId="39" fontId="14" fillId="0" borderId="56" xfId="0" applyNumberFormat="1" applyFont="1" applyFill="1" applyBorder="1" applyAlignment="1">
      <alignment horizontal="center" vertical="center" wrapText="1"/>
    </xf>
    <xf numFmtId="165" fontId="14" fillId="0" borderId="56" xfId="0" applyNumberFormat="1" applyFont="1" applyFill="1" applyBorder="1" applyAlignment="1">
      <alignment horizontal="center" vertical="center" wrapText="1"/>
    </xf>
    <xf numFmtId="9" fontId="14" fillId="0" borderId="56" xfId="0" applyNumberFormat="1" applyFont="1" applyFill="1" applyBorder="1" applyAlignment="1">
      <alignment horizontal="center" vertical="center" wrapText="1"/>
    </xf>
    <xf numFmtId="166" fontId="14" fillId="0" borderId="56" xfId="0" applyNumberFormat="1" applyFont="1" applyFill="1" applyBorder="1" applyAlignment="1">
      <alignment horizontal="center" vertical="center" wrapText="1"/>
    </xf>
    <xf numFmtId="10" fontId="14" fillId="0" borderId="52" xfId="0" applyNumberFormat="1" applyFont="1" applyFill="1" applyBorder="1" applyAlignment="1">
      <alignment horizontal="center" vertical="center"/>
    </xf>
    <xf numFmtId="10" fontId="15" fillId="0" borderId="56" xfId="0" applyNumberFormat="1" applyFont="1" applyFill="1" applyBorder="1" applyAlignment="1">
      <alignment horizontal="center" vertical="center" wrapText="1"/>
    </xf>
    <xf numFmtId="2" fontId="14" fillId="0" borderId="52" xfId="0" applyNumberFormat="1" applyFont="1" applyFill="1" applyBorder="1" applyAlignment="1">
      <alignment horizontal="center" vertical="center" wrapText="1"/>
    </xf>
    <xf numFmtId="2" fontId="14" fillId="0" borderId="56" xfId="0" applyNumberFormat="1" applyFont="1" applyFill="1" applyBorder="1" applyAlignment="1">
      <alignment horizontal="center" vertical="center"/>
    </xf>
    <xf numFmtId="3" fontId="14" fillId="0" borderId="56" xfId="0" applyNumberFormat="1" applyFont="1" applyFill="1" applyBorder="1" applyAlignment="1">
      <alignment horizontal="center" vertical="center" wrapText="1"/>
    </xf>
    <xf numFmtId="164" fontId="14" fillId="0" borderId="56" xfId="0" applyNumberFormat="1" applyFont="1" applyFill="1" applyBorder="1" applyAlignment="1">
      <alignment horizontal="center" vertical="center" wrapText="1"/>
    </xf>
    <xf numFmtId="164" fontId="14" fillId="0" borderId="54" xfId="0" applyNumberFormat="1" applyFont="1" applyFill="1" applyBorder="1" applyAlignment="1">
      <alignment vertical="center" wrapText="1"/>
    </xf>
    <xf numFmtId="164" fontId="14" fillId="0" borderId="56" xfId="0" applyNumberFormat="1" applyFont="1" applyFill="1" applyBorder="1" applyAlignment="1">
      <alignment horizontal="left" vertical="center" wrapText="1"/>
    </xf>
    <xf numFmtId="1" fontId="14" fillId="0" borderId="56" xfId="0" applyNumberFormat="1" applyFont="1" applyFill="1" applyBorder="1" applyAlignment="1">
      <alignment horizontal="center" vertical="center"/>
    </xf>
    <xf numFmtId="0" fontId="14" fillId="0" borderId="56" xfId="0" applyFont="1" applyFill="1" applyBorder="1" applyAlignment="1">
      <alignment vertical="center" wrapText="1"/>
    </xf>
    <xf numFmtId="2" fontId="14" fillId="0" borderId="56" xfId="0" applyNumberFormat="1" applyFont="1" applyFill="1" applyBorder="1" applyAlignment="1">
      <alignment horizontal="center" vertical="center" wrapText="1"/>
    </xf>
    <xf numFmtId="3" fontId="14" fillId="0" borderId="53" xfId="0" applyNumberFormat="1" applyFont="1" applyFill="1" applyBorder="1" applyAlignment="1">
      <alignment horizontal="center" vertical="center" wrapText="1"/>
    </xf>
    <xf numFmtId="168" fontId="14" fillId="0" borderId="56" xfId="0" applyNumberFormat="1" applyFont="1" applyFill="1" applyBorder="1" applyAlignment="1">
      <alignment vertical="center" wrapText="1"/>
    </xf>
    <xf numFmtId="168" fontId="14" fillId="0" borderId="56" xfId="0" applyNumberFormat="1" applyFont="1" applyFill="1" applyBorder="1" applyAlignment="1">
      <alignment horizontal="left" vertical="center" wrapText="1"/>
    </xf>
    <xf numFmtId="37" fontId="14" fillId="0" borderId="56" xfId="0" applyNumberFormat="1" applyFont="1" applyFill="1" applyBorder="1" applyAlignment="1">
      <alignment horizontal="center" vertical="center" wrapText="1"/>
    </xf>
    <xf numFmtId="0" fontId="51" fillId="0" borderId="52" xfId="0" applyFont="1" applyFill="1" applyBorder="1" applyAlignment="1">
      <alignment horizontal="left" vertical="top" wrapText="1"/>
    </xf>
    <xf numFmtId="10" fontId="20" fillId="3" borderId="98" xfId="0" applyNumberFormat="1" applyFont="1" applyFill="1" applyBorder="1" applyAlignment="1">
      <alignment horizontal="center" vertical="center" wrapText="1"/>
    </xf>
    <xf numFmtId="0" fontId="20" fillId="0" borderId="103" xfId="0" applyFont="1" applyBorder="1" applyAlignment="1">
      <alignment horizontal="center" wrapText="1"/>
    </xf>
    <xf numFmtId="10" fontId="21" fillId="0" borderId="56" xfId="0" applyNumberFormat="1" applyFont="1" applyFill="1" applyBorder="1" applyAlignment="1">
      <alignment vertical="center"/>
    </xf>
    <xf numFmtId="166" fontId="21" fillId="0" borderId="56" xfId="0" applyNumberFormat="1" applyFont="1" applyFill="1" applyBorder="1" applyAlignment="1">
      <alignment horizontal="center" vertical="center"/>
    </xf>
    <xf numFmtId="166" fontId="23" fillId="0" borderId="56" xfId="0" applyNumberFormat="1" applyFont="1" applyFill="1" applyBorder="1" applyAlignment="1">
      <alignment vertical="center"/>
    </xf>
    <xf numFmtId="166" fontId="21" fillId="0" borderId="56" xfId="0" applyNumberFormat="1" applyFont="1" applyFill="1" applyBorder="1" applyAlignment="1">
      <alignment vertical="center"/>
    </xf>
    <xf numFmtId="10" fontId="21" fillId="0" borderId="52" xfId="0" applyNumberFormat="1" applyFont="1" applyFill="1" applyBorder="1" applyAlignment="1">
      <alignment vertical="center"/>
    </xf>
    <xf numFmtId="166" fontId="6" fillId="0" borderId="56" xfId="0" applyNumberFormat="1" applyFont="1" applyFill="1" applyBorder="1" applyAlignment="1">
      <alignment horizontal="center" vertical="center"/>
    </xf>
    <xf numFmtId="10" fontId="21" fillId="0" borderId="56" xfId="0" applyNumberFormat="1" applyFont="1" applyFill="1" applyBorder="1" applyAlignment="1">
      <alignment horizontal="center" vertical="center"/>
    </xf>
    <xf numFmtId="10" fontId="23" fillId="0" borderId="56" xfId="0" applyNumberFormat="1" applyFont="1" applyFill="1" applyBorder="1" applyAlignment="1">
      <alignment vertical="center"/>
    </xf>
    <xf numFmtId="166" fontId="49" fillId="0" borderId="56" xfId="0" applyNumberFormat="1" applyFont="1" applyFill="1" applyBorder="1" applyAlignment="1">
      <alignment vertical="center"/>
    </xf>
    <xf numFmtId="10" fontId="23" fillId="0" borderId="52" xfId="0" applyNumberFormat="1" applyFont="1" applyFill="1" applyBorder="1" applyAlignment="1">
      <alignment vertical="center"/>
    </xf>
    <xf numFmtId="10" fontId="37" fillId="0" borderId="52" xfId="0" applyNumberFormat="1" applyFont="1" applyFill="1" applyBorder="1" applyAlignment="1">
      <alignment vertical="center"/>
    </xf>
    <xf numFmtId="10" fontId="21" fillId="0" borderId="68" xfId="0" applyNumberFormat="1" applyFont="1" applyFill="1" applyBorder="1" applyAlignment="1">
      <alignment vertical="center"/>
    </xf>
    <xf numFmtId="10" fontId="21" fillId="0" borderId="10" xfId="0" applyNumberFormat="1" applyFont="1" applyFill="1" applyBorder="1" applyAlignment="1">
      <alignment vertical="center"/>
    </xf>
    <xf numFmtId="166" fontId="21" fillId="0" borderId="54" xfId="0" applyNumberFormat="1" applyFont="1" applyFill="1" applyBorder="1" applyAlignment="1">
      <alignment horizontal="center" vertical="center"/>
    </xf>
    <xf numFmtId="166" fontId="21" fillId="0" borderId="52" xfId="0" applyNumberFormat="1" applyFont="1" applyFill="1" applyBorder="1" applyAlignment="1">
      <alignment horizontal="center" vertical="center"/>
    </xf>
    <xf numFmtId="10" fontId="21" fillId="0" borderId="72" xfId="0" applyNumberFormat="1" applyFont="1" applyFill="1" applyBorder="1" applyAlignment="1">
      <alignment vertical="center"/>
    </xf>
    <xf numFmtId="10" fontId="21" fillId="0" borderId="38" xfId="0" applyNumberFormat="1" applyFont="1" applyFill="1" applyBorder="1" applyAlignment="1">
      <alignment vertical="center"/>
    </xf>
    <xf numFmtId="10" fontId="21" fillId="0" borderId="54" xfId="0" applyNumberFormat="1" applyFont="1" applyFill="1" applyBorder="1" applyAlignment="1">
      <alignment horizontal="center" vertical="center"/>
    </xf>
    <xf numFmtId="3" fontId="6" fillId="0" borderId="54" xfId="0" applyNumberFormat="1" applyFont="1" applyFill="1" applyBorder="1" applyAlignment="1">
      <alignment horizontal="center" vertical="center" wrapText="1"/>
    </xf>
    <xf numFmtId="3" fontId="6" fillId="0" borderId="40" xfId="0" applyNumberFormat="1" applyFont="1" applyFill="1" applyBorder="1" applyAlignment="1">
      <alignment horizontal="center" vertical="center" wrapText="1"/>
    </xf>
    <xf numFmtId="0" fontId="1" fillId="0" borderId="54" xfId="0" applyFont="1" applyFill="1" applyBorder="1" applyAlignment="1">
      <alignment horizontal="center" vertical="center"/>
    </xf>
    <xf numFmtId="10" fontId="1" fillId="0" borderId="54" xfId="0" applyNumberFormat="1" applyFont="1" applyFill="1" applyBorder="1" applyAlignment="1">
      <alignment horizontal="center" vertical="center"/>
    </xf>
    <xf numFmtId="37" fontId="1" fillId="0" borderId="10" xfId="0" applyNumberFormat="1" applyFont="1" applyFill="1" applyBorder="1" applyAlignment="1">
      <alignment horizontal="center" vertical="center"/>
    </xf>
    <xf numFmtId="10" fontId="1" fillId="0" borderId="56"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56" xfId="0" applyFont="1" applyFill="1" applyBorder="1" applyAlignment="1">
      <alignment horizontal="right" vertical="center"/>
    </xf>
    <xf numFmtId="0" fontId="13" fillId="0" borderId="56" xfId="0" applyFont="1" applyFill="1" applyBorder="1" applyAlignment="1">
      <alignment horizontal="right" vertical="center"/>
    </xf>
    <xf numFmtId="3" fontId="6" fillId="0" borderId="10" xfId="0" applyNumberFormat="1" applyFont="1" applyFill="1" applyBorder="1" applyAlignment="1">
      <alignment horizontal="center" vertical="center" wrapText="1"/>
    </xf>
    <xf numFmtId="37" fontId="13" fillId="0" borderId="10" xfId="0" applyNumberFormat="1" applyFont="1" applyFill="1" applyBorder="1" applyAlignment="1">
      <alignment horizontal="center" vertical="center"/>
    </xf>
    <xf numFmtId="10" fontId="13" fillId="0" borderId="56" xfId="0" applyNumberFormat="1" applyFont="1" applyFill="1" applyBorder="1" applyAlignment="1">
      <alignment horizontal="center" vertical="center"/>
    </xf>
    <xf numFmtId="9" fontId="1" fillId="0" borderId="54" xfId="0" applyNumberFormat="1" applyFont="1" applyFill="1" applyBorder="1" applyAlignment="1">
      <alignment horizontal="center" vertical="center" wrapText="1"/>
    </xf>
    <xf numFmtId="9" fontId="6" fillId="0" borderId="54" xfId="0" applyNumberFormat="1" applyFont="1" applyFill="1" applyBorder="1" applyAlignment="1">
      <alignment horizontal="center" vertical="center" wrapText="1"/>
    </xf>
    <xf numFmtId="166" fontId="6" fillId="0" borderId="54" xfId="0" applyNumberFormat="1" applyFont="1" applyFill="1" applyBorder="1" applyAlignment="1">
      <alignment horizontal="center" vertical="center" wrapText="1"/>
    </xf>
    <xf numFmtId="9" fontId="6" fillId="0" borderId="40" xfId="0" applyNumberFormat="1" applyFont="1" applyFill="1" applyBorder="1" applyAlignment="1">
      <alignment horizontal="center" vertical="center" wrapText="1"/>
    </xf>
    <xf numFmtId="9" fontId="6" fillId="0" borderId="56" xfId="0" applyNumberFormat="1" applyFont="1" applyFill="1" applyBorder="1" applyAlignment="1">
      <alignment horizontal="center" vertical="center" wrapText="1"/>
    </xf>
    <xf numFmtId="166" fontId="1" fillId="0" borderId="56" xfId="0" applyNumberFormat="1" applyFont="1" applyFill="1" applyBorder="1" applyAlignment="1">
      <alignment horizontal="center" vertical="center" wrapText="1"/>
    </xf>
    <xf numFmtId="10" fontId="6" fillId="0" borderId="56" xfId="0" applyNumberFormat="1" applyFont="1" applyFill="1" applyBorder="1" applyAlignment="1">
      <alignment horizontal="center" vertical="center" wrapText="1"/>
    </xf>
    <xf numFmtId="166" fontId="6" fillId="0" borderId="56" xfId="0" applyNumberFormat="1" applyFont="1" applyFill="1" applyBorder="1" applyAlignment="1">
      <alignment horizontal="center" vertical="center" wrapText="1"/>
    </xf>
    <xf numFmtId="9" fontId="6" fillId="0" borderId="10" xfId="0" applyNumberFormat="1" applyFont="1" applyFill="1" applyBorder="1" applyAlignment="1">
      <alignment horizontal="center" vertical="center" wrapText="1"/>
    </xf>
    <xf numFmtId="10" fontId="6" fillId="0" borderId="54" xfId="0" applyNumberFormat="1" applyFont="1" applyFill="1" applyBorder="1" applyAlignment="1">
      <alignment horizontal="center" vertical="center" wrapText="1"/>
    </xf>
    <xf numFmtId="10" fontId="6" fillId="0" borderId="40" xfId="0" applyNumberFormat="1" applyFont="1" applyFill="1" applyBorder="1" applyAlignment="1">
      <alignment horizontal="center" vertical="center" wrapText="1"/>
    </xf>
    <xf numFmtId="10" fontId="6" fillId="0" borderId="56" xfId="0" applyNumberFormat="1" applyFont="1" applyFill="1" applyBorder="1" applyAlignment="1">
      <alignment horizontal="center" vertical="center"/>
    </xf>
    <xf numFmtId="10" fontId="6" fillId="0" borderId="10" xfId="0" applyNumberFormat="1" applyFont="1" applyFill="1" applyBorder="1" applyAlignment="1">
      <alignment horizontal="center" vertical="center" wrapText="1"/>
    </xf>
    <xf numFmtId="0" fontId="6" fillId="0" borderId="56" xfId="0" applyFont="1" applyFill="1" applyBorder="1" applyAlignment="1">
      <alignment horizontal="center" vertical="center"/>
    </xf>
    <xf numFmtId="164" fontId="1" fillId="0" borderId="56" xfId="0" applyNumberFormat="1" applyFont="1" applyFill="1" applyBorder="1" applyAlignment="1">
      <alignment vertical="center"/>
    </xf>
    <xf numFmtId="3" fontId="6" fillId="0" borderId="56" xfId="0" applyNumberFormat="1" applyFont="1" applyFill="1" applyBorder="1" applyAlignment="1">
      <alignment horizontal="center" vertical="center"/>
    </xf>
    <xf numFmtId="166" fontId="6" fillId="0" borderId="10" xfId="0" applyNumberFormat="1" applyFont="1" applyFill="1" applyBorder="1" applyAlignment="1">
      <alignment horizontal="center" vertical="center" wrapText="1"/>
    </xf>
    <xf numFmtId="10" fontId="1" fillId="0" borderId="56" xfId="0" applyNumberFormat="1" applyFont="1" applyFill="1" applyBorder="1" applyAlignment="1">
      <alignment horizontal="center" vertical="center" wrapText="1"/>
    </xf>
    <xf numFmtId="166" fontId="1" fillId="0" borderId="10" xfId="0" applyNumberFormat="1" applyFont="1" applyFill="1" applyBorder="1" applyAlignment="1">
      <alignment horizontal="center" vertical="center"/>
    </xf>
    <xf numFmtId="9" fontId="6" fillId="0" borderId="56" xfId="0" applyNumberFormat="1" applyFont="1" applyFill="1" applyBorder="1" applyAlignment="1">
      <alignment horizontal="center" vertical="center"/>
    </xf>
    <xf numFmtId="170" fontId="6" fillId="0" borderId="56" xfId="0" applyNumberFormat="1" applyFont="1" applyFill="1" applyBorder="1" applyAlignment="1">
      <alignment horizontal="center" vertical="center"/>
    </xf>
    <xf numFmtId="10" fontId="1" fillId="0" borderId="10" xfId="0" applyNumberFormat="1" applyFont="1" applyFill="1" applyBorder="1" applyAlignment="1">
      <alignment horizontal="center" vertical="center"/>
    </xf>
    <xf numFmtId="10" fontId="13" fillId="0" borderId="10" xfId="0" applyNumberFormat="1" applyFont="1" applyFill="1" applyBorder="1" applyAlignment="1">
      <alignment horizontal="center" vertical="center"/>
    </xf>
    <xf numFmtId="3" fontId="6" fillId="0" borderId="40" xfId="0" applyNumberFormat="1" applyFont="1" applyFill="1" applyBorder="1" applyAlignment="1">
      <alignment horizontal="center" vertical="center"/>
    </xf>
    <xf numFmtId="3" fontId="1" fillId="0" borderId="56" xfId="0" applyNumberFormat="1" applyFont="1" applyFill="1" applyBorder="1" applyAlignment="1">
      <alignment horizontal="right" vertical="center"/>
    </xf>
    <xf numFmtId="1" fontId="6" fillId="0" borderId="40" xfId="0" applyNumberFormat="1" applyFont="1" applyFill="1" applyBorder="1" applyAlignment="1">
      <alignment horizontal="center" vertical="center"/>
    </xf>
    <xf numFmtId="171" fontId="6" fillId="0" borderId="10" xfId="0" applyNumberFormat="1" applyFont="1" applyFill="1" applyBorder="1" applyAlignment="1">
      <alignment horizontal="center" vertical="center"/>
    </xf>
    <xf numFmtId="1" fontId="6" fillId="0" borderId="10" xfId="0" applyNumberFormat="1" applyFont="1" applyFill="1" applyBorder="1" applyAlignment="1">
      <alignment horizontal="center" vertical="center"/>
    </xf>
    <xf numFmtId="37" fontId="3" fillId="0" borderId="56" xfId="0" applyNumberFormat="1" applyFont="1" applyFill="1" applyBorder="1" applyAlignment="1">
      <alignment horizontal="center" vertical="center"/>
    </xf>
    <xf numFmtId="37" fontId="6" fillId="0" borderId="10" xfId="0" applyNumberFormat="1" applyFont="1" applyFill="1" applyBorder="1" applyAlignment="1">
      <alignment horizontal="center" vertical="center"/>
    </xf>
    <xf numFmtId="172" fontId="1" fillId="0" borderId="56" xfId="0" applyNumberFormat="1" applyFont="1" applyFill="1" applyBorder="1" applyAlignment="1">
      <alignment horizontal="center" vertical="center"/>
    </xf>
    <xf numFmtId="170" fontId="6" fillId="0" borderId="56" xfId="0" applyNumberFormat="1" applyFont="1" applyFill="1" applyBorder="1" applyAlignment="1">
      <alignment horizontal="center" vertical="center" wrapText="1"/>
    </xf>
    <xf numFmtId="170" fontId="1" fillId="0" borderId="56" xfId="0" applyNumberFormat="1" applyFont="1" applyFill="1" applyBorder="1" applyAlignment="1">
      <alignment horizontal="right" vertical="center"/>
    </xf>
    <xf numFmtId="3" fontId="1" fillId="0" borderId="56" xfId="0" applyNumberFormat="1" applyFont="1" applyFill="1" applyBorder="1" applyAlignment="1">
      <alignment horizontal="center" vertical="center"/>
    </xf>
    <xf numFmtId="170" fontId="6" fillId="0" borderId="54" xfId="0" applyNumberFormat="1" applyFont="1" applyFill="1" applyBorder="1" applyAlignment="1">
      <alignment horizontal="center" vertical="center" wrapText="1"/>
    </xf>
    <xf numFmtId="173" fontId="1" fillId="0" borderId="54" xfId="0" applyNumberFormat="1" applyFont="1" applyFill="1" applyBorder="1" applyAlignment="1">
      <alignment horizontal="center" vertical="center" wrapText="1"/>
    </xf>
    <xf numFmtId="173" fontId="6" fillId="0" borderId="54" xfId="0" applyNumberFormat="1" applyFont="1" applyFill="1" applyBorder="1" applyAlignment="1">
      <alignment horizontal="center" vertical="center" wrapText="1"/>
    </xf>
    <xf numFmtId="173" fontId="6" fillId="0" borderId="40" xfId="0" applyNumberFormat="1" applyFont="1" applyFill="1" applyBorder="1" applyAlignment="1">
      <alignment horizontal="center" vertical="center" wrapText="1"/>
    </xf>
    <xf numFmtId="173" fontId="6" fillId="0" borderId="56" xfId="0" applyNumberFormat="1" applyFont="1" applyFill="1" applyBorder="1" applyAlignment="1">
      <alignment horizontal="center" vertical="center" wrapText="1"/>
    </xf>
    <xf numFmtId="2" fontId="6" fillId="0" borderId="56" xfId="0" applyNumberFormat="1" applyFont="1" applyFill="1" applyBorder="1" applyAlignment="1">
      <alignment horizontal="center" vertical="center" wrapText="1"/>
    </xf>
    <xf numFmtId="174" fontId="1" fillId="0" borderId="56" xfId="0" applyNumberFormat="1" applyFont="1" applyFill="1" applyBorder="1" applyAlignment="1">
      <alignment horizontal="center" vertical="center" wrapText="1"/>
    </xf>
    <xf numFmtId="174" fontId="1" fillId="0" borderId="56" xfId="0" applyNumberFormat="1" applyFont="1" applyFill="1" applyBorder="1" applyAlignment="1">
      <alignment horizontal="center" vertical="center"/>
    </xf>
    <xf numFmtId="2" fontId="6" fillId="0" borderId="56" xfId="0" applyNumberFormat="1" applyFont="1" applyFill="1" applyBorder="1" applyAlignment="1">
      <alignment horizontal="center" vertical="center"/>
    </xf>
    <xf numFmtId="2" fontId="6" fillId="0" borderId="54" xfId="0" applyNumberFormat="1" applyFont="1" applyFill="1" applyBorder="1" applyAlignment="1">
      <alignment horizontal="center" vertical="center"/>
    </xf>
    <xf numFmtId="173" fontId="1" fillId="0" borderId="56" xfId="0" applyNumberFormat="1" applyFont="1" applyFill="1" applyBorder="1" applyAlignment="1">
      <alignment horizontal="center" vertical="center" wrapText="1"/>
    </xf>
    <xf numFmtId="173" fontId="6" fillId="0" borderId="10" xfId="0" applyNumberFormat="1" applyFont="1" applyFill="1" applyBorder="1" applyAlignment="1">
      <alignment horizontal="center" vertical="center" wrapText="1"/>
    </xf>
    <xf numFmtId="176" fontId="1" fillId="0" borderId="56" xfId="0" applyNumberFormat="1" applyFont="1" applyFill="1" applyBorder="1" applyAlignment="1">
      <alignment horizontal="center" vertical="center"/>
    </xf>
    <xf numFmtId="1" fontId="6" fillId="0" borderId="56" xfId="0" applyNumberFormat="1" applyFont="1" applyFill="1" applyBorder="1" applyAlignment="1">
      <alignment horizontal="center" vertical="center" wrapText="1"/>
    </xf>
    <xf numFmtId="1" fontId="6" fillId="0" borderId="56" xfId="0" applyNumberFormat="1" applyFont="1" applyFill="1" applyBorder="1" applyAlignment="1">
      <alignment horizontal="center" vertical="center"/>
    </xf>
    <xf numFmtId="1" fontId="6" fillId="0" borderId="54" xfId="0" applyNumberFormat="1" applyFont="1" applyFill="1" applyBorder="1" applyAlignment="1">
      <alignment horizontal="center" vertical="center"/>
    </xf>
    <xf numFmtId="3" fontId="13" fillId="0" borderId="56" xfId="0" applyNumberFormat="1" applyFont="1" applyFill="1" applyBorder="1" applyAlignment="1">
      <alignment horizontal="center" vertical="center"/>
    </xf>
    <xf numFmtId="3" fontId="13" fillId="0" borderId="54" xfId="0" applyNumberFormat="1" applyFont="1" applyFill="1" applyBorder="1" applyAlignment="1">
      <alignment horizontal="center" vertical="center" wrapText="1"/>
    </xf>
    <xf numFmtId="3" fontId="3" fillId="0" borderId="54" xfId="0" applyNumberFormat="1" applyFont="1" applyFill="1" applyBorder="1" applyAlignment="1">
      <alignment horizontal="center" vertical="center" wrapText="1"/>
    </xf>
    <xf numFmtId="3" fontId="3" fillId="0" borderId="40" xfId="0" applyNumberFormat="1" applyFont="1" applyFill="1" applyBorder="1" applyAlignment="1">
      <alignment horizontal="center" vertical="center" wrapText="1"/>
    </xf>
    <xf numFmtId="3" fontId="3" fillId="0" borderId="56" xfId="0" applyNumberFormat="1" applyFont="1" applyFill="1" applyBorder="1" applyAlignment="1">
      <alignment horizontal="center" vertical="center" wrapText="1"/>
    </xf>
    <xf numFmtId="164" fontId="1" fillId="0" borderId="56" xfId="0" applyNumberFormat="1" applyFont="1" applyFill="1" applyBorder="1" applyAlignment="1">
      <alignment horizontal="center"/>
    </xf>
    <xf numFmtId="0" fontId="13" fillId="0" borderId="56" xfId="0" applyFont="1" applyFill="1" applyBorder="1" applyAlignment="1">
      <alignment horizontal="center" vertical="center"/>
    </xf>
    <xf numFmtId="178" fontId="3" fillId="0" borderId="56" xfId="0" applyNumberFormat="1" applyFont="1" applyFill="1" applyBorder="1" applyAlignment="1">
      <alignment horizontal="center" vertical="center"/>
    </xf>
    <xf numFmtId="179" fontId="13" fillId="0" borderId="56" xfId="0" applyNumberFormat="1" applyFont="1" applyFill="1" applyBorder="1" applyAlignment="1">
      <alignment horizontal="center" vertical="center"/>
    </xf>
    <xf numFmtId="164" fontId="13" fillId="0" borderId="10" xfId="0" applyNumberFormat="1" applyFont="1" applyFill="1" applyBorder="1" applyAlignment="1">
      <alignment horizontal="center" vertical="center"/>
    </xf>
    <xf numFmtId="3" fontId="13" fillId="0" borderId="49"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164" fontId="13" fillId="0" borderId="56" xfId="0" applyNumberFormat="1" applyFont="1" applyFill="1" applyBorder="1" applyAlignment="1">
      <alignment vertical="center"/>
    </xf>
    <xf numFmtId="164" fontId="13" fillId="0" borderId="56" xfId="0" applyNumberFormat="1" applyFont="1" applyFill="1" applyBorder="1" applyAlignment="1">
      <alignment horizontal="center"/>
    </xf>
    <xf numFmtId="9" fontId="1" fillId="0" borderId="56" xfId="1" applyFont="1" applyFill="1" applyBorder="1" applyAlignment="1">
      <alignment horizontal="center" vertical="center"/>
    </xf>
    <xf numFmtId="37" fontId="1" fillId="13" borderId="56" xfId="0" applyNumberFormat="1" applyFont="1" applyFill="1" applyBorder="1" applyAlignment="1">
      <alignment horizontal="center" vertical="center"/>
    </xf>
    <xf numFmtId="0" fontId="1" fillId="13" borderId="56" xfId="0" applyFont="1" applyFill="1" applyBorder="1" applyAlignment="1">
      <alignment horizontal="center" vertical="center"/>
    </xf>
    <xf numFmtId="9" fontId="1" fillId="13" borderId="56" xfId="0" applyNumberFormat="1" applyFont="1" applyFill="1" applyBorder="1" applyAlignment="1">
      <alignment horizontal="right" vertical="center"/>
    </xf>
    <xf numFmtId="9" fontId="1" fillId="13" borderId="56" xfId="0" applyNumberFormat="1" applyFont="1" applyFill="1" applyBorder="1" applyAlignment="1">
      <alignment horizontal="center" vertical="center"/>
    </xf>
    <xf numFmtId="9" fontId="1" fillId="13" borderId="10" xfId="0" applyNumberFormat="1" applyFont="1" applyFill="1" applyBorder="1" applyAlignment="1">
      <alignment horizontal="center" vertical="center"/>
    </xf>
    <xf numFmtId="0" fontId="1" fillId="13" borderId="56" xfId="0" applyFont="1" applyFill="1" applyBorder="1" applyAlignment="1">
      <alignment horizontal="right" vertical="center"/>
    </xf>
    <xf numFmtId="0" fontId="1" fillId="13" borderId="10" xfId="0" applyFont="1" applyFill="1" applyBorder="1" applyAlignment="1">
      <alignment horizontal="center" vertical="center"/>
    </xf>
    <xf numFmtId="10" fontId="1" fillId="13" borderId="56" xfId="0" applyNumberFormat="1" applyFont="1" applyFill="1" applyBorder="1" applyAlignment="1">
      <alignment horizontal="center" vertical="center"/>
    </xf>
    <xf numFmtId="9" fontId="1" fillId="13" borderId="56" xfId="0" applyNumberFormat="1" applyFont="1" applyFill="1" applyBorder="1" applyAlignment="1">
      <alignment horizontal="center" vertical="center" wrapText="1"/>
    </xf>
    <xf numFmtId="10" fontId="1" fillId="13" borderId="10" xfId="0" applyNumberFormat="1" applyFont="1" applyFill="1" applyBorder="1" applyAlignment="1">
      <alignment horizontal="center" vertical="center"/>
    </xf>
    <xf numFmtId="37" fontId="1" fillId="13" borderId="10" xfId="0" applyNumberFormat="1" applyFont="1" applyFill="1" applyBorder="1" applyAlignment="1">
      <alignment horizontal="center" vertical="center"/>
    </xf>
    <xf numFmtId="3" fontId="6" fillId="13" borderId="54" xfId="0" applyNumberFormat="1" applyFont="1" applyFill="1" applyBorder="1" applyAlignment="1">
      <alignment horizontal="center" vertical="center" wrapText="1"/>
    </xf>
    <xf numFmtId="3" fontId="6" fillId="13" borderId="56" xfId="0" applyNumberFormat="1" applyFont="1" applyFill="1" applyBorder="1" applyAlignment="1">
      <alignment horizontal="center" vertical="center" wrapText="1"/>
    </xf>
    <xf numFmtId="37" fontId="13" fillId="13" borderId="56" xfId="0" applyNumberFormat="1" applyFont="1" applyFill="1" applyBorder="1" applyAlignment="1">
      <alignment horizontal="center" vertical="center"/>
    </xf>
    <xf numFmtId="164" fontId="1" fillId="13" borderId="56" xfId="0" applyNumberFormat="1" applyFont="1" applyFill="1" applyBorder="1" applyAlignment="1">
      <alignment horizontal="center" vertical="center"/>
    </xf>
    <xf numFmtId="2" fontId="6" fillId="13" borderId="56" xfId="0" applyNumberFormat="1" applyFont="1" applyFill="1" applyBorder="1" applyAlignment="1">
      <alignment horizontal="center" vertical="center"/>
    </xf>
    <xf numFmtId="1" fontId="1" fillId="13" borderId="56" xfId="0" applyNumberFormat="1" applyFont="1" applyFill="1" applyBorder="1" applyAlignment="1">
      <alignment horizontal="center" vertical="center"/>
    </xf>
    <xf numFmtId="1" fontId="6" fillId="13" borderId="56" xfId="0" applyNumberFormat="1" applyFont="1" applyFill="1" applyBorder="1" applyAlignment="1">
      <alignment horizontal="center" vertical="center"/>
    </xf>
    <xf numFmtId="3" fontId="1" fillId="13" borderId="56" xfId="0" applyNumberFormat="1" applyFont="1" applyFill="1" applyBorder="1" applyAlignment="1">
      <alignment horizontal="center" vertical="center" wrapText="1"/>
    </xf>
    <xf numFmtId="3" fontId="6" fillId="13" borderId="40" xfId="0" applyNumberFormat="1" applyFont="1" applyFill="1" applyBorder="1" applyAlignment="1">
      <alignment horizontal="center" vertical="center" wrapText="1"/>
    </xf>
    <xf numFmtId="0" fontId="1" fillId="13" borderId="10" xfId="0" applyFont="1" applyFill="1" applyBorder="1" applyAlignment="1">
      <alignment horizontal="right" vertical="center"/>
    </xf>
    <xf numFmtId="3" fontId="6" fillId="13" borderId="10" xfId="0" applyNumberFormat="1" applyFont="1" applyFill="1" applyBorder="1" applyAlignment="1">
      <alignment horizontal="center" vertical="center" wrapText="1"/>
    </xf>
    <xf numFmtId="0" fontId="1" fillId="0" borderId="87" xfId="12" applyFont="1"/>
    <xf numFmtId="0" fontId="3" fillId="3" borderId="33" xfId="12" applyFont="1" applyFill="1" applyBorder="1" applyAlignment="1">
      <alignment horizontal="center" vertical="center" wrapText="1"/>
    </xf>
    <xf numFmtId="0" fontId="3" fillId="3" borderId="60" xfId="12" applyFont="1" applyFill="1" applyBorder="1" applyAlignment="1">
      <alignment horizontal="center" vertical="center" wrapText="1"/>
    </xf>
    <xf numFmtId="0" fontId="3" fillId="3" borderId="60" xfId="12" applyFont="1" applyFill="1" applyBorder="1" applyAlignment="1">
      <alignment horizontal="center" vertical="center"/>
    </xf>
    <xf numFmtId="0" fontId="3" fillId="3" borderId="84" xfId="12" applyFont="1" applyFill="1" applyBorder="1" applyAlignment="1">
      <alignment horizontal="center" vertical="center" wrapText="1"/>
    </xf>
    <xf numFmtId="0" fontId="6" fillId="0" borderId="56" xfId="12" applyFont="1" applyBorder="1" applyAlignment="1">
      <alignment horizontal="left" vertical="center" wrapText="1"/>
    </xf>
    <xf numFmtId="3" fontId="6" fillId="0" borderId="56" xfId="12" applyNumberFormat="1" applyFont="1" applyBorder="1" applyAlignment="1">
      <alignment horizontal="center" vertical="center" wrapText="1"/>
    </xf>
    <xf numFmtId="4" fontId="30" fillId="0" borderId="56" xfId="12" applyNumberFormat="1" applyFont="1" applyBorder="1" applyAlignment="1">
      <alignment horizontal="center" vertical="center" wrapText="1"/>
    </xf>
    <xf numFmtId="0" fontId="6" fillId="0" borderId="56" xfId="12" applyFont="1" applyBorder="1" applyAlignment="1">
      <alignment horizontal="center" vertical="center" wrapText="1"/>
    </xf>
    <xf numFmtId="164" fontId="27" fillId="0" borderId="87" xfId="12" applyNumberFormat="1" applyFont="1"/>
    <xf numFmtId="4" fontId="6" fillId="0" borderId="56" xfId="12" applyNumberFormat="1" applyFont="1" applyBorder="1" applyAlignment="1">
      <alignment horizontal="center" vertical="center" wrapText="1"/>
    </xf>
    <xf numFmtId="0" fontId="27" fillId="0" borderId="87" xfId="12" applyFont="1"/>
    <xf numFmtId="3" fontId="30" fillId="0" borderId="56" xfId="12" applyNumberFormat="1" applyFont="1" applyBorder="1" applyAlignment="1">
      <alignment horizontal="center" vertical="center" wrapText="1"/>
    </xf>
    <xf numFmtId="1" fontId="6" fillId="0" borderId="56" xfId="12" applyNumberFormat="1" applyFont="1" applyBorder="1" applyAlignment="1">
      <alignment horizontal="center" vertical="center" wrapText="1"/>
    </xf>
    <xf numFmtId="0" fontId="3" fillId="0" borderId="56" xfId="12" applyFont="1" applyBorder="1" applyAlignment="1">
      <alignment horizontal="left" vertical="center" wrapText="1"/>
    </xf>
    <xf numFmtId="3" fontId="3" fillId="0" borderId="56" xfId="12" applyNumberFormat="1" applyFont="1" applyBorder="1" applyAlignment="1">
      <alignment horizontal="center" vertical="center" wrapText="1"/>
    </xf>
    <xf numFmtId="0" fontId="3" fillId="0" borderId="56" xfId="12" applyFont="1" applyBorder="1" applyAlignment="1">
      <alignment horizontal="center" vertical="center" wrapText="1"/>
    </xf>
    <xf numFmtId="0" fontId="13" fillId="0" borderId="56" xfId="12" applyFont="1" applyBorder="1" applyAlignment="1">
      <alignment horizontal="center" vertical="center"/>
    </xf>
    <xf numFmtId="0" fontId="20" fillId="0" borderId="56" xfId="12" applyFont="1" applyBorder="1" applyAlignment="1">
      <alignment horizontal="center" vertical="center" wrapText="1"/>
    </xf>
    <xf numFmtId="164" fontId="1" fillId="0" borderId="87" xfId="12" applyNumberFormat="1" applyFont="1"/>
    <xf numFmtId="4" fontId="3" fillId="0" borderId="56" xfId="12" applyNumberFormat="1" applyFont="1" applyBorder="1" applyAlignment="1">
      <alignment horizontal="center" vertical="center" wrapText="1"/>
    </xf>
    <xf numFmtId="37" fontId="13" fillId="0" borderId="56" xfId="12" applyNumberFormat="1" applyFont="1" applyBorder="1" applyAlignment="1">
      <alignment horizontal="center" vertical="center"/>
    </xf>
    <xf numFmtId="37" fontId="13" fillId="0" borderId="60" xfId="12" applyNumberFormat="1" applyFont="1" applyBorder="1" applyAlignment="1">
      <alignment horizontal="center" vertical="center"/>
    </xf>
    <xf numFmtId="10" fontId="6" fillId="0" borderId="56" xfId="12" applyNumberFormat="1" applyFont="1" applyBorder="1" applyAlignment="1">
      <alignment horizontal="center" vertical="center" wrapText="1"/>
    </xf>
    <xf numFmtId="10" fontId="6" fillId="0" borderId="10" xfId="12" applyNumberFormat="1" applyFont="1" applyBorder="1" applyAlignment="1">
      <alignment horizontal="center" vertical="center" wrapText="1"/>
    </xf>
    <xf numFmtId="10" fontId="21" fillId="0" borderId="104" xfId="12" applyNumberFormat="1" applyFont="1" applyBorder="1" applyAlignment="1">
      <alignment horizontal="center" vertical="center" wrapText="1"/>
    </xf>
    <xf numFmtId="177" fontId="6" fillId="0" borderId="56" xfId="12" applyNumberFormat="1" applyFont="1" applyBorder="1" applyAlignment="1">
      <alignment horizontal="left" vertical="center" wrapText="1"/>
    </xf>
    <xf numFmtId="3" fontId="6" fillId="0" borderId="10" xfId="12" applyNumberFormat="1" applyFont="1" applyBorder="1" applyAlignment="1">
      <alignment horizontal="center" vertical="center" wrapText="1"/>
    </xf>
    <xf numFmtId="3" fontId="21" fillId="0" borderId="104" xfId="12" applyNumberFormat="1" applyFont="1" applyBorder="1" applyAlignment="1">
      <alignment horizontal="center" vertical="center" wrapText="1"/>
    </xf>
    <xf numFmtId="172" fontId="6" fillId="0" borderId="56" xfId="12" applyNumberFormat="1" applyFont="1" applyBorder="1" applyAlignment="1">
      <alignment horizontal="center" vertical="center" wrapText="1"/>
    </xf>
    <xf numFmtId="0" fontId="6" fillId="0" borderId="10" xfId="12" applyFont="1" applyBorder="1" applyAlignment="1">
      <alignment horizontal="center" vertical="center" wrapText="1"/>
    </xf>
    <xf numFmtId="177" fontId="6" fillId="0" borderId="56" xfId="12" applyNumberFormat="1" applyFont="1" applyBorder="1" applyAlignment="1">
      <alignment vertical="center" wrapText="1"/>
    </xf>
    <xf numFmtId="3" fontId="30" fillId="0" borderId="104" xfId="10" applyNumberFormat="1" applyFont="1" applyBorder="1" applyAlignment="1">
      <alignment horizontal="center" vertical="center" wrapText="1"/>
    </xf>
    <xf numFmtId="9" fontId="3" fillId="0" borderId="56" xfId="12" applyNumberFormat="1" applyFont="1" applyBorder="1" applyAlignment="1">
      <alignment horizontal="center" vertical="center"/>
    </xf>
    <xf numFmtId="10" fontId="3" fillId="0" borderId="56" xfId="12" applyNumberFormat="1" applyFont="1" applyBorder="1" applyAlignment="1">
      <alignment horizontal="center" vertical="center"/>
    </xf>
    <xf numFmtId="10" fontId="13" fillId="0" borderId="56" xfId="12" applyNumberFormat="1" applyFont="1" applyBorder="1" applyAlignment="1">
      <alignment horizontal="center" vertical="center"/>
    </xf>
    <xf numFmtId="10" fontId="3" fillId="0" borderId="56" xfId="12" applyNumberFormat="1" applyFont="1" applyBorder="1" applyAlignment="1">
      <alignment horizontal="center" vertical="center" wrapText="1"/>
    </xf>
    <xf numFmtId="10" fontId="33" fillId="0" borderId="54" xfId="10" applyNumberFormat="1" applyFont="1" applyBorder="1" applyAlignment="1">
      <alignment horizontal="center" vertical="center" wrapText="1"/>
    </xf>
    <xf numFmtId="3" fontId="20" fillId="0" borderId="56" xfId="12" applyNumberFormat="1" applyFont="1" applyBorder="1" applyAlignment="1">
      <alignment horizontal="center" vertical="center" wrapText="1"/>
    </xf>
    <xf numFmtId="9" fontId="33" fillId="0" borderId="56" xfId="10" applyNumberFormat="1" applyFont="1" applyBorder="1" applyAlignment="1">
      <alignment horizontal="center" vertical="center" wrapText="1"/>
    </xf>
    <xf numFmtId="0" fontId="35" fillId="0" borderId="56" xfId="8" applyFont="1" applyBorder="1" applyAlignment="1">
      <alignment horizontal="left" vertical="center" wrapText="1"/>
    </xf>
    <xf numFmtId="9" fontId="35" fillId="0" borderId="54" xfId="8" applyNumberFormat="1" applyFont="1" applyBorder="1" applyAlignment="1">
      <alignment horizontal="center" vertical="center" wrapText="1"/>
    </xf>
    <xf numFmtId="9" fontId="6" fillId="0" borderId="56" xfId="12" applyNumberFormat="1" applyFont="1" applyBorder="1" applyAlignment="1">
      <alignment horizontal="center" vertical="center" wrapText="1"/>
    </xf>
    <xf numFmtId="0" fontId="33" fillId="0" borderId="56" xfId="8" applyFont="1" applyBorder="1" applyAlignment="1">
      <alignment horizontal="center" vertical="center" wrapText="1"/>
    </xf>
    <xf numFmtId="9" fontId="35" fillId="0" borderId="54" xfId="10" applyNumberFormat="1" applyFont="1" applyBorder="1" applyAlignment="1">
      <alignment horizontal="center" vertical="center" wrapText="1"/>
    </xf>
    <xf numFmtId="37" fontId="19" fillId="0" borderId="56" xfId="8" applyNumberFormat="1" applyFont="1" applyBorder="1" applyAlignment="1">
      <alignment horizontal="center" vertical="center"/>
    </xf>
    <xf numFmtId="37" fontId="1" fillId="0" borderId="56" xfId="12" applyNumberFormat="1" applyFont="1" applyBorder="1" applyAlignment="1">
      <alignment horizontal="center" vertical="center"/>
    </xf>
    <xf numFmtId="37" fontId="19" fillId="0" borderId="56" xfId="10" applyNumberFormat="1" applyFont="1" applyBorder="1" applyAlignment="1">
      <alignment horizontal="center" vertical="center"/>
    </xf>
    <xf numFmtId="9" fontId="19" fillId="0" borderId="56" xfId="8" applyNumberFormat="1" applyFont="1" applyBorder="1" applyAlignment="1">
      <alignment horizontal="center" vertical="center"/>
    </xf>
    <xf numFmtId="9" fontId="1" fillId="0" borderId="56" xfId="12" applyNumberFormat="1" applyFont="1" applyBorder="1" applyAlignment="1">
      <alignment horizontal="center" vertical="center"/>
    </xf>
    <xf numFmtId="9" fontId="19" fillId="0" borderId="56" xfId="10" applyNumberFormat="1" applyFont="1" applyBorder="1" applyAlignment="1">
      <alignment horizontal="center" vertical="center"/>
    </xf>
    <xf numFmtId="0" fontId="28" fillId="0" borderId="87" xfId="12" applyFont="1"/>
    <xf numFmtId="9" fontId="35" fillId="0" borderId="56" xfId="8" applyNumberFormat="1" applyFont="1" applyBorder="1" applyAlignment="1">
      <alignment horizontal="center" vertical="center" wrapText="1"/>
    </xf>
    <xf numFmtId="1" fontId="1" fillId="0" borderId="87" xfId="12" applyNumberFormat="1" applyFont="1"/>
    <xf numFmtId="185" fontId="35" fillId="0" borderId="54" xfId="6" applyFont="1" applyFill="1" applyBorder="1" applyAlignment="1">
      <alignment horizontal="center" vertical="center" wrapText="1"/>
    </xf>
    <xf numFmtId="0" fontId="1" fillId="16" borderId="87" xfId="12" applyFont="1" applyFill="1"/>
    <xf numFmtId="0" fontId="20" fillId="0" borderId="56" xfId="12" applyFont="1" applyBorder="1" applyAlignment="1">
      <alignment horizontal="left" vertical="center" wrapText="1"/>
    </xf>
    <xf numFmtId="9" fontId="20" fillId="0" borderId="56" xfId="12" applyNumberFormat="1" applyFont="1" applyBorder="1" applyAlignment="1">
      <alignment horizontal="center" vertical="center" wrapText="1"/>
    </xf>
    <xf numFmtId="9" fontId="26" fillId="0" borderId="56" xfId="12" applyNumberFormat="1" applyFont="1" applyBorder="1" applyAlignment="1">
      <alignment horizontal="center" vertical="center"/>
    </xf>
    <xf numFmtId="172" fontId="1" fillId="0" borderId="87" xfId="12" applyNumberFormat="1" applyFont="1"/>
    <xf numFmtId="37" fontId="26" fillId="0" borderId="56" xfId="12" applyNumberFormat="1" applyFont="1" applyBorder="1" applyAlignment="1">
      <alignment horizontal="center" vertical="center"/>
    </xf>
    <xf numFmtId="37" fontId="20" fillId="0" borderId="56" xfId="12" applyNumberFormat="1" applyFont="1" applyBorder="1" applyAlignment="1">
      <alignment horizontal="center" vertical="center" wrapText="1"/>
    </xf>
    <xf numFmtId="9" fontId="21" fillId="0" borderId="56" xfId="12" applyNumberFormat="1" applyFont="1" applyBorder="1" applyAlignment="1">
      <alignment horizontal="center" vertical="center" wrapText="1"/>
    </xf>
    <xf numFmtId="0" fontId="1" fillId="0" borderId="56" xfId="12" applyFont="1" applyBorder="1" applyAlignment="1">
      <alignment horizontal="center" vertical="center"/>
    </xf>
    <xf numFmtId="10" fontId="1" fillId="0" borderId="56" xfId="12" applyNumberFormat="1" applyFont="1" applyBorder="1" applyAlignment="1">
      <alignment horizontal="center" vertical="center"/>
    </xf>
    <xf numFmtId="166" fontId="19" fillId="0" borderId="56" xfId="12" applyNumberFormat="1" applyFont="1" applyBorder="1" applyAlignment="1">
      <alignment horizontal="center" vertical="center"/>
    </xf>
    <xf numFmtId="37" fontId="19" fillId="0" borderId="56" xfId="12" applyNumberFormat="1" applyFont="1" applyBorder="1" applyAlignment="1">
      <alignment horizontal="center" vertical="center"/>
    </xf>
    <xf numFmtId="10" fontId="19" fillId="0" borderId="56" xfId="12" applyNumberFormat="1" applyFont="1" applyBorder="1" applyAlignment="1">
      <alignment horizontal="center" vertical="center"/>
    </xf>
    <xf numFmtId="9" fontId="3" fillId="0" borderId="56" xfId="12" applyNumberFormat="1" applyFont="1" applyBorder="1" applyAlignment="1">
      <alignment horizontal="center" vertical="center" wrapText="1"/>
    </xf>
    <xf numFmtId="166" fontId="20" fillId="0" borderId="56" xfId="12" applyNumberFormat="1" applyFont="1" applyBorder="1" applyAlignment="1">
      <alignment horizontal="center" vertical="center" wrapText="1"/>
    </xf>
    <xf numFmtId="9" fontId="13" fillId="0" borderId="56" xfId="12" applyNumberFormat="1" applyFont="1" applyBorder="1" applyAlignment="1">
      <alignment horizontal="center" vertical="center"/>
    </xf>
    <xf numFmtId="166" fontId="26" fillId="0" borderId="56" xfId="12" applyNumberFormat="1" applyFont="1" applyBorder="1" applyAlignment="1">
      <alignment horizontal="center" vertical="center"/>
    </xf>
    <xf numFmtId="37" fontId="13" fillId="0" borderId="56" xfId="8" applyNumberFormat="1" applyFont="1" applyBorder="1" applyAlignment="1">
      <alignment horizontal="center" vertical="center"/>
    </xf>
    <xf numFmtId="166" fontId="13" fillId="0" borderId="56" xfId="12" applyNumberFormat="1" applyFont="1" applyBorder="1" applyAlignment="1">
      <alignment horizontal="center" vertical="center"/>
    </xf>
    <xf numFmtId="0" fontId="21" fillId="0" borderId="56" xfId="12" applyFont="1" applyBorder="1" applyAlignment="1">
      <alignment horizontal="center" vertical="center" wrapText="1"/>
    </xf>
    <xf numFmtId="3" fontId="21" fillId="0" borderId="56" xfId="12" applyNumberFormat="1" applyFont="1" applyBorder="1" applyAlignment="1">
      <alignment horizontal="center" vertical="center" wrapText="1"/>
    </xf>
    <xf numFmtId="166" fontId="6" fillId="0" borderId="56" xfId="12" applyNumberFormat="1" applyFont="1" applyBorder="1" applyAlignment="1">
      <alignment horizontal="center" vertical="center" wrapText="1"/>
    </xf>
    <xf numFmtId="166" fontId="21" fillId="0" borderId="56" xfId="12" applyNumberFormat="1" applyFont="1" applyBorder="1" applyAlignment="1">
      <alignment horizontal="center" vertical="center" wrapText="1"/>
    </xf>
    <xf numFmtId="164" fontId="1" fillId="0" borderId="56" xfId="12" applyNumberFormat="1" applyFont="1" applyBorder="1" applyAlignment="1">
      <alignment horizontal="center" vertical="center"/>
    </xf>
    <xf numFmtId="166" fontId="3" fillId="0" borderId="56" xfId="12" applyNumberFormat="1" applyFont="1" applyBorder="1" applyAlignment="1">
      <alignment horizontal="center" vertical="center" wrapText="1"/>
    </xf>
    <xf numFmtId="10" fontId="20" fillId="0" borderId="56" xfId="12" applyNumberFormat="1" applyFont="1" applyBorder="1" applyAlignment="1">
      <alignment horizontal="center" vertical="center" wrapText="1"/>
    </xf>
    <xf numFmtId="164" fontId="13" fillId="0" borderId="56" xfId="12" applyNumberFormat="1" applyFont="1" applyBorder="1" applyAlignment="1">
      <alignment horizontal="center" vertical="center"/>
    </xf>
    <xf numFmtId="166" fontId="1" fillId="0" borderId="56" xfId="12" applyNumberFormat="1" applyFont="1" applyBorder="1" applyAlignment="1">
      <alignment horizontal="center" vertical="center"/>
    </xf>
    <xf numFmtId="3" fontId="30" fillId="0" borderId="104" xfId="9" applyNumberFormat="1" applyFont="1" applyBorder="1" applyAlignment="1">
      <alignment horizontal="center" vertical="center" wrapText="1"/>
    </xf>
    <xf numFmtId="3" fontId="30" fillId="0" borderId="104" xfId="8" applyNumberFormat="1" applyFont="1" applyBorder="1" applyAlignment="1">
      <alignment horizontal="center" vertical="center" wrapText="1"/>
    </xf>
    <xf numFmtId="3" fontId="29" fillId="0" borderId="104" xfId="8" applyNumberFormat="1" applyFont="1" applyBorder="1" applyAlignment="1">
      <alignment horizontal="center" vertical="center" wrapText="1"/>
    </xf>
    <xf numFmtId="3" fontId="29" fillId="0" borderId="104" xfId="9" applyNumberFormat="1" applyFont="1" applyBorder="1" applyAlignment="1">
      <alignment horizontal="center" vertical="center" wrapText="1"/>
    </xf>
    <xf numFmtId="9" fontId="6" fillId="0" borderId="56" xfId="1" applyFont="1" applyFill="1" applyBorder="1" applyAlignment="1">
      <alignment horizontal="center" vertical="center" wrapText="1"/>
    </xf>
    <xf numFmtId="10" fontId="1" fillId="0" borderId="56" xfId="12" applyNumberFormat="1" applyFont="1" applyBorder="1" applyAlignment="1">
      <alignment horizontal="center" vertical="center" wrapText="1"/>
    </xf>
    <xf numFmtId="9" fontId="3" fillId="0" borderId="56" xfId="1" applyFont="1" applyFill="1" applyBorder="1" applyAlignment="1">
      <alignment horizontal="center" vertical="center" wrapText="1"/>
    </xf>
    <xf numFmtId="185" fontId="6" fillId="0" borderId="56" xfId="7" applyFont="1" applyFill="1" applyBorder="1" applyAlignment="1">
      <alignment horizontal="center" vertical="center" wrapText="1"/>
    </xf>
    <xf numFmtId="172" fontId="1" fillId="0" borderId="56" xfId="12" applyNumberFormat="1" applyFont="1" applyBorder="1" applyAlignment="1">
      <alignment horizontal="center" vertical="center" wrapText="1"/>
    </xf>
    <xf numFmtId="185" fontId="3" fillId="0" borderId="56" xfId="7" applyFont="1" applyFill="1" applyBorder="1" applyAlignment="1">
      <alignment horizontal="center" vertical="center" wrapText="1"/>
    </xf>
    <xf numFmtId="172" fontId="3" fillId="0" borderId="56" xfId="12" applyNumberFormat="1" applyFont="1" applyBorder="1" applyAlignment="1">
      <alignment horizontal="center" vertical="center" wrapText="1"/>
    </xf>
    <xf numFmtId="172" fontId="13" fillId="0" borderId="56" xfId="12" applyNumberFormat="1" applyFont="1" applyBorder="1" applyAlignment="1">
      <alignment horizontal="center" vertical="center" wrapText="1"/>
    </xf>
    <xf numFmtId="3" fontId="1" fillId="0" borderId="56" xfId="12" applyNumberFormat="1" applyFont="1" applyBorder="1" applyAlignment="1">
      <alignment horizontal="center" vertical="center" wrapText="1"/>
    </xf>
    <xf numFmtId="172" fontId="1" fillId="0" borderId="56" xfId="12" applyNumberFormat="1" applyFont="1" applyBorder="1" applyAlignment="1">
      <alignment horizontal="center" vertical="center"/>
    </xf>
    <xf numFmtId="3" fontId="1" fillId="0" borderId="56" xfId="12" applyNumberFormat="1" applyFont="1" applyBorder="1" applyAlignment="1">
      <alignment horizontal="center" vertical="center"/>
    </xf>
    <xf numFmtId="180" fontId="13" fillId="0" borderId="56" xfId="12" applyNumberFormat="1" applyFont="1" applyBorder="1" applyAlignment="1">
      <alignment horizontal="center" vertical="center" wrapText="1"/>
    </xf>
    <xf numFmtId="180" fontId="3" fillId="0" borderId="56" xfId="12" applyNumberFormat="1" applyFont="1" applyBorder="1" applyAlignment="1">
      <alignment horizontal="center" vertical="center"/>
    </xf>
    <xf numFmtId="2" fontId="6" fillId="0" borderId="56" xfId="12" applyNumberFormat="1" applyFont="1" applyBorder="1" applyAlignment="1">
      <alignment horizontal="center" vertical="center" wrapText="1"/>
    </xf>
    <xf numFmtId="4" fontId="1" fillId="0" borderId="56" xfId="12" applyNumberFormat="1" applyFont="1" applyBorder="1" applyAlignment="1">
      <alignment horizontal="center" vertical="center" wrapText="1"/>
    </xf>
    <xf numFmtId="178" fontId="6" fillId="0" borderId="56" xfId="12" applyNumberFormat="1" applyFont="1" applyBorder="1" applyAlignment="1">
      <alignment horizontal="center" vertical="center" wrapText="1"/>
    </xf>
    <xf numFmtId="4" fontId="1" fillId="0" borderId="56" xfId="12" applyNumberFormat="1" applyFont="1" applyBorder="1" applyAlignment="1">
      <alignment horizontal="center" vertical="center"/>
    </xf>
    <xf numFmtId="2" fontId="3" fillId="0" borderId="56" xfId="12" applyNumberFormat="1" applyFont="1" applyBorder="1" applyAlignment="1">
      <alignment horizontal="center" vertical="center" wrapText="1"/>
    </xf>
    <xf numFmtId="178" fontId="3" fillId="0" borderId="56" xfId="12" applyNumberFormat="1" applyFont="1" applyBorder="1" applyAlignment="1">
      <alignment horizontal="center" vertical="center" wrapText="1"/>
    </xf>
    <xf numFmtId="180" fontId="1" fillId="0" borderId="56" xfId="12" applyNumberFormat="1" applyFont="1" applyBorder="1" applyAlignment="1">
      <alignment horizontal="center" vertical="center" wrapText="1"/>
    </xf>
    <xf numFmtId="1" fontId="1" fillId="0" borderId="56" xfId="12" applyNumberFormat="1" applyFont="1" applyBorder="1" applyAlignment="1">
      <alignment horizontal="center" vertical="center" wrapText="1"/>
    </xf>
    <xf numFmtId="185" fontId="1" fillId="0" borderId="56" xfId="7" applyFont="1" applyFill="1" applyBorder="1" applyAlignment="1">
      <alignment horizontal="center" vertical="center" wrapText="1"/>
    </xf>
    <xf numFmtId="0" fontId="1" fillId="0" borderId="56" xfId="12" applyFont="1" applyBorder="1"/>
    <xf numFmtId="177" fontId="6" fillId="0" borderId="56" xfId="12" applyNumberFormat="1" applyFont="1" applyBorder="1" applyAlignment="1">
      <alignment horizontal="center" vertical="center" wrapText="1"/>
    </xf>
    <xf numFmtId="37" fontId="3" fillId="0" borderId="56" xfId="12" applyNumberFormat="1" applyFont="1" applyBorder="1" applyAlignment="1">
      <alignment horizontal="center" vertical="center"/>
    </xf>
    <xf numFmtId="1" fontId="3" fillId="0" borderId="56" xfId="7" applyNumberFormat="1" applyFont="1" applyFill="1" applyBorder="1" applyAlignment="1">
      <alignment horizontal="center" vertical="center" wrapText="1"/>
    </xf>
    <xf numFmtId="41" fontId="3" fillId="0" borderId="56" xfId="12" applyNumberFormat="1" applyFont="1" applyBorder="1" applyAlignment="1">
      <alignment horizontal="center" vertical="center"/>
    </xf>
    <xf numFmtId="41" fontId="3" fillId="0" borderId="56" xfId="12" applyNumberFormat="1" applyFont="1" applyBorder="1" applyAlignment="1">
      <alignment vertical="center"/>
    </xf>
    <xf numFmtId="3" fontId="1" fillId="0" borderId="56" xfId="8" applyNumberFormat="1" applyFont="1" applyBorder="1" applyAlignment="1">
      <alignment horizontal="center" vertical="center" wrapText="1"/>
    </xf>
    <xf numFmtId="164" fontId="1" fillId="0" borderId="56" xfId="8" applyNumberFormat="1" applyFont="1" applyBorder="1" applyAlignment="1">
      <alignment horizontal="center" vertical="center"/>
    </xf>
    <xf numFmtId="37" fontId="6" fillId="0" borderId="56" xfId="12" applyNumberFormat="1" applyFont="1" applyBorder="1" applyAlignment="1">
      <alignment horizontal="center" vertical="center"/>
    </xf>
    <xf numFmtId="37" fontId="1" fillId="0" borderId="56" xfId="8" applyNumberFormat="1" applyFont="1" applyBorder="1" applyAlignment="1">
      <alignment horizontal="center" vertical="center"/>
    </xf>
    <xf numFmtId="0" fontId="6" fillId="0" borderId="56" xfId="12" applyFont="1" applyBorder="1" applyAlignment="1">
      <alignment horizontal="center" vertical="center"/>
    </xf>
    <xf numFmtId="37" fontId="6" fillId="0" borderId="56" xfId="12" applyNumberFormat="1" applyFont="1" applyBorder="1" applyAlignment="1">
      <alignment horizontal="center" vertical="center" wrapText="1"/>
    </xf>
    <xf numFmtId="3" fontId="13" fillId="0" borderId="56" xfId="12" applyNumberFormat="1" applyFont="1" applyBorder="1" applyAlignment="1">
      <alignment horizontal="center" vertical="center" wrapText="1"/>
    </xf>
    <xf numFmtId="3" fontId="13" fillId="0" borderId="56" xfId="8" applyNumberFormat="1" applyFont="1" applyBorder="1" applyAlignment="1">
      <alignment horizontal="center" vertical="center" wrapText="1"/>
    </xf>
    <xf numFmtId="164" fontId="13" fillId="0" borderId="56" xfId="8" applyNumberFormat="1" applyFont="1" applyBorder="1" applyAlignment="1">
      <alignment horizontal="center" vertical="center"/>
    </xf>
    <xf numFmtId="0" fontId="3" fillId="0" borderId="56" xfId="12" applyFont="1" applyBorder="1" applyAlignment="1">
      <alignment horizontal="center" vertical="center"/>
    </xf>
    <xf numFmtId="37" fontId="3" fillId="0" borderId="56" xfId="12" applyNumberFormat="1" applyFont="1" applyBorder="1" applyAlignment="1">
      <alignment horizontal="center" vertical="center" wrapText="1"/>
    </xf>
    <xf numFmtId="0" fontId="44" fillId="0" borderId="87" xfId="12"/>
    <xf numFmtId="177" fontId="1" fillId="0" borderId="56" xfId="12" applyNumberFormat="1" applyFont="1" applyBorder="1" applyAlignment="1">
      <alignment horizontal="center" vertical="center"/>
    </xf>
    <xf numFmtId="177" fontId="13" fillId="0" borderId="56" xfId="12" applyNumberFormat="1" applyFont="1" applyBorder="1" applyAlignment="1">
      <alignment horizontal="center" vertical="center"/>
    </xf>
    <xf numFmtId="9" fontId="6" fillId="0" borderId="56" xfId="12" applyNumberFormat="1" applyFont="1" applyBorder="1" applyAlignment="1">
      <alignment horizontal="center" vertical="center"/>
    </xf>
    <xf numFmtId="9" fontId="1" fillId="0" borderId="56" xfId="12" applyNumberFormat="1" applyFont="1" applyBorder="1" applyAlignment="1">
      <alignment horizontal="center" vertical="center" wrapText="1"/>
    </xf>
    <xf numFmtId="9" fontId="1" fillId="0" borderId="56" xfId="8" applyNumberFormat="1" applyFont="1" applyBorder="1" applyAlignment="1">
      <alignment horizontal="center" vertical="center" wrapText="1"/>
    </xf>
    <xf numFmtId="182" fontId="1" fillId="0" borderId="56" xfId="12" applyNumberFormat="1" applyFont="1" applyBorder="1" applyAlignment="1">
      <alignment horizontal="center" vertical="center"/>
    </xf>
    <xf numFmtId="0" fontId="1" fillId="0" borderId="56" xfId="8" applyFont="1" applyBorder="1" applyAlignment="1">
      <alignment horizontal="right" vertical="center"/>
    </xf>
    <xf numFmtId="0" fontId="1" fillId="0" borderId="56" xfId="8" applyFont="1" applyBorder="1" applyAlignment="1">
      <alignment horizontal="center" vertical="center"/>
    </xf>
    <xf numFmtId="9" fontId="13" fillId="0" borderId="56" xfId="8" applyNumberFormat="1" applyFont="1" applyBorder="1" applyAlignment="1">
      <alignment horizontal="center" vertical="center" wrapText="1"/>
    </xf>
    <xf numFmtId="4" fontId="13" fillId="0" borderId="56" xfId="12" applyNumberFormat="1" applyFont="1" applyBorder="1" applyAlignment="1">
      <alignment horizontal="center" vertical="center" wrapText="1"/>
    </xf>
    <xf numFmtId="0" fontId="13" fillId="0" borderId="56" xfId="8" applyFont="1" applyBorder="1" applyAlignment="1">
      <alignment horizontal="right" vertical="center"/>
    </xf>
    <xf numFmtId="0" fontId="13" fillId="0" borderId="56" xfId="8" applyFont="1" applyBorder="1" applyAlignment="1">
      <alignment horizontal="center" vertical="center"/>
    </xf>
    <xf numFmtId="0" fontId="13" fillId="3" borderId="89" xfId="12" applyFont="1" applyFill="1" applyBorder="1" applyAlignment="1">
      <alignment horizontal="left" vertical="center" wrapText="1"/>
    </xf>
    <xf numFmtId="0" fontId="13" fillId="3" borderId="92" xfId="12" applyFont="1" applyFill="1" applyBorder="1" applyAlignment="1">
      <alignment horizontal="left" vertical="center" wrapText="1"/>
    </xf>
    <xf numFmtId="0" fontId="13" fillId="3" borderId="95" xfId="12" applyFont="1" applyFill="1" applyBorder="1" applyAlignment="1">
      <alignment horizontal="left" vertical="center" wrapText="1"/>
    </xf>
    <xf numFmtId="0" fontId="1" fillId="2" borderId="87" xfId="12" applyFont="1" applyFill="1"/>
    <xf numFmtId="183" fontId="1" fillId="0" borderId="87" xfId="12" applyNumberFormat="1" applyFont="1"/>
    <xf numFmtId="172" fontId="1" fillId="2" borderId="87" xfId="12" applyNumberFormat="1" applyFont="1" applyFill="1"/>
    <xf numFmtId="0" fontId="6" fillId="2" borderId="87" xfId="12" applyFont="1" applyFill="1"/>
    <xf numFmtId="0" fontId="13" fillId="2" borderId="87" xfId="12" applyFont="1" applyFill="1"/>
    <xf numFmtId="0" fontId="3" fillId="2" borderId="87" xfId="12" applyFont="1" applyFill="1" applyAlignment="1">
      <alignment horizontal="center"/>
    </xf>
    <xf numFmtId="0" fontId="13" fillId="9" borderId="56" xfId="12" applyFont="1" applyFill="1" applyBorder="1" applyAlignment="1">
      <alignment horizontal="center" vertical="center"/>
    </xf>
    <xf numFmtId="4" fontId="3" fillId="11" borderId="56" xfId="12" applyNumberFormat="1" applyFont="1" applyFill="1" applyBorder="1" applyAlignment="1">
      <alignment horizontal="center" vertical="center" wrapText="1"/>
    </xf>
    <xf numFmtId="0" fontId="47" fillId="3" borderId="52" xfId="0" applyFont="1" applyFill="1" applyBorder="1" applyAlignment="1">
      <alignment horizontal="center" vertical="center" wrapText="1"/>
    </xf>
    <xf numFmtId="0" fontId="48" fillId="0" borderId="43" xfId="0" applyFont="1" applyBorder="1"/>
    <xf numFmtId="0" fontId="48" fillId="0" borderId="54" xfId="0" applyFont="1" applyBorder="1"/>
    <xf numFmtId="0" fontId="12" fillId="3" borderId="57" xfId="0" applyFont="1" applyFill="1" applyBorder="1" applyAlignment="1">
      <alignment horizontal="center" vertical="center" wrapText="1"/>
    </xf>
    <xf numFmtId="0" fontId="2" fillId="0" borderId="58" xfId="0" applyFont="1" applyBorder="1"/>
    <xf numFmtId="0" fontId="2" fillId="0" borderId="59" xfId="0" applyFont="1" applyBorder="1"/>
    <xf numFmtId="0" fontId="47" fillId="3" borderId="57" xfId="0" applyFont="1" applyFill="1" applyBorder="1" applyAlignment="1">
      <alignment horizontal="center" vertical="center" wrapText="1"/>
    </xf>
    <xf numFmtId="0" fontId="48" fillId="0" borderId="58" xfId="0" applyFont="1" applyBorder="1"/>
    <xf numFmtId="0" fontId="47" fillId="3" borderId="34" xfId="0" applyFont="1" applyFill="1" applyBorder="1" applyAlignment="1">
      <alignment horizontal="center" vertical="center" wrapText="1"/>
    </xf>
    <xf numFmtId="0" fontId="48" fillId="0" borderId="35" xfId="0" applyFont="1" applyBorder="1"/>
    <xf numFmtId="0" fontId="48" fillId="0" borderId="37" xfId="0" applyFont="1" applyBorder="1"/>
    <xf numFmtId="0" fontId="14" fillId="2" borderId="52" xfId="0" applyFont="1" applyFill="1" applyBorder="1" applyAlignment="1">
      <alignment horizontal="center" vertical="center" wrapText="1"/>
    </xf>
    <xf numFmtId="0" fontId="2" fillId="0" borderId="43" xfId="0" applyFont="1" applyBorder="1"/>
    <xf numFmtId="0" fontId="2" fillId="0" borderId="54" xfId="0" applyFont="1" applyBorder="1"/>
    <xf numFmtId="0" fontId="14" fillId="4" borderId="52" xfId="0" applyFont="1" applyFill="1" applyBorder="1" applyAlignment="1">
      <alignment horizontal="center" vertical="center" wrapText="1"/>
    </xf>
    <xf numFmtId="0" fontId="14" fillId="0" borderId="52" xfId="0" applyFont="1" applyFill="1" applyBorder="1" applyAlignment="1">
      <alignment horizontal="center" vertical="center" wrapText="1"/>
    </xf>
    <xf numFmtId="0" fontId="2" fillId="0" borderId="54" xfId="0" applyFont="1" applyFill="1" applyBorder="1"/>
    <xf numFmtId="0" fontId="14" fillId="0" borderId="52" xfId="0" applyFont="1" applyFill="1" applyBorder="1" applyAlignment="1">
      <alignment horizontal="center" vertical="top" wrapText="1"/>
    </xf>
    <xf numFmtId="0" fontId="2" fillId="0" borderId="43" xfId="0" applyFont="1" applyFill="1" applyBorder="1"/>
    <xf numFmtId="0" fontId="25" fillId="9" borderId="10" xfId="0" applyFont="1" applyFill="1" applyBorder="1" applyAlignment="1">
      <alignment horizontal="center" vertical="center"/>
    </xf>
    <xf numFmtId="0" fontId="2" fillId="0" borderId="11" xfId="0" applyFont="1" applyBorder="1"/>
    <xf numFmtId="0" fontId="25" fillId="9" borderId="10" xfId="0" applyFont="1" applyFill="1" applyBorder="1" applyAlignment="1">
      <alignment horizontal="center" vertical="center" wrapText="1"/>
    </xf>
    <xf numFmtId="0" fontId="2" fillId="0" borderId="38" xfId="0" applyFont="1" applyBorder="1"/>
    <xf numFmtId="0" fontId="16" fillId="0" borderId="10" xfId="0" applyFont="1" applyBorder="1" applyAlignment="1">
      <alignment horizontal="left" vertical="center"/>
    </xf>
    <xf numFmtId="0" fontId="16" fillId="0" borderId="10" xfId="0" applyFont="1" applyBorder="1" applyAlignment="1">
      <alignment horizontal="left"/>
    </xf>
    <xf numFmtId="0" fontId="8" fillId="3" borderId="36"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2" fillId="0" borderId="16" xfId="0" applyFont="1" applyBorder="1"/>
    <xf numFmtId="0" fontId="2" fillId="0" borderId="24" xfId="0" applyFont="1" applyBorder="1"/>
    <xf numFmtId="0" fontId="0" fillId="0" borderId="7" xfId="0" applyFont="1" applyBorder="1" applyAlignment="1">
      <alignment horizontal="center"/>
    </xf>
    <xf numFmtId="0" fontId="0" fillId="0" borderId="0" xfId="0" applyFont="1" applyAlignment="1"/>
    <xf numFmtId="0" fontId="12" fillId="3" borderId="52" xfId="0" applyFont="1" applyFill="1" applyBorder="1" applyAlignment="1">
      <alignment horizontal="center" vertical="center" wrapText="1"/>
    </xf>
    <xf numFmtId="0" fontId="8" fillId="3" borderId="18" xfId="0" applyFont="1" applyFill="1" applyBorder="1" applyAlignment="1">
      <alignment horizontal="left" vertical="center" wrapText="1"/>
    </xf>
    <xf numFmtId="0" fontId="2" fillId="0" borderId="19" xfId="0" applyFont="1" applyBorder="1"/>
    <xf numFmtId="0" fontId="2" fillId="0" borderId="20" xfId="0" applyFont="1" applyBorder="1"/>
    <xf numFmtId="0" fontId="8" fillId="2" borderId="5" xfId="0" applyFont="1" applyFill="1" applyBorder="1" applyAlignment="1">
      <alignment horizontal="left" vertical="center" wrapText="1"/>
    </xf>
    <xf numFmtId="0" fontId="2" fillId="0" borderId="6" xfId="0" applyFont="1" applyBorder="1"/>
    <xf numFmtId="0" fontId="2" fillId="0" borderId="28" xfId="0" applyFont="1" applyBorder="1"/>
    <xf numFmtId="0" fontId="8" fillId="2" borderId="10" xfId="0" applyFont="1" applyFill="1" applyBorder="1" applyAlignment="1">
      <alignment horizontal="left" vertical="center" wrapText="1"/>
    </xf>
    <xf numFmtId="0" fontId="2" fillId="0" borderId="30" xfId="0" applyFont="1" applyBorder="1"/>
    <xf numFmtId="0" fontId="9" fillId="2" borderId="10" xfId="0" applyFont="1" applyFill="1" applyBorder="1" applyAlignment="1">
      <alignment horizontal="left" vertical="center" wrapText="1"/>
    </xf>
    <xf numFmtId="0" fontId="5" fillId="0" borderId="2" xfId="0" applyFont="1" applyBorder="1" applyAlignment="1">
      <alignment horizontal="center"/>
    </xf>
    <xf numFmtId="0" fontId="2" fillId="0" borderId="3" xfId="0" applyFont="1" applyBorder="1"/>
    <xf numFmtId="0" fontId="2" fillId="0" borderId="9" xfId="0" applyFont="1" applyBorder="1"/>
    <xf numFmtId="0" fontId="2" fillId="0" borderId="7" xfId="0" applyFont="1" applyBorder="1"/>
    <xf numFmtId="0" fontId="2" fillId="0" borderId="29" xfId="0" applyFont="1" applyBorder="1"/>
    <xf numFmtId="0" fontId="2" fillId="0" borderId="12" xfId="0" applyFont="1" applyBorder="1"/>
    <xf numFmtId="0" fontId="2" fillId="0" borderId="13" xfId="0" applyFont="1" applyBorder="1"/>
    <xf numFmtId="0" fontId="2" fillId="0" borderId="31" xfId="0" applyFont="1" applyBorder="1"/>
    <xf numFmtId="0" fontId="7" fillId="0" borderId="6" xfId="0" applyFont="1" applyBorder="1" applyAlignment="1">
      <alignment horizontal="center" vertical="center" wrapText="1"/>
    </xf>
    <xf numFmtId="0" fontId="41" fillId="0" borderId="11" xfId="0" applyFont="1" applyBorder="1" applyAlignment="1">
      <alignment horizontal="center" vertical="center" wrapText="1"/>
    </xf>
    <xf numFmtId="0" fontId="42" fillId="0" borderId="11" xfId="0" applyFont="1" applyBorder="1"/>
    <xf numFmtId="0" fontId="42" fillId="0" borderId="30" xfId="0" applyFont="1" applyBorder="1"/>
    <xf numFmtId="0" fontId="43" fillId="2" borderId="32" xfId="0" applyFont="1" applyFill="1" applyBorder="1" applyAlignment="1">
      <alignment horizontal="left" vertical="center" wrapText="1"/>
    </xf>
    <xf numFmtId="0" fontId="42" fillId="0" borderId="16" xfId="0" applyFont="1" applyBorder="1"/>
    <xf numFmtId="0" fontId="42" fillId="0" borderId="17" xfId="0" applyFont="1" applyBorder="1"/>
    <xf numFmtId="0" fontId="43" fillId="4" borderId="15" xfId="0" applyFont="1" applyFill="1" applyBorder="1" applyAlignment="1">
      <alignment horizontal="left" vertical="center" wrapText="1"/>
    </xf>
    <xf numFmtId="0" fontId="42" fillId="0" borderId="24" xfId="0" applyFont="1" applyBorder="1"/>
    <xf numFmtId="0" fontId="6" fillId="0" borderId="27" xfId="0" applyFont="1" applyBorder="1" applyAlignment="1">
      <alignment horizontal="center" vertical="center" wrapText="1"/>
    </xf>
    <xf numFmtId="0" fontId="6" fillId="2" borderId="52" xfId="0" applyFont="1" applyFill="1" applyBorder="1" applyAlignment="1">
      <alignment horizontal="center" vertical="center" wrapText="1"/>
    </xf>
    <xf numFmtId="0" fontId="6" fillId="0" borderId="52"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horizontal="left" vertical="center"/>
    </xf>
    <xf numFmtId="0" fontId="3" fillId="3" borderId="82" xfId="0" applyFont="1" applyFill="1" applyBorder="1" applyAlignment="1">
      <alignment horizontal="center" vertical="center" wrapText="1"/>
    </xf>
    <xf numFmtId="0" fontId="2" fillId="0" borderId="83" xfId="0" applyFont="1" applyBorder="1"/>
    <xf numFmtId="0" fontId="2" fillId="0" borderId="72" xfId="0" applyFont="1" applyBorder="1"/>
    <xf numFmtId="0" fontId="2" fillId="0" borderId="8" xfId="0" applyFont="1" applyBorder="1"/>
    <xf numFmtId="0" fontId="2" fillId="0" borderId="14" xfId="0" applyFont="1" applyBorder="1"/>
    <xf numFmtId="0" fontId="6" fillId="0" borderId="52" xfId="0" applyFont="1" applyFill="1" applyBorder="1" applyAlignment="1">
      <alignment horizontal="center" vertical="center" wrapText="1"/>
    </xf>
    <xf numFmtId="0" fontId="6" fillId="0" borderId="52" xfId="0" applyFont="1" applyFill="1" applyBorder="1" applyAlignment="1">
      <alignment horizontal="left" vertical="top" wrapText="1"/>
    </xf>
    <xf numFmtId="0" fontId="6" fillId="0" borderId="43" xfId="0" applyFont="1" applyFill="1" applyBorder="1" applyAlignment="1">
      <alignment horizontal="left" vertical="top" wrapText="1"/>
    </xf>
    <xf numFmtId="0" fontId="14" fillId="0" borderId="52" xfId="0" applyFont="1" applyFill="1" applyBorder="1" applyAlignment="1">
      <alignment horizontal="left" vertical="center" wrapText="1"/>
    </xf>
    <xf numFmtId="0" fontId="6" fillId="0" borderId="72" xfId="0" applyFont="1" applyFill="1" applyBorder="1" applyAlignment="1">
      <alignment horizontal="center" vertical="center" wrapText="1"/>
    </xf>
    <xf numFmtId="0" fontId="2" fillId="0" borderId="8" xfId="0" applyFont="1" applyFill="1" applyBorder="1"/>
    <xf numFmtId="0" fontId="2" fillId="0" borderId="42" xfId="0" applyFont="1" applyFill="1" applyBorder="1"/>
    <xf numFmtId="0" fontId="44" fillId="0" borderId="52" xfId="0" applyFont="1" applyFill="1" applyBorder="1" applyAlignment="1">
      <alignment horizontal="left" vertical="top" wrapText="1"/>
    </xf>
    <xf numFmtId="0" fontId="6" fillId="0" borderId="43" xfId="0" applyFont="1" applyFill="1" applyBorder="1" applyAlignment="1">
      <alignment horizontal="center" vertical="top" wrapText="1"/>
    </xf>
    <xf numFmtId="0" fontId="1" fillId="0" borderId="52" xfId="0" applyFont="1" applyFill="1" applyBorder="1" applyAlignment="1">
      <alignment horizontal="center" vertical="top" wrapText="1"/>
    </xf>
    <xf numFmtId="0" fontId="1" fillId="0" borderId="52" xfId="0" applyFont="1" applyFill="1" applyBorder="1" applyAlignment="1">
      <alignment vertical="top" wrapText="1"/>
    </xf>
    <xf numFmtId="0" fontId="4" fillId="0" borderId="52" xfId="0" applyFont="1" applyFill="1" applyBorder="1" applyAlignment="1">
      <alignment vertical="top" wrapText="1"/>
    </xf>
    <xf numFmtId="0" fontId="6" fillId="0" borderId="43" xfId="0" applyFont="1" applyFill="1" applyBorder="1" applyAlignment="1">
      <alignment vertical="top" wrapText="1"/>
    </xf>
    <xf numFmtId="0" fontId="1" fillId="0" borderId="52" xfId="0" applyFont="1" applyFill="1" applyBorder="1" applyAlignment="1">
      <alignment vertical="center" wrapText="1"/>
    </xf>
    <xf numFmtId="0" fontId="1" fillId="0" borderId="2" xfId="0" applyFont="1" applyBorder="1" applyAlignment="1">
      <alignment horizontal="center"/>
    </xf>
    <xf numFmtId="0" fontId="2" fillId="0" borderId="4" xfId="0" applyFont="1" applyBorder="1"/>
    <xf numFmtId="0" fontId="3" fillId="0" borderId="5" xfId="0" applyFont="1" applyBorder="1" applyAlignment="1">
      <alignment horizontal="center" vertical="center" wrapText="1"/>
    </xf>
    <xf numFmtId="0" fontId="6" fillId="2" borderId="10" xfId="0" applyFont="1" applyFill="1" applyBorder="1" applyAlignment="1">
      <alignment horizontal="center" vertical="center" wrapText="1"/>
    </xf>
    <xf numFmtId="0" fontId="3" fillId="2" borderId="15" xfId="0" applyFont="1" applyFill="1" applyBorder="1" applyAlignment="1">
      <alignment horizontal="left" vertical="center" wrapText="1"/>
    </xf>
    <xf numFmtId="0" fontId="2" fillId="0" borderId="17" xfId="0" applyFont="1" applyBorder="1"/>
    <xf numFmtId="0" fontId="3" fillId="3" borderId="18"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2" fillId="0" borderId="22" xfId="0" applyFont="1" applyBorder="1"/>
    <xf numFmtId="0" fontId="3" fillId="12" borderId="27" xfId="0" applyFont="1" applyFill="1" applyBorder="1" applyAlignment="1">
      <alignment horizontal="center" vertical="center" wrapText="1"/>
    </xf>
    <xf numFmtId="0" fontId="32" fillId="11" borderId="43" xfId="0" applyFont="1" applyFill="1" applyBorder="1"/>
    <xf numFmtId="0" fontId="32" fillId="11" borderId="50" xfId="0" applyFont="1" applyFill="1" applyBorder="1"/>
    <xf numFmtId="0" fontId="2" fillId="11" borderId="43" xfId="0" applyFont="1" applyFill="1" applyBorder="1"/>
    <xf numFmtId="0" fontId="2" fillId="11" borderId="50" xfId="0" applyFont="1" applyFill="1" applyBorder="1"/>
    <xf numFmtId="0" fontId="3" fillId="12" borderId="34" xfId="0" applyFont="1" applyFill="1" applyBorder="1" applyAlignment="1">
      <alignment horizontal="center" vertical="center" wrapText="1"/>
    </xf>
    <xf numFmtId="0" fontId="2" fillId="11" borderId="35" xfId="0" applyFont="1" applyFill="1" applyBorder="1"/>
    <xf numFmtId="0" fontId="2" fillId="11" borderId="37" xfId="0" applyFont="1" applyFill="1" applyBorder="1"/>
    <xf numFmtId="0" fontId="3" fillId="12" borderId="45" xfId="0" applyFont="1" applyFill="1" applyBorder="1" applyAlignment="1">
      <alignment horizontal="center" vertical="center" wrapText="1"/>
    </xf>
    <xf numFmtId="0" fontId="2" fillId="11" borderId="46" xfId="0" applyFont="1" applyFill="1" applyBorder="1"/>
    <xf numFmtId="0" fontId="6" fillId="12" borderId="27" xfId="0" applyFont="1" applyFill="1" applyBorder="1" applyAlignment="1">
      <alignment horizontal="center" vertical="center" wrapText="1"/>
    </xf>
    <xf numFmtId="0" fontId="36" fillId="12" borderId="57" xfId="0" applyFont="1" applyFill="1" applyBorder="1" applyAlignment="1">
      <alignment horizontal="center" vertical="center" wrapText="1"/>
    </xf>
    <xf numFmtId="0" fontId="36" fillId="12" borderId="91" xfId="0" applyFont="1" applyFill="1" applyBorder="1" applyAlignment="1">
      <alignment horizontal="center" vertical="center" wrapText="1"/>
    </xf>
    <xf numFmtId="0" fontId="36" fillId="12" borderId="98" xfId="0" applyFont="1" applyFill="1" applyBorder="1" applyAlignment="1">
      <alignment horizontal="center" vertical="center" wrapText="1"/>
    </xf>
    <xf numFmtId="0" fontId="3" fillId="3" borderId="23" xfId="0" applyFont="1" applyFill="1" applyBorder="1" applyAlignment="1">
      <alignment horizontal="left" vertical="center" wrapText="1"/>
    </xf>
    <xf numFmtId="0" fontId="3" fillId="12" borderId="25" xfId="0" applyFont="1" applyFill="1" applyBorder="1" applyAlignment="1">
      <alignment horizontal="center" vertical="center" wrapText="1"/>
    </xf>
    <xf numFmtId="0" fontId="3" fillId="12" borderId="39" xfId="0" applyFont="1" applyFill="1" applyBorder="1" applyAlignment="1">
      <alignment horizontal="center" vertical="center" wrapText="1"/>
    </xf>
    <xf numFmtId="0" fontId="3" fillId="12" borderId="48" xfId="0" applyFont="1" applyFill="1" applyBorder="1" applyAlignment="1">
      <alignment horizontal="center" vertical="center" wrapText="1"/>
    </xf>
    <xf numFmtId="0" fontId="3" fillId="12" borderId="26" xfId="0" applyFont="1" applyFill="1" applyBorder="1" applyAlignment="1">
      <alignment horizontal="center" vertical="center" wrapText="1"/>
    </xf>
    <xf numFmtId="0" fontId="2" fillId="11" borderId="3" xfId="0" applyFont="1" applyFill="1" applyBorder="1"/>
    <xf numFmtId="0" fontId="2" fillId="11" borderId="4" xfId="0" applyFont="1" applyFill="1" applyBorder="1"/>
    <xf numFmtId="0" fontId="2" fillId="11" borderId="40" xfId="0" applyFont="1" applyFill="1" applyBorder="1"/>
    <xf numFmtId="0" fontId="2" fillId="11" borderId="41" xfId="0" applyFont="1" applyFill="1" applyBorder="1"/>
    <xf numFmtId="0" fontId="2" fillId="11" borderId="42" xfId="0" applyFont="1" applyFill="1" applyBorder="1"/>
    <xf numFmtId="0" fontId="6" fillId="0" borderId="55" xfId="0" applyFont="1" applyFill="1" applyBorder="1" applyAlignment="1">
      <alignment vertical="top" wrapText="1"/>
    </xf>
    <xf numFmtId="0" fontId="1" fillId="0" borderId="52" xfId="0" applyFont="1" applyFill="1" applyBorder="1" applyAlignment="1">
      <alignment horizontal="left" vertical="center" wrapText="1"/>
    </xf>
    <xf numFmtId="0" fontId="1" fillId="0" borderId="52" xfId="0" applyFont="1" applyFill="1" applyBorder="1" applyAlignment="1">
      <alignment horizontal="center" vertical="center" wrapText="1"/>
    </xf>
    <xf numFmtId="0" fontId="15" fillId="0" borderId="52" xfId="0" applyFont="1" applyFill="1" applyBorder="1" applyAlignment="1">
      <alignment horizontal="center" vertical="center" wrapText="1"/>
    </xf>
    <xf numFmtId="0" fontId="44" fillId="0" borderId="52" xfId="0" applyFont="1" applyFill="1" applyBorder="1" applyAlignment="1">
      <alignment horizontal="left" vertical="center" wrapText="1"/>
    </xf>
    <xf numFmtId="0" fontId="1" fillId="0" borderId="52" xfId="0" applyFont="1" applyFill="1" applyBorder="1" applyAlignment="1">
      <alignment horizontal="left" vertical="top" wrapText="1"/>
    </xf>
    <xf numFmtId="0" fontId="15" fillId="0" borderId="52" xfId="0" applyFont="1" applyFill="1" applyBorder="1" applyAlignment="1">
      <alignment horizontal="left" vertical="center" wrapText="1"/>
    </xf>
    <xf numFmtId="0" fontId="1" fillId="0" borderId="52" xfId="0" applyFont="1" applyFill="1" applyBorder="1" applyAlignment="1">
      <alignment horizontal="center" wrapText="1"/>
    </xf>
    <xf numFmtId="0" fontId="2" fillId="0" borderId="43" xfId="0" applyFont="1" applyFill="1" applyBorder="1" applyAlignment="1">
      <alignment vertical="top"/>
    </xf>
    <xf numFmtId="0" fontId="2" fillId="0" borderId="54" xfId="0" applyFont="1" applyFill="1" applyBorder="1" applyAlignment="1">
      <alignment vertical="top"/>
    </xf>
    <xf numFmtId="0" fontId="1" fillId="0" borderId="72" xfId="0" applyFont="1" applyFill="1" applyBorder="1" applyAlignment="1">
      <alignment horizontal="center" vertical="center" wrapText="1"/>
    </xf>
    <xf numFmtId="0" fontId="19" fillId="0" borderId="101" xfId="0" applyFont="1" applyFill="1" applyBorder="1" applyAlignment="1">
      <alignment horizontal="left" vertical="top" wrapText="1"/>
    </xf>
    <xf numFmtId="0" fontId="2" fillId="0" borderId="100" xfId="0" applyFont="1" applyFill="1" applyBorder="1"/>
    <xf numFmtId="0" fontId="4" fillId="0" borderId="87" xfId="0" applyFont="1" applyBorder="1" applyAlignment="1">
      <alignment vertical="top"/>
    </xf>
    <xf numFmtId="0" fontId="2" fillId="0" borderId="87" xfId="0" applyFont="1" applyBorder="1"/>
    <xf numFmtId="10" fontId="21" fillId="2" borderId="70" xfId="0" applyNumberFormat="1" applyFont="1" applyFill="1" applyBorder="1" applyAlignment="1">
      <alignment horizontal="center" vertical="center"/>
    </xf>
    <xf numFmtId="0" fontId="2" fillId="0" borderId="71" xfId="0" applyFont="1" applyBorder="1"/>
    <xf numFmtId="0" fontId="37" fillId="0" borderId="101" xfId="0" applyFont="1" applyFill="1" applyBorder="1" applyAlignment="1">
      <alignment horizontal="left" vertical="top" wrapText="1"/>
    </xf>
    <xf numFmtId="0" fontId="21" fillId="0" borderId="101" xfId="0" applyFont="1" applyFill="1" applyBorder="1" applyAlignment="1">
      <alignment horizontal="left" vertical="top" wrapText="1"/>
    </xf>
    <xf numFmtId="0" fontId="19" fillId="0" borderId="101" xfId="0" applyFont="1" applyFill="1" applyBorder="1" applyAlignment="1">
      <alignment horizontal="left" vertical="center" wrapText="1"/>
    </xf>
    <xf numFmtId="0" fontId="21" fillId="0" borderId="101" xfId="0" applyFont="1" applyFill="1" applyBorder="1" applyAlignment="1">
      <alignment horizontal="left" vertical="center" wrapText="1"/>
    </xf>
    <xf numFmtId="0" fontId="4" fillId="0" borderId="87" xfId="0" applyFont="1" applyFill="1" applyBorder="1" applyAlignment="1">
      <alignment vertical="top"/>
    </xf>
    <xf numFmtId="0" fontId="2" fillId="0" borderId="87" xfId="0" applyFont="1" applyFill="1" applyBorder="1"/>
    <xf numFmtId="0" fontId="37" fillId="0" borderId="102" xfId="0" applyFont="1" applyFill="1" applyBorder="1" applyAlignment="1">
      <alignment horizontal="left" vertical="top" wrapText="1"/>
    </xf>
    <xf numFmtId="0" fontId="2" fillId="0" borderId="102" xfId="0" applyFont="1" applyFill="1" applyBorder="1"/>
    <xf numFmtId="0" fontId="39" fillId="0" borderId="101" xfId="0" applyFont="1" applyFill="1" applyBorder="1" applyAlignment="1">
      <alignment horizontal="left" vertical="top" wrapText="1"/>
    </xf>
    <xf numFmtId="10" fontId="21" fillId="0" borderId="70" xfId="0" applyNumberFormat="1" applyFont="1" applyBorder="1" applyAlignment="1">
      <alignment horizontal="center" vertical="center" wrapText="1"/>
    </xf>
    <xf numFmtId="10" fontId="20" fillId="0" borderId="52" xfId="0" applyNumberFormat="1" applyFont="1" applyBorder="1" applyAlignment="1">
      <alignment horizontal="center" vertical="center" wrapText="1"/>
    </xf>
    <xf numFmtId="0" fontId="44" fillId="0" borderId="102" xfId="0" applyFont="1" applyFill="1" applyBorder="1" applyAlignment="1">
      <alignment horizontal="left" vertical="top" wrapText="1"/>
    </xf>
    <xf numFmtId="0" fontId="37" fillId="0" borderId="101" xfId="0" applyFont="1" applyFill="1" applyBorder="1" applyAlignment="1">
      <alignment vertical="top" wrapText="1"/>
    </xf>
    <xf numFmtId="0" fontId="40" fillId="0" borderId="100" xfId="0" applyFont="1" applyFill="1" applyBorder="1"/>
    <xf numFmtId="10" fontId="20" fillId="0" borderId="70" xfId="0" applyNumberFormat="1" applyFont="1" applyBorder="1" applyAlignment="1">
      <alignment horizontal="center" vertical="center" wrapText="1"/>
    </xf>
    <xf numFmtId="0" fontId="37" fillId="0" borderId="101" xfId="0" applyFont="1" applyFill="1" applyBorder="1" applyAlignment="1">
      <alignment vertical="center" wrapText="1"/>
    </xf>
    <xf numFmtId="10" fontId="20" fillId="0" borderId="72" xfId="0" applyNumberFormat="1" applyFont="1" applyBorder="1" applyAlignment="1">
      <alignment horizontal="center" vertical="center" wrapText="1"/>
    </xf>
    <xf numFmtId="0" fontId="2" fillId="0" borderId="42" xfId="0" applyFont="1" applyBorder="1"/>
    <xf numFmtId="0" fontId="21" fillId="0" borderId="101" xfId="0" applyFont="1" applyFill="1" applyBorder="1" applyAlignment="1">
      <alignment horizontal="center" vertical="top" wrapText="1"/>
    </xf>
    <xf numFmtId="0" fontId="44" fillId="0" borderId="101" xfId="0" applyFont="1" applyFill="1" applyBorder="1" applyAlignment="1">
      <alignment vertical="top" wrapText="1"/>
    </xf>
    <xf numFmtId="10" fontId="20" fillId="2" borderId="70" xfId="0" applyNumberFormat="1" applyFont="1" applyFill="1" applyBorder="1" applyAlignment="1">
      <alignment horizontal="center" vertical="center" wrapText="1"/>
    </xf>
    <xf numFmtId="10" fontId="20" fillId="2" borderId="73" xfId="0" applyNumberFormat="1" applyFont="1" applyFill="1" applyBorder="1" applyAlignment="1">
      <alignment horizontal="center" vertical="center" wrapText="1"/>
    </xf>
    <xf numFmtId="0" fontId="2" fillId="0" borderId="74" xfId="0" applyFont="1" applyBorder="1"/>
    <xf numFmtId="0" fontId="2" fillId="0" borderId="75" xfId="0" applyFont="1" applyBorder="1"/>
    <xf numFmtId="0" fontId="39" fillId="0" borderId="101" xfId="0" applyFont="1" applyFill="1" applyBorder="1" applyAlignment="1">
      <alignment horizontal="left" vertical="center" wrapText="1"/>
    </xf>
    <xf numFmtId="0" fontId="21" fillId="0" borderId="101" xfId="0" applyFont="1" applyFill="1" applyBorder="1" applyAlignment="1">
      <alignment vertical="top" wrapText="1"/>
    </xf>
    <xf numFmtId="0" fontId="19" fillId="0" borderId="0" xfId="0" applyFont="1"/>
    <xf numFmtId="0" fontId="21" fillId="2" borderId="80" xfId="0" applyFont="1" applyFill="1" applyBorder="1" applyAlignment="1">
      <alignment vertical="center"/>
    </xf>
    <xf numFmtId="0" fontId="2" fillId="0" borderId="81" xfId="0" applyFont="1" applyBorder="1"/>
    <xf numFmtId="0" fontId="2" fillId="0" borderId="100" xfId="0" applyFont="1" applyFill="1" applyBorder="1" applyAlignment="1">
      <alignment horizontal="center"/>
    </xf>
    <xf numFmtId="0" fontId="21" fillId="0" borderId="101" xfId="0" applyFont="1" applyFill="1" applyBorder="1" applyAlignment="1">
      <alignment horizontal="center" wrapText="1"/>
    </xf>
    <xf numFmtId="0" fontId="38" fillId="0" borderId="101" xfId="0" applyFont="1" applyFill="1" applyBorder="1" applyAlignment="1">
      <alignment horizontal="center" vertical="top" wrapText="1"/>
    </xf>
    <xf numFmtId="0" fontId="38" fillId="0" borderId="100" xfId="0" applyFont="1" applyFill="1" applyBorder="1"/>
    <xf numFmtId="0" fontId="26" fillId="0" borderId="52" xfId="0" applyFont="1" applyBorder="1" applyAlignment="1">
      <alignment horizontal="center" vertical="center"/>
    </xf>
    <xf numFmtId="0" fontId="20" fillId="3" borderId="77" xfId="0" applyFont="1" applyFill="1" applyBorder="1" applyAlignment="1">
      <alignment horizontal="center" vertical="center" wrapText="1"/>
    </xf>
    <xf numFmtId="0" fontId="2" fillId="0" borderId="78" xfId="0" applyFont="1" applyBorder="1"/>
    <xf numFmtId="0" fontId="2" fillId="0" borderId="79" xfId="0" applyFont="1" applyBorder="1"/>
    <xf numFmtId="0" fontId="26" fillId="9" borderId="10" xfId="0" applyFont="1" applyFill="1" applyBorder="1" applyAlignment="1">
      <alignment horizontal="center" vertical="center"/>
    </xf>
    <xf numFmtId="0" fontId="26" fillId="9" borderId="10" xfId="0" applyFont="1" applyFill="1" applyBorder="1" applyAlignment="1">
      <alignment horizontal="center" vertical="center" wrapText="1"/>
    </xf>
    <xf numFmtId="10" fontId="21" fillId="0" borderId="52" xfId="0" applyNumberFormat="1" applyFont="1" applyBorder="1" applyAlignment="1">
      <alignment horizontal="center" vertical="center" wrapText="1"/>
    </xf>
    <xf numFmtId="0" fontId="21" fillId="0" borderId="52" xfId="0" applyFont="1" applyFill="1" applyBorder="1" applyAlignment="1">
      <alignment horizontal="left" vertical="top" wrapText="1"/>
    </xf>
    <xf numFmtId="10" fontId="21" fillId="4" borderId="52" xfId="0" applyNumberFormat="1" applyFont="1" applyFill="1" applyBorder="1" applyAlignment="1">
      <alignment horizontal="center" vertical="center" wrapText="1"/>
    </xf>
    <xf numFmtId="10" fontId="26" fillId="2" borderId="52" xfId="0" applyNumberFormat="1" applyFont="1" applyFill="1" applyBorder="1" applyAlignment="1">
      <alignment horizontal="center" vertical="center"/>
    </xf>
    <xf numFmtId="0" fontId="19" fillId="0" borderId="10" xfId="0" applyFont="1" applyBorder="1" applyAlignment="1">
      <alignment horizontal="left" vertical="center"/>
    </xf>
    <xf numFmtId="0" fontId="19" fillId="0" borderId="10" xfId="0" applyFont="1" applyBorder="1" applyAlignment="1">
      <alignment horizontal="center" vertical="center"/>
    </xf>
    <xf numFmtId="10" fontId="20" fillId="2" borderId="52" xfId="0" applyNumberFormat="1" applyFont="1" applyFill="1" applyBorder="1" applyAlignment="1">
      <alignment horizontal="center" vertical="center" wrapText="1"/>
    </xf>
    <xf numFmtId="10" fontId="21" fillId="0" borderId="52" xfId="0" applyNumberFormat="1" applyFont="1" applyFill="1" applyBorder="1" applyAlignment="1">
      <alignment horizontal="left" vertical="top" wrapText="1"/>
    </xf>
    <xf numFmtId="10" fontId="19" fillId="0" borderId="52" xfId="0" applyNumberFormat="1" applyFont="1" applyFill="1" applyBorder="1" applyAlignment="1">
      <alignment horizontal="left" vertical="top" wrapText="1"/>
    </xf>
    <xf numFmtId="10" fontId="19" fillId="4" borderId="52" xfId="0" applyNumberFormat="1" applyFont="1" applyFill="1" applyBorder="1" applyAlignment="1">
      <alignment horizontal="center" vertical="center" wrapText="1"/>
    </xf>
    <xf numFmtId="10" fontId="21" fillId="4" borderId="52" xfId="0" applyNumberFormat="1" applyFont="1" applyFill="1" applyBorder="1" applyAlignment="1">
      <alignment horizontal="center" vertical="top" wrapText="1"/>
    </xf>
    <xf numFmtId="0" fontId="44" fillId="0" borderId="101" xfId="0" applyFont="1" applyFill="1" applyBorder="1" applyAlignment="1">
      <alignment horizontal="left" vertical="top" wrapText="1"/>
    </xf>
    <xf numFmtId="0" fontId="39" fillId="0" borderId="101" xfId="0" applyFont="1" applyFill="1" applyBorder="1" applyAlignment="1">
      <alignment vertical="top" wrapText="1"/>
    </xf>
    <xf numFmtId="0" fontId="20" fillId="3" borderId="23" xfId="0" applyFont="1" applyFill="1" applyBorder="1" applyAlignment="1">
      <alignment horizontal="right" vertical="center" wrapText="1"/>
    </xf>
    <xf numFmtId="0" fontId="20" fillId="3" borderId="65" xfId="0" applyFont="1" applyFill="1" applyBorder="1" applyAlignment="1">
      <alignment horizontal="center" vertical="center" wrapText="1"/>
    </xf>
    <xf numFmtId="0" fontId="2" fillId="0" borderId="66" xfId="0" applyFont="1" applyBorder="1"/>
    <xf numFmtId="0" fontId="20" fillId="3" borderId="27" xfId="0" applyFont="1" applyFill="1" applyBorder="1" applyAlignment="1">
      <alignment horizontal="center" vertical="center" wrapText="1"/>
    </xf>
    <xf numFmtId="0" fontId="2" fillId="0" borderId="50" xfId="0" applyFont="1" applyBorder="1"/>
    <xf numFmtId="0" fontId="20" fillId="3" borderId="21" xfId="0" applyFont="1" applyFill="1" applyBorder="1" applyAlignment="1">
      <alignment horizontal="center" vertical="center" wrapText="1"/>
    </xf>
    <xf numFmtId="0" fontId="19" fillId="0" borderId="2" xfId="0" applyFont="1" applyBorder="1" applyAlignment="1">
      <alignment horizontal="center"/>
    </xf>
    <xf numFmtId="0" fontId="20" fillId="0" borderId="61" xfId="0" applyFont="1" applyBorder="1" applyAlignment="1">
      <alignment horizontal="center" vertical="center" wrapText="1"/>
    </xf>
    <xf numFmtId="0" fontId="20" fillId="2" borderId="36" xfId="0" applyFont="1" applyFill="1" applyBorder="1" applyAlignment="1">
      <alignment horizontal="center" vertical="center" wrapText="1"/>
    </xf>
    <xf numFmtId="0" fontId="20" fillId="2" borderId="23" xfId="0" applyFont="1" applyFill="1" applyBorder="1" applyAlignment="1">
      <alignment horizontal="center" vertical="center" wrapText="1"/>
    </xf>
    <xf numFmtId="0" fontId="20" fillId="3" borderId="61" xfId="0" applyFont="1" applyFill="1" applyBorder="1" applyAlignment="1">
      <alignment horizontal="right" vertical="center" wrapText="1"/>
    </xf>
    <xf numFmtId="0" fontId="20" fillId="2" borderId="63" xfId="0" applyFont="1" applyFill="1" applyBorder="1" applyAlignment="1">
      <alignment horizontal="center" vertical="center" wrapText="1"/>
    </xf>
    <xf numFmtId="0" fontId="2" fillId="0" borderId="64" xfId="0" applyFont="1" applyBorder="1"/>
    <xf numFmtId="0" fontId="20" fillId="2" borderId="34" xfId="0" applyFont="1" applyFill="1" applyBorder="1" applyAlignment="1">
      <alignment horizontal="center" vertical="center" wrapText="1"/>
    </xf>
    <xf numFmtId="0" fontId="2" fillId="0" borderId="35" xfId="0" applyFont="1" applyBorder="1"/>
    <xf numFmtId="0" fontId="2" fillId="0" borderId="46" xfId="0" applyFont="1" applyBorder="1"/>
    <xf numFmtId="10" fontId="20" fillId="0" borderId="57" xfId="0" applyNumberFormat="1" applyFont="1" applyBorder="1" applyAlignment="1">
      <alignment horizontal="center" vertical="center" wrapText="1"/>
    </xf>
    <xf numFmtId="0" fontId="20" fillId="3" borderId="55" xfId="0" applyFont="1" applyFill="1" applyBorder="1" applyAlignment="1">
      <alignment horizontal="center" vertical="center" wrapText="1"/>
    </xf>
    <xf numFmtId="0" fontId="2" fillId="0" borderId="55" xfId="0" applyFont="1" applyBorder="1"/>
    <xf numFmtId="10" fontId="20" fillId="0" borderId="27" xfId="0" applyNumberFormat="1" applyFont="1" applyBorder="1" applyAlignment="1">
      <alignment horizontal="center" vertical="center" wrapText="1"/>
    </xf>
    <xf numFmtId="0" fontId="39" fillId="0" borderId="99" xfId="0" applyFont="1" applyFill="1" applyBorder="1" applyAlignment="1">
      <alignment vertical="top" wrapText="1"/>
    </xf>
    <xf numFmtId="0" fontId="1" fillId="0" borderId="65" xfId="12" applyFont="1" applyBorder="1" applyAlignment="1">
      <alignment horizontal="center"/>
    </xf>
    <xf numFmtId="0" fontId="2" fillId="0" borderId="58" xfId="12" applyFont="1" applyBorder="1"/>
    <xf numFmtId="0" fontId="2" fillId="0" borderId="86" xfId="12" applyFont="1" applyBorder="1"/>
    <xf numFmtId="0" fontId="44" fillId="0" borderId="87" xfId="12" applyFont="1"/>
    <xf numFmtId="0" fontId="2" fillId="0" borderId="77" xfId="12" applyFont="1" applyBorder="1"/>
    <xf numFmtId="0" fontId="2" fillId="0" borderId="78" xfId="12" applyFont="1" applyBorder="1"/>
    <xf numFmtId="0" fontId="3" fillId="0" borderId="61" xfId="12" applyFont="1" applyBorder="1" applyAlignment="1">
      <alignment horizontal="center" vertical="center" wrapText="1"/>
    </xf>
    <xf numFmtId="0" fontId="2" fillId="0" borderId="6" xfId="12" applyFont="1" applyBorder="1"/>
    <xf numFmtId="0" fontId="2" fillId="0" borderId="28" xfId="12" applyFont="1" applyBorder="1"/>
    <xf numFmtId="0" fontId="6" fillId="2" borderId="36" xfId="12" applyFont="1" applyFill="1" applyBorder="1" applyAlignment="1">
      <alignment horizontal="center" vertical="center" wrapText="1"/>
    </xf>
    <xf numFmtId="0" fontId="2" fillId="0" borderId="93" xfId="12" applyFont="1" applyBorder="1"/>
    <xf numFmtId="0" fontId="2" fillId="0" borderId="30" xfId="12" applyFont="1" applyBorder="1"/>
    <xf numFmtId="0" fontId="3" fillId="2" borderId="23" xfId="12" applyFont="1" applyFill="1" applyBorder="1" applyAlignment="1">
      <alignment horizontal="left" vertical="center" wrapText="1"/>
    </xf>
    <xf numFmtId="0" fontId="2" fillId="0" borderId="96" xfId="12" applyFont="1" applyBorder="1"/>
    <xf numFmtId="0" fontId="2" fillId="0" borderId="97" xfId="12" applyFont="1" applyBorder="1"/>
    <xf numFmtId="0" fontId="3" fillId="2" borderId="15" xfId="12" applyFont="1" applyFill="1" applyBorder="1" applyAlignment="1">
      <alignment horizontal="center" vertical="center" wrapText="1"/>
    </xf>
    <xf numFmtId="0" fontId="2" fillId="0" borderId="24" xfId="12" applyFont="1" applyBorder="1"/>
    <xf numFmtId="0" fontId="13" fillId="3" borderId="61" xfId="12" applyFont="1" applyFill="1" applyBorder="1" applyAlignment="1">
      <alignment horizontal="right" vertical="center" wrapText="1"/>
    </xf>
    <xf numFmtId="0" fontId="13" fillId="3" borderId="6" xfId="12" applyFont="1" applyFill="1" applyBorder="1" applyAlignment="1">
      <alignment horizontal="right" vertical="center" wrapText="1"/>
    </xf>
    <xf numFmtId="0" fontId="13" fillId="3" borderId="76" xfId="12" applyFont="1" applyFill="1" applyBorder="1" applyAlignment="1">
      <alignment horizontal="right" vertical="center" wrapText="1"/>
    </xf>
    <xf numFmtId="0" fontId="13" fillId="2" borderId="5" xfId="12" applyFont="1" applyFill="1" applyBorder="1" applyAlignment="1">
      <alignment vertical="center" wrapText="1"/>
    </xf>
    <xf numFmtId="0" fontId="13" fillId="2" borderId="6" xfId="12" applyFont="1" applyFill="1" applyBorder="1" applyAlignment="1">
      <alignment vertical="center" wrapText="1"/>
    </xf>
    <xf numFmtId="0" fontId="13" fillId="2" borderId="28" xfId="12" applyFont="1" applyFill="1" applyBorder="1" applyAlignment="1">
      <alignment vertical="center" wrapText="1"/>
    </xf>
    <xf numFmtId="0" fontId="13" fillId="3" borderId="23" xfId="12" applyFont="1" applyFill="1" applyBorder="1" applyAlignment="1">
      <alignment horizontal="right" vertical="center" wrapText="1"/>
    </xf>
    <xf numFmtId="0" fontId="13" fillId="2" borderId="15" xfId="12" applyFont="1" applyFill="1" applyBorder="1" applyAlignment="1">
      <alignment vertical="center" wrapText="1"/>
    </xf>
    <xf numFmtId="0" fontId="3" fillId="3" borderId="25" xfId="12" applyFont="1" applyFill="1" applyBorder="1" applyAlignment="1">
      <alignment horizontal="center" vertical="center" wrapText="1"/>
    </xf>
    <xf numFmtId="0" fontId="2" fillId="0" borderId="39" xfId="12" applyFont="1" applyBorder="1"/>
    <xf numFmtId="0" fontId="3" fillId="3" borderId="33" xfId="12" applyFont="1" applyFill="1" applyBorder="1" applyAlignment="1">
      <alignment horizontal="center" vertical="center" wrapText="1"/>
    </xf>
    <xf numFmtId="0" fontId="2" fillId="0" borderId="55" xfId="12" applyFont="1" applyBorder="1"/>
    <xf numFmtId="0" fontId="3" fillId="14" borderId="45" xfId="12" applyFont="1" applyFill="1" applyBorder="1" applyAlignment="1">
      <alignment horizontal="center" vertical="center" wrapText="1"/>
    </xf>
    <xf numFmtId="0" fontId="2" fillId="15" borderId="35" xfId="12" applyFont="1" applyFill="1" applyBorder="1"/>
    <xf numFmtId="0" fontId="2" fillId="15" borderId="37" xfId="12" applyFont="1" applyFill="1" applyBorder="1"/>
    <xf numFmtId="0" fontId="3" fillId="3" borderId="5" xfId="12" applyFont="1" applyFill="1" applyBorder="1" applyAlignment="1">
      <alignment horizontal="center" vertical="center" wrapText="1"/>
    </xf>
    <xf numFmtId="0" fontId="2" fillId="0" borderId="76" xfId="12" applyFont="1" applyBorder="1"/>
    <xf numFmtId="0" fontId="6" fillId="0" borderId="60" xfId="12" applyFont="1" applyBorder="1" applyAlignment="1">
      <alignment horizontal="center" vertical="center" wrapText="1"/>
    </xf>
    <xf numFmtId="0" fontId="2" fillId="0" borderId="54" xfId="12" applyFont="1" applyBorder="1"/>
    <xf numFmtId="0" fontId="3" fillId="0" borderId="60" xfId="12" applyFont="1" applyBorder="1" applyAlignment="1">
      <alignment horizontal="center" vertical="center" wrapText="1"/>
    </xf>
    <xf numFmtId="0" fontId="21" fillId="0" borderId="60" xfId="12" applyFont="1" applyBorder="1" applyAlignment="1">
      <alignment horizontal="left" vertical="center" wrapText="1"/>
    </xf>
    <xf numFmtId="0" fontId="53" fillId="0" borderId="55" xfId="12" applyFont="1" applyBorder="1"/>
    <xf numFmtId="0" fontId="53" fillId="0" borderId="54" xfId="12" applyFont="1" applyBorder="1"/>
    <xf numFmtId="164" fontId="21" fillId="0" borderId="60" xfId="12" applyNumberFormat="1" applyFont="1" applyBorder="1" applyAlignment="1">
      <alignment horizontal="center" vertical="center" wrapText="1"/>
    </xf>
    <xf numFmtId="0" fontId="30" fillId="0" borderId="60" xfId="12" applyFont="1" applyBorder="1" applyAlignment="1">
      <alignment horizontal="center" vertical="center" wrapText="1"/>
    </xf>
    <xf numFmtId="0" fontId="20" fillId="0" borderId="60" xfId="12" applyFont="1" applyBorder="1" applyAlignment="1">
      <alignment horizontal="left" vertical="center" wrapText="1"/>
    </xf>
    <xf numFmtId="164" fontId="20" fillId="0" borderId="60" xfId="12" applyNumberFormat="1" applyFont="1" applyBorder="1" applyAlignment="1">
      <alignment horizontal="center" vertical="center" wrapText="1"/>
    </xf>
    <xf numFmtId="0" fontId="21" fillId="0" borderId="73" xfId="12" applyFont="1" applyBorder="1" applyAlignment="1">
      <alignment horizontal="left" vertical="center" wrapText="1"/>
    </xf>
    <xf numFmtId="0" fontId="53" fillId="0" borderId="74" xfId="12" applyFont="1" applyBorder="1"/>
    <xf numFmtId="0" fontId="53" fillId="0" borderId="90" xfId="12" applyFont="1" applyBorder="1"/>
    <xf numFmtId="164" fontId="21" fillId="0" borderId="60" xfId="12" applyNumberFormat="1" applyFont="1" applyBorder="1" applyAlignment="1">
      <alignment horizontal="left" vertical="center" wrapText="1"/>
    </xf>
    <xf numFmtId="0" fontId="32" fillId="0" borderId="55" xfId="12" applyFont="1" applyBorder="1"/>
    <xf numFmtId="0" fontId="32" fillId="0" borderId="54" xfId="12" applyFont="1" applyBorder="1"/>
    <xf numFmtId="0" fontId="20" fillId="0" borderId="60" xfId="12" applyFont="1" applyBorder="1" applyAlignment="1">
      <alignment horizontal="center" vertical="center" wrapText="1"/>
    </xf>
    <xf numFmtId="0" fontId="54" fillId="0" borderId="55" xfId="12" applyFont="1" applyBorder="1"/>
    <xf numFmtId="0" fontId="54" fillId="0" borderId="54" xfId="12" applyFont="1" applyBorder="1"/>
    <xf numFmtId="164" fontId="20" fillId="0" borderId="60" xfId="12" applyNumberFormat="1" applyFont="1" applyBorder="1" applyAlignment="1">
      <alignment horizontal="left" vertical="center" wrapText="1"/>
    </xf>
    <xf numFmtId="0" fontId="35" fillId="0" borderId="105" xfId="11" applyFont="1" applyBorder="1" applyAlignment="1">
      <alignment horizontal="left" vertical="center" wrapText="1"/>
    </xf>
    <xf numFmtId="0" fontId="35" fillId="0" borderId="107" xfId="11" applyFont="1" applyBorder="1" applyAlignment="1">
      <alignment horizontal="left" vertical="center" wrapText="1"/>
    </xf>
    <xf numFmtId="0" fontId="35" fillId="0" borderId="109" xfId="11" applyFont="1" applyBorder="1" applyAlignment="1">
      <alignment horizontal="left" vertical="center" wrapText="1"/>
    </xf>
    <xf numFmtId="186" fontId="35" fillId="0" borderId="106" xfId="4" applyNumberFormat="1" applyFont="1" applyFill="1" applyBorder="1" applyAlignment="1">
      <alignment horizontal="left" vertical="center" wrapText="1"/>
    </xf>
    <xf numFmtId="186" fontId="35" fillId="0" borderId="108" xfId="4" applyNumberFormat="1" applyFont="1" applyFill="1" applyBorder="1" applyAlignment="1">
      <alignment horizontal="left" vertical="center" wrapText="1"/>
    </xf>
    <xf numFmtId="186" fontId="35" fillId="0" borderId="110" xfId="4" applyNumberFormat="1" applyFont="1" applyFill="1" applyBorder="1" applyAlignment="1">
      <alignment horizontal="left" vertical="center" wrapText="1"/>
    </xf>
    <xf numFmtId="164" fontId="6" fillId="0" borderId="84" xfId="12" applyNumberFormat="1" applyFont="1" applyBorder="1" applyAlignment="1">
      <alignment horizontal="left" vertical="center" wrapText="1"/>
    </xf>
    <xf numFmtId="0" fontId="2" fillId="0" borderId="47" xfId="12" applyFont="1" applyBorder="1"/>
    <xf numFmtId="0" fontId="2" fillId="0" borderId="85" xfId="12" applyFont="1" applyBorder="1"/>
    <xf numFmtId="0" fontId="35" fillId="0" borderId="60" xfId="8" applyFont="1" applyBorder="1" applyAlignment="1">
      <alignment horizontal="center" vertical="center" wrapText="1"/>
    </xf>
    <xf numFmtId="0" fontId="53" fillId="0" borderId="55" xfId="8" applyFont="1" applyBorder="1"/>
    <xf numFmtId="0" fontId="53" fillId="0" borderId="54" xfId="8" applyFont="1" applyBorder="1"/>
    <xf numFmtId="0" fontId="35" fillId="0" borderId="105" xfId="11" applyFont="1" applyBorder="1" applyAlignment="1">
      <alignment horizontal="center" vertical="center" wrapText="1"/>
    </xf>
    <xf numFmtId="0" fontId="35" fillId="0" borderId="107" xfId="11" applyFont="1" applyBorder="1" applyAlignment="1">
      <alignment horizontal="center" vertical="center" wrapText="1"/>
    </xf>
    <xf numFmtId="0" fontId="35" fillId="0" borderId="109" xfId="11" applyFont="1" applyBorder="1" applyAlignment="1">
      <alignment horizontal="center" vertical="center" wrapText="1"/>
    </xf>
    <xf numFmtId="0" fontId="35" fillId="0" borderId="104" xfId="11" applyFont="1" applyBorder="1" applyAlignment="1">
      <alignment horizontal="left" vertical="center" wrapText="1"/>
    </xf>
    <xf numFmtId="0" fontId="19" fillId="0" borderId="60" xfId="8" applyFont="1" applyBorder="1" applyAlignment="1">
      <alignment horizontal="center" vertical="center" wrapText="1"/>
    </xf>
    <xf numFmtId="0" fontId="30" fillId="0" borderId="104" xfId="11" applyFont="1" applyBorder="1" applyAlignment="1">
      <alignment horizontal="center" vertical="center" wrapText="1"/>
    </xf>
    <xf numFmtId="186" fontId="30" fillId="0" borderId="104" xfId="5" applyNumberFormat="1" applyFont="1" applyFill="1" applyBorder="1" applyAlignment="1">
      <alignment horizontal="center" vertical="center" wrapText="1"/>
    </xf>
    <xf numFmtId="164" fontId="30" fillId="0" borderId="104" xfId="9" applyNumberFormat="1" applyFont="1" applyBorder="1" applyAlignment="1">
      <alignment horizontal="center" vertical="center" wrapText="1"/>
    </xf>
    <xf numFmtId="0" fontId="30" fillId="0" borderId="104" xfId="9" applyFont="1" applyBorder="1"/>
    <xf numFmtId="0" fontId="33" fillId="0" borderId="111" xfId="10" applyFont="1" applyBorder="1" applyAlignment="1">
      <alignment horizontal="center" vertical="center" wrapText="1"/>
    </xf>
    <xf numFmtId="0" fontId="33" fillId="0" borderId="55" xfId="10" applyFont="1" applyBorder="1" applyAlignment="1">
      <alignment horizontal="center" vertical="center" wrapText="1"/>
    </xf>
    <xf numFmtId="0" fontId="33" fillId="0" borderId="54" xfId="10" applyFont="1" applyBorder="1" applyAlignment="1">
      <alignment horizontal="center" vertical="center" wrapText="1"/>
    </xf>
    <xf numFmtId="0" fontId="33" fillId="0" borderId="111" xfId="10" applyFont="1" applyBorder="1" applyAlignment="1">
      <alignment horizontal="center" vertical="center"/>
    </xf>
    <xf numFmtId="0" fontId="33" fillId="0" borderId="55" xfId="10" applyFont="1" applyBorder="1" applyAlignment="1">
      <alignment horizontal="center" vertical="center"/>
    </xf>
    <xf numFmtId="0" fontId="33" fillId="0" borderId="54" xfId="10" applyFont="1" applyBorder="1" applyAlignment="1">
      <alignment horizontal="center" vertical="center"/>
    </xf>
    <xf numFmtId="0" fontId="33" fillId="0" borderId="112" xfId="10" applyFont="1" applyBorder="1" applyAlignment="1">
      <alignment horizontal="center" vertical="center" wrapText="1"/>
    </xf>
    <xf numFmtId="0" fontId="33" fillId="0" borderId="47" xfId="10" applyFont="1" applyBorder="1" applyAlignment="1">
      <alignment horizontal="center" vertical="center" wrapText="1"/>
    </xf>
    <xf numFmtId="0" fontId="33" fillId="0" borderId="85" xfId="10" applyFont="1" applyBorder="1" applyAlignment="1">
      <alignment horizontal="center" vertical="center" wrapText="1"/>
    </xf>
    <xf numFmtId="0" fontId="35" fillId="0" borderId="60" xfId="10" applyFont="1" applyBorder="1" applyAlignment="1">
      <alignment horizontal="center" vertical="center" wrapText="1"/>
    </xf>
    <xf numFmtId="0" fontId="35" fillId="0" borderId="55" xfId="10" applyFont="1" applyBorder="1" applyAlignment="1">
      <alignment horizontal="center" vertical="center" wrapText="1"/>
    </xf>
    <xf numFmtId="0" fontId="35" fillId="0" borderId="113" xfId="10" applyFont="1" applyBorder="1" applyAlignment="1">
      <alignment horizontal="center" vertical="center" wrapText="1"/>
    </xf>
    <xf numFmtId="0" fontId="35" fillId="0" borderId="54" xfId="10" applyFont="1" applyBorder="1" applyAlignment="1">
      <alignment horizontal="center" vertical="center" wrapText="1"/>
    </xf>
    <xf numFmtId="0" fontId="6" fillId="0" borderId="60" xfId="12" applyFont="1" applyBorder="1" applyAlignment="1">
      <alignment horizontal="left" vertical="center" wrapText="1"/>
    </xf>
    <xf numFmtId="164" fontId="6" fillId="0" borderId="60" xfId="12" applyNumberFormat="1" applyFont="1" applyBorder="1" applyAlignment="1">
      <alignment horizontal="left" vertical="center" wrapText="1"/>
    </xf>
    <xf numFmtId="0" fontId="2" fillId="0" borderId="91" xfId="12" applyFont="1" applyBorder="1"/>
    <xf numFmtId="0" fontId="3" fillId="0" borderId="60" xfId="12" applyFont="1" applyBorder="1" applyAlignment="1">
      <alignment horizontal="left" vertical="center" wrapText="1"/>
    </xf>
    <xf numFmtId="164" fontId="3" fillId="0" borderId="60" xfId="12" applyNumberFormat="1" applyFont="1" applyBorder="1" applyAlignment="1">
      <alignment horizontal="left" vertical="center" wrapText="1"/>
    </xf>
    <xf numFmtId="0" fontId="6" fillId="0" borderId="60" xfId="12" applyFont="1" applyBorder="1" applyAlignment="1">
      <alignment horizontal="center" vertical="center"/>
    </xf>
    <xf numFmtId="0" fontId="6" fillId="0" borderId="55" xfId="12" applyFont="1" applyBorder="1" applyAlignment="1">
      <alignment horizontal="center" vertical="center" wrapText="1"/>
    </xf>
    <xf numFmtId="0" fontId="6" fillId="0" borderId="54" xfId="12" applyFont="1" applyBorder="1" applyAlignment="1">
      <alignment horizontal="center" vertical="center" wrapText="1"/>
    </xf>
    <xf numFmtId="164" fontId="30" fillId="0" borderId="105" xfId="9" applyNumberFormat="1" applyFont="1" applyBorder="1" applyAlignment="1">
      <alignment horizontal="center" vertical="center" wrapText="1"/>
    </xf>
    <xf numFmtId="164" fontId="30" fillId="0" borderId="107" xfId="9" applyNumberFormat="1" applyFont="1" applyBorder="1" applyAlignment="1">
      <alignment horizontal="center" vertical="center" wrapText="1"/>
    </xf>
    <xf numFmtId="164" fontId="30" fillId="0" borderId="109" xfId="9" applyNumberFormat="1" applyFont="1" applyBorder="1" applyAlignment="1">
      <alignment horizontal="center" vertical="center" wrapText="1"/>
    </xf>
    <xf numFmtId="186" fontId="30" fillId="0" borderId="105" xfId="5" applyNumberFormat="1" applyFont="1" applyFill="1" applyBorder="1" applyAlignment="1">
      <alignment horizontal="center" vertical="center" wrapText="1"/>
    </xf>
    <xf numFmtId="186" fontId="30" fillId="0" borderId="107" xfId="5" applyNumberFormat="1" applyFont="1" applyFill="1" applyBorder="1" applyAlignment="1">
      <alignment horizontal="center" vertical="center" wrapText="1"/>
    </xf>
    <xf numFmtId="186" fontId="30" fillId="0" borderId="109" xfId="5" applyNumberFormat="1" applyFont="1" applyFill="1" applyBorder="1" applyAlignment="1">
      <alignment horizontal="center" vertical="center" wrapText="1"/>
    </xf>
    <xf numFmtId="41" fontId="30" fillId="0" borderId="105" xfId="3" applyFont="1" applyFill="1" applyBorder="1" applyAlignment="1">
      <alignment horizontal="center" vertical="center" wrapText="1"/>
    </xf>
    <xf numFmtId="41" fontId="30" fillId="0" borderId="107" xfId="3" applyFont="1" applyFill="1" applyBorder="1" applyAlignment="1">
      <alignment horizontal="center" vertical="center" wrapText="1"/>
    </xf>
    <xf numFmtId="41" fontId="30" fillId="0" borderId="109" xfId="3" applyFont="1" applyFill="1" applyBorder="1" applyAlignment="1">
      <alignment horizontal="center" vertical="center" wrapText="1"/>
    </xf>
    <xf numFmtId="164" fontId="30" fillId="0" borderId="105" xfId="8" applyNumberFormat="1" applyFont="1" applyBorder="1" applyAlignment="1">
      <alignment horizontal="center" vertical="center" wrapText="1"/>
    </xf>
    <xf numFmtId="164" fontId="30" fillId="0" borderId="107" xfId="8" applyNumberFormat="1" applyFont="1" applyBorder="1" applyAlignment="1">
      <alignment horizontal="center" vertical="center" wrapText="1"/>
    </xf>
    <xf numFmtId="164" fontId="30" fillId="0" borderId="109" xfId="8" applyNumberFormat="1" applyFont="1" applyBorder="1" applyAlignment="1">
      <alignment horizontal="center" vertical="center" wrapText="1"/>
    </xf>
    <xf numFmtId="41" fontId="30" fillId="0" borderId="104" xfId="3" applyFont="1" applyFill="1" applyBorder="1" applyAlignment="1">
      <alignment horizontal="center" vertical="center" wrapText="1"/>
    </xf>
    <xf numFmtId="164" fontId="30" fillId="0" borderId="104" xfId="8" applyNumberFormat="1" applyFont="1" applyBorder="1" applyAlignment="1">
      <alignment horizontal="center" vertical="center" wrapText="1"/>
    </xf>
    <xf numFmtId="41" fontId="6" fillId="0" borderId="104" xfId="2" applyFont="1" applyFill="1" applyBorder="1" applyAlignment="1">
      <alignment horizontal="center" vertical="center" wrapText="1"/>
    </xf>
    <xf numFmtId="164" fontId="55" fillId="0" borderId="104" xfId="8" applyNumberFormat="1" applyFont="1" applyBorder="1" applyAlignment="1">
      <alignment horizontal="center" vertical="center" wrapText="1"/>
    </xf>
    <xf numFmtId="164" fontId="6" fillId="0" borderId="60" xfId="12" applyNumberFormat="1" applyFont="1" applyBorder="1" applyAlignment="1">
      <alignment horizontal="center" vertical="center" wrapText="1"/>
    </xf>
    <xf numFmtId="0" fontId="1" fillId="0" borderId="60" xfId="12" applyFont="1" applyBorder="1" applyAlignment="1">
      <alignment horizontal="center" vertical="center" wrapText="1"/>
    </xf>
    <xf numFmtId="49" fontId="30" fillId="0" borderId="104" xfId="9" applyNumberFormat="1" applyFont="1" applyBorder="1" applyAlignment="1">
      <alignment horizontal="center" vertical="center" wrapText="1"/>
    </xf>
    <xf numFmtId="41" fontId="6" fillId="0" borderId="60" xfId="12" applyNumberFormat="1" applyFont="1" applyBorder="1" applyAlignment="1">
      <alignment horizontal="center" vertical="center" wrapText="1"/>
    </xf>
    <xf numFmtId="0" fontId="29" fillId="0" borderId="60" xfId="12" applyFont="1" applyBorder="1" applyAlignment="1">
      <alignment horizontal="center" vertical="center" wrapText="1"/>
    </xf>
    <xf numFmtId="164" fontId="6" fillId="0" borderId="55" xfId="12" applyNumberFormat="1" applyFont="1" applyBorder="1" applyAlignment="1">
      <alignment horizontal="center" vertical="center" wrapText="1"/>
    </xf>
    <xf numFmtId="164" fontId="6" fillId="0" borderId="54" xfId="12" applyNumberFormat="1" applyFont="1" applyBorder="1" applyAlignment="1">
      <alignment horizontal="center" vertical="center" wrapText="1"/>
    </xf>
    <xf numFmtId="0" fontId="6" fillId="0" borderId="60" xfId="12" applyFont="1" applyBorder="1" applyAlignment="1">
      <alignment vertical="center" wrapText="1"/>
    </xf>
    <xf numFmtId="181" fontId="6" fillId="0" borderId="60" xfId="12" applyNumberFormat="1" applyFont="1" applyBorder="1" applyAlignment="1">
      <alignment horizontal="center" vertical="center" wrapText="1"/>
    </xf>
    <xf numFmtId="3" fontId="6" fillId="0" borderId="60" xfId="12" applyNumberFormat="1" applyFont="1" applyBorder="1" applyAlignment="1">
      <alignment horizontal="center" vertical="center" wrapText="1"/>
    </xf>
    <xf numFmtId="1" fontId="6" fillId="0" borderId="60" xfId="12" applyNumberFormat="1" applyFont="1" applyBorder="1" applyAlignment="1">
      <alignment horizontal="center" vertical="center" wrapText="1"/>
    </xf>
    <xf numFmtId="0" fontId="1" fillId="0" borderId="60" xfId="12" applyFont="1" applyBorder="1" applyAlignment="1">
      <alignment horizontal="center" vertical="center"/>
    </xf>
    <xf numFmtId="0" fontId="3" fillId="3" borderId="86" xfId="12" applyFont="1" applyFill="1" applyBorder="1" applyAlignment="1">
      <alignment horizontal="center" vertical="center" wrapText="1"/>
    </xf>
    <xf numFmtId="0" fontId="2" fillId="0" borderId="87" xfId="12" applyFont="1"/>
    <xf numFmtId="0" fontId="2" fillId="0" borderId="88" xfId="12" applyFont="1" applyBorder="1"/>
    <xf numFmtId="0" fontId="2" fillId="0" borderId="31" xfId="12" applyFont="1" applyBorder="1"/>
    <xf numFmtId="0" fontId="3" fillId="4" borderId="91" xfId="12" applyFont="1" applyFill="1" applyBorder="1" applyAlignment="1">
      <alignment horizontal="center" vertical="center" wrapText="1"/>
    </xf>
    <xf numFmtId="0" fontId="2" fillId="0" borderId="98" xfId="12" applyFont="1" applyBorder="1"/>
    <xf numFmtId="0" fontId="13" fillId="9" borderId="10" xfId="12" applyFont="1" applyFill="1" applyBorder="1" applyAlignment="1">
      <alignment horizontal="center" vertical="center"/>
    </xf>
    <xf numFmtId="0" fontId="2" fillId="0" borderId="94" xfId="12" applyFont="1" applyBorder="1"/>
    <xf numFmtId="0" fontId="13" fillId="0" borderId="10" xfId="12" applyFont="1" applyBorder="1" applyAlignment="1">
      <alignment horizontal="center" vertical="center" wrapText="1"/>
    </xf>
    <xf numFmtId="0" fontId="1" fillId="0" borderId="10" xfId="12" applyFont="1" applyBorder="1" applyAlignment="1">
      <alignment horizontal="center" vertical="center"/>
    </xf>
    <xf numFmtId="0" fontId="1" fillId="0" borderId="10" xfId="12" applyFont="1" applyBorder="1" applyAlignment="1">
      <alignment horizontal="center" vertical="center" wrapText="1"/>
    </xf>
  </cellXfs>
  <cellStyles count="13">
    <cellStyle name="Millares [0] 3 2" xfId="2" xr:uid="{9DD59914-EB11-4F32-A4ED-3FE5081FBB9E}"/>
    <cellStyle name="Millares [0] 3 4 4" xfId="3" xr:uid="{6D9898F1-9359-4B6F-86C2-3F4B111DD690}"/>
    <cellStyle name="Millares 2 2" xfId="4" xr:uid="{73962E3F-93ED-49D4-97E8-C78FD463B2F5}"/>
    <cellStyle name="Millares 2 5 2" xfId="5" xr:uid="{DA714EA5-1494-4BB3-AB85-AA1A93058F1F}"/>
    <cellStyle name="Moneda [0] 5" xfId="7" xr:uid="{EEF859B8-5DB3-43A3-8C86-1D2A2EB641BF}"/>
    <cellStyle name="Moneda [0]_Hoja1" xfId="6" xr:uid="{E9038F02-64E0-40BC-B5DF-23E2A78B3686}"/>
    <cellStyle name="Normal" xfId="0" builtinId="0"/>
    <cellStyle name="Normal 2 10 2" xfId="9" xr:uid="{64286FE6-50CA-4077-A727-CD4CC25E06B3}"/>
    <cellStyle name="Normal 2 3" xfId="10" xr:uid="{C1C99060-E5B2-4FA1-A9C7-42418B14A730}"/>
    <cellStyle name="Normal 3 2 2" xfId="11" xr:uid="{185D6F99-0562-4332-9A13-C04BC6C03A26}"/>
    <cellStyle name="Normal 5" xfId="12" xr:uid="{FA27649A-1995-4FF7-B774-68489123F2EB}"/>
    <cellStyle name="Normal_Hoja1" xfId="8" xr:uid="{72C07983-710F-4306-9C7D-2BAE54937F58}"/>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6.gi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326412</xdr:colOff>
      <xdr:row>1</xdr:row>
      <xdr:rowOff>202305</xdr:rowOff>
    </xdr:from>
    <xdr:to>
      <xdr:col>6</xdr:col>
      <xdr:colOff>1113941</xdr:colOff>
      <xdr:row>2</xdr:row>
      <xdr:rowOff>581185</xdr:rowOff>
    </xdr:to>
    <xdr:pic>
      <xdr:nvPicPr>
        <xdr:cNvPr id="3" name="image1.png">
          <a:extLst>
            <a:ext uri="{FF2B5EF4-FFF2-40B4-BE49-F238E27FC236}">
              <a16:creationId xmlns:a16="http://schemas.microsoft.com/office/drawing/2014/main" id="{CFFA04DB-8BC1-4C5C-A6E1-403F129B3CE1}"/>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412" y="460610"/>
          <a:ext cx="4839690" cy="960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43</xdr:col>
      <xdr:colOff>423062</xdr:colOff>
      <xdr:row>32</xdr:row>
      <xdr:rowOff>714376</xdr:rowOff>
    </xdr:from>
    <xdr:to>
      <xdr:col>45</xdr:col>
      <xdr:colOff>910885</xdr:colOff>
      <xdr:row>35</xdr:row>
      <xdr:rowOff>164307</xdr:rowOff>
    </xdr:to>
    <xdr:pic>
      <xdr:nvPicPr>
        <xdr:cNvPr id="5" name="Imagen 4">
          <a:extLst>
            <a:ext uri="{FF2B5EF4-FFF2-40B4-BE49-F238E27FC236}">
              <a16:creationId xmlns:a16="http://schemas.microsoft.com/office/drawing/2014/main" id="{FB80A47C-14A4-497A-9504-CFA5FD0C0D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13414" y="22904649"/>
          <a:ext cx="10297581" cy="1488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289484</xdr:colOff>
      <xdr:row>0</xdr:row>
      <xdr:rowOff>211955</xdr:rowOff>
    </xdr:from>
    <xdr:to>
      <xdr:col>3</xdr:col>
      <xdr:colOff>466911</xdr:colOff>
      <xdr:row>2</xdr:row>
      <xdr:rowOff>179124</xdr:rowOff>
    </xdr:to>
    <xdr:pic>
      <xdr:nvPicPr>
        <xdr:cNvPr id="4" name="image1.png">
          <a:extLst>
            <a:ext uri="{FF2B5EF4-FFF2-40B4-BE49-F238E27FC236}">
              <a16:creationId xmlns:a16="http://schemas.microsoft.com/office/drawing/2014/main" id="{D620604B-2B8A-4134-95FD-D8AC763F4BFD}"/>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9484" y="211955"/>
          <a:ext cx="2101103" cy="7702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42</xdr:col>
      <xdr:colOff>5988844</xdr:colOff>
      <xdr:row>134</xdr:row>
      <xdr:rowOff>130969</xdr:rowOff>
    </xdr:from>
    <xdr:to>
      <xdr:col>45</xdr:col>
      <xdr:colOff>1803854</xdr:colOff>
      <xdr:row>141</xdr:row>
      <xdr:rowOff>21432</xdr:rowOff>
    </xdr:to>
    <xdr:pic>
      <xdr:nvPicPr>
        <xdr:cNvPr id="5" name="Imagen 4">
          <a:extLst>
            <a:ext uri="{FF2B5EF4-FFF2-40B4-BE49-F238E27FC236}">
              <a16:creationId xmlns:a16="http://schemas.microsoft.com/office/drawing/2014/main" id="{966D00A8-5414-4AF2-A45C-BD143880188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586532" y="50970657"/>
          <a:ext cx="7312479"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21</xdr:col>
      <xdr:colOff>161925</xdr:colOff>
      <xdr:row>18</xdr:row>
      <xdr:rowOff>2743200</xdr:rowOff>
    </xdr:from>
    <xdr:ext cx="2000250" cy="0"/>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 name="image3.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4" name="image3.png">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5" name="image3.png">
          <a:extLst>
            <a:ext uri="{FF2B5EF4-FFF2-40B4-BE49-F238E27FC236}">
              <a16:creationId xmlns:a16="http://schemas.microsoft.com/office/drawing/2014/main" id="{00000000-0008-0000-02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 name="image3.png">
          <a:extLst>
            <a:ext uri="{FF2B5EF4-FFF2-40B4-BE49-F238E27FC236}">
              <a16:creationId xmlns:a16="http://schemas.microsoft.com/office/drawing/2014/main" id="{00000000-0008-0000-02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 name="image3.png">
          <a:extLst>
            <a:ext uri="{FF2B5EF4-FFF2-40B4-BE49-F238E27FC236}">
              <a16:creationId xmlns:a16="http://schemas.microsoft.com/office/drawing/2014/main" id="{00000000-0008-0000-02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 name="image3.png">
          <a:extLst>
            <a:ext uri="{FF2B5EF4-FFF2-40B4-BE49-F238E27FC236}">
              <a16:creationId xmlns:a16="http://schemas.microsoft.com/office/drawing/2014/main" id="{00000000-0008-0000-02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9" name="image3.png">
          <a:extLst>
            <a:ext uri="{FF2B5EF4-FFF2-40B4-BE49-F238E27FC236}">
              <a16:creationId xmlns:a16="http://schemas.microsoft.com/office/drawing/2014/main" id="{00000000-0008-0000-02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0" name="image3.png">
          <a:extLst>
            <a:ext uri="{FF2B5EF4-FFF2-40B4-BE49-F238E27FC236}">
              <a16:creationId xmlns:a16="http://schemas.microsoft.com/office/drawing/2014/main" id="{00000000-0008-0000-02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1" name="image3.png">
          <a:extLst>
            <a:ext uri="{FF2B5EF4-FFF2-40B4-BE49-F238E27FC236}">
              <a16:creationId xmlns:a16="http://schemas.microsoft.com/office/drawing/2014/main" id="{00000000-0008-0000-02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 name="image3.png">
          <a:extLst>
            <a:ext uri="{FF2B5EF4-FFF2-40B4-BE49-F238E27FC236}">
              <a16:creationId xmlns:a16="http://schemas.microsoft.com/office/drawing/2014/main" id="{00000000-0008-0000-02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 name="image3.png">
          <a:extLst>
            <a:ext uri="{FF2B5EF4-FFF2-40B4-BE49-F238E27FC236}">
              <a16:creationId xmlns:a16="http://schemas.microsoft.com/office/drawing/2014/main" id="{00000000-0008-0000-02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 name="image3.png">
          <a:extLst>
            <a:ext uri="{FF2B5EF4-FFF2-40B4-BE49-F238E27FC236}">
              <a16:creationId xmlns:a16="http://schemas.microsoft.com/office/drawing/2014/main" id="{00000000-0008-0000-0200-00000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5" name="image3.png">
          <a:extLst>
            <a:ext uri="{FF2B5EF4-FFF2-40B4-BE49-F238E27FC236}">
              <a16:creationId xmlns:a16="http://schemas.microsoft.com/office/drawing/2014/main" id="{00000000-0008-0000-0200-00000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6" name="image3.png">
          <a:extLst>
            <a:ext uri="{FF2B5EF4-FFF2-40B4-BE49-F238E27FC236}">
              <a16:creationId xmlns:a16="http://schemas.microsoft.com/office/drawing/2014/main" id="{00000000-0008-0000-0200-00001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7" name="image3.png">
          <a:extLst>
            <a:ext uri="{FF2B5EF4-FFF2-40B4-BE49-F238E27FC236}">
              <a16:creationId xmlns:a16="http://schemas.microsoft.com/office/drawing/2014/main" id="{00000000-0008-0000-0200-00001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8" name="image3.png">
          <a:extLst>
            <a:ext uri="{FF2B5EF4-FFF2-40B4-BE49-F238E27FC236}">
              <a16:creationId xmlns:a16="http://schemas.microsoft.com/office/drawing/2014/main" id="{00000000-0008-0000-0200-00001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9" name="image3.png">
          <a:extLst>
            <a:ext uri="{FF2B5EF4-FFF2-40B4-BE49-F238E27FC236}">
              <a16:creationId xmlns:a16="http://schemas.microsoft.com/office/drawing/2014/main" id="{00000000-0008-0000-0200-00001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0" name="image3.png">
          <a:extLst>
            <a:ext uri="{FF2B5EF4-FFF2-40B4-BE49-F238E27FC236}">
              <a16:creationId xmlns:a16="http://schemas.microsoft.com/office/drawing/2014/main" id="{00000000-0008-0000-0200-00001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1" name="image3.png">
          <a:extLst>
            <a:ext uri="{FF2B5EF4-FFF2-40B4-BE49-F238E27FC236}">
              <a16:creationId xmlns:a16="http://schemas.microsoft.com/office/drawing/2014/main" id="{00000000-0008-0000-0200-00001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2" name="image3.png">
          <a:extLst>
            <a:ext uri="{FF2B5EF4-FFF2-40B4-BE49-F238E27FC236}">
              <a16:creationId xmlns:a16="http://schemas.microsoft.com/office/drawing/2014/main" id="{00000000-0008-0000-0200-00001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3" name="image3.png">
          <a:extLst>
            <a:ext uri="{FF2B5EF4-FFF2-40B4-BE49-F238E27FC236}">
              <a16:creationId xmlns:a16="http://schemas.microsoft.com/office/drawing/2014/main" id="{00000000-0008-0000-0200-00001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4" name="image3.png">
          <a:extLst>
            <a:ext uri="{FF2B5EF4-FFF2-40B4-BE49-F238E27FC236}">
              <a16:creationId xmlns:a16="http://schemas.microsoft.com/office/drawing/2014/main" id="{00000000-0008-0000-0200-00001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5" name="image3.png">
          <a:extLst>
            <a:ext uri="{FF2B5EF4-FFF2-40B4-BE49-F238E27FC236}">
              <a16:creationId xmlns:a16="http://schemas.microsoft.com/office/drawing/2014/main" id="{00000000-0008-0000-0200-00001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6" name="image3.png">
          <a:extLst>
            <a:ext uri="{FF2B5EF4-FFF2-40B4-BE49-F238E27FC236}">
              <a16:creationId xmlns:a16="http://schemas.microsoft.com/office/drawing/2014/main" id="{00000000-0008-0000-0200-00001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152400</xdr:colOff>
      <xdr:row>15</xdr:row>
      <xdr:rowOff>0</xdr:rowOff>
    </xdr:from>
    <xdr:ext cx="2019300" cy="0"/>
    <xdr:pic>
      <xdr:nvPicPr>
        <xdr:cNvPr id="27" name="image4.png">
          <a:extLst>
            <a:ext uri="{FF2B5EF4-FFF2-40B4-BE49-F238E27FC236}">
              <a16:creationId xmlns:a16="http://schemas.microsoft.com/office/drawing/2014/main" id="{00000000-0008-0000-0200-00001B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8" name="image3.png">
          <a:extLst>
            <a:ext uri="{FF2B5EF4-FFF2-40B4-BE49-F238E27FC236}">
              <a16:creationId xmlns:a16="http://schemas.microsoft.com/office/drawing/2014/main" id="{00000000-0008-0000-0200-00001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9" name="image3.png">
          <a:extLst>
            <a:ext uri="{FF2B5EF4-FFF2-40B4-BE49-F238E27FC236}">
              <a16:creationId xmlns:a16="http://schemas.microsoft.com/office/drawing/2014/main" id="{00000000-0008-0000-0200-00001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0" name="image3.png">
          <a:extLst>
            <a:ext uri="{FF2B5EF4-FFF2-40B4-BE49-F238E27FC236}">
              <a16:creationId xmlns:a16="http://schemas.microsoft.com/office/drawing/2014/main" id="{00000000-0008-0000-0200-00001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1" name="image3.png">
          <a:extLst>
            <a:ext uri="{FF2B5EF4-FFF2-40B4-BE49-F238E27FC236}">
              <a16:creationId xmlns:a16="http://schemas.microsoft.com/office/drawing/2014/main" id="{00000000-0008-0000-0200-00001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2" name="image3.png">
          <a:extLst>
            <a:ext uri="{FF2B5EF4-FFF2-40B4-BE49-F238E27FC236}">
              <a16:creationId xmlns:a16="http://schemas.microsoft.com/office/drawing/2014/main" id="{00000000-0008-0000-0200-00002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3" name="image3.png">
          <a:extLst>
            <a:ext uri="{FF2B5EF4-FFF2-40B4-BE49-F238E27FC236}">
              <a16:creationId xmlns:a16="http://schemas.microsoft.com/office/drawing/2014/main" id="{00000000-0008-0000-0200-00002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4" name="image3.png">
          <a:extLst>
            <a:ext uri="{FF2B5EF4-FFF2-40B4-BE49-F238E27FC236}">
              <a16:creationId xmlns:a16="http://schemas.microsoft.com/office/drawing/2014/main" id="{00000000-0008-0000-0200-00002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5" name="image3.png">
          <a:extLst>
            <a:ext uri="{FF2B5EF4-FFF2-40B4-BE49-F238E27FC236}">
              <a16:creationId xmlns:a16="http://schemas.microsoft.com/office/drawing/2014/main" id="{00000000-0008-0000-0200-00002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6" name="image3.png">
          <a:extLst>
            <a:ext uri="{FF2B5EF4-FFF2-40B4-BE49-F238E27FC236}">
              <a16:creationId xmlns:a16="http://schemas.microsoft.com/office/drawing/2014/main" id="{00000000-0008-0000-0200-00002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7" name="image3.png">
          <a:extLst>
            <a:ext uri="{FF2B5EF4-FFF2-40B4-BE49-F238E27FC236}">
              <a16:creationId xmlns:a16="http://schemas.microsoft.com/office/drawing/2014/main" id="{00000000-0008-0000-0200-00002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8" name="image3.png">
          <a:extLst>
            <a:ext uri="{FF2B5EF4-FFF2-40B4-BE49-F238E27FC236}">
              <a16:creationId xmlns:a16="http://schemas.microsoft.com/office/drawing/2014/main" id="{00000000-0008-0000-0200-00002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9" name="image3.png">
          <a:extLst>
            <a:ext uri="{FF2B5EF4-FFF2-40B4-BE49-F238E27FC236}">
              <a16:creationId xmlns:a16="http://schemas.microsoft.com/office/drawing/2014/main" id="{00000000-0008-0000-0200-00002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40" name="image3.png">
          <a:extLst>
            <a:ext uri="{FF2B5EF4-FFF2-40B4-BE49-F238E27FC236}">
              <a16:creationId xmlns:a16="http://schemas.microsoft.com/office/drawing/2014/main" id="{00000000-0008-0000-0200-00002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41" name="image3.png">
          <a:extLst>
            <a:ext uri="{FF2B5EF4-FFF2-40B4-BE49-F238E27FC236}">
              <a16:creationId xmlns:a16="http://schemas.microsoft.com/office/drawing/2014/main" id="{00000000-0008-0000-0200-00002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42" name="image3.png">
          <a:extLst>
            <a:ext uri="{FF2B5EF4-FFF2-40B4-BE49-F238E27FC236}">
              <a16:creationId xmlns:a16="http://schemas.microsoft.com/office/drawing/2014/main" id="{00000000-0008-0000-0200-00002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43" name="image3.png">
          <a:extLst>
            <a:ext uri="{FF2B5EF4-FFF2-40B4-BE49-F238E27FC236}">
              <a16:creationId xmlns:a16="http://schemas.microsoft.com/office/drawing/2014/main" id="{00000000-0008-0000-0200-00002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44" name="image3.png">
          <a:extLst>
            <a:ext uri="{FF2B5EF4-FFF2-40B4-BE49-F238E27FC236}">
              <a16:creationId xmlns:a16="http://schemas.microsoft.com/office/drawing/2014/main" id="{00000000-0008-0000-0200-00002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45" name="image3.png">
          <a:extLst>
            <a:ext uri="{FF2B5EF4-FFF2-40B4-BE49-F238E27FC236}">
              <a16:creationId xmlns:a16="http://schemas.microsoft.com/office/drawing/2014/main" id="{00000000-0008-0000-0200-00002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46" name="image3.png">
          <a:extLst>
            <a:ext uri="{FF2B5EF4-FFF2-40B4-BE49-F238E27FC236}">
              <a16:creationId xmlns:a16="http://schemas.microsoft.com/office/drawing/2014/main" id="{00000000-0008-0000-0200-00002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47" name="image3.png">
          <a:extLst>
            <a:ext uri="{FF2B5EF4-FFF2-40B4-BE49-F238E27FC236}">
              <a16:creationId xmlns:a16="http://schemas.microsoft.com/office/drawing/2014/main" id="{00000000-0008-0000-0200-00002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48" name="image3.png">
          <a:extLst>
            <a:ext uri="{FF2B5EF4-FFF2-40B4-BE49-F238E27FC236}">
              <a16:creationId xmlns:a16="http://schemas.microsoft.com/office/drawing/2014/main" id="{00000000-0008-0000-0200-00003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49" name="image3.png">
          <a:extLst>
            <a:ext uri="{FF2B5EF4-FFF2-40B4-BE49-F238E27FC236}">
              <a16:creationId xmlns:a16="http://schemas.microsoft.com/office/drawing/2014/main" id="{00000000-0008-0000-0200-00003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0" name="image3.png">
          <a:extLst>
            <a:ext uri="{FF2B5EF4-FFF2-40B4-BE49-F238E27FC236}">
              <a16:creationId xmlns:a16="http://schemas.microsoft.com/office/drawing/2014/main" id="{00000000-0008-0000-0200-00003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51" name="image3.png">
          <a:extLst>
            <a:ext uri="{FF2B5EF4-FFF2-40B4-BE49-F238E27FC236}">
              <a16:creationId xmlns:a16="http://schemas.microsoft.com/office/drawing/2014/main" id="{00000000-0008-0000-0200-00003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52" name="image3.png">
          <a:extLst>
            <a:ext uri="{FF2B5EF4-FFF2-40B4-BE49-F238E27FC236}">
              <a16:creationId xmlns:a16="http://schemas.microsoft.com/office/drawing/2014/main" id="{00000000-0008-0000-0200-00003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53" name="image3.png">
          <a:extLst>
            <a:ext uri="{FF2B5EF4-FFF2-40B4-BE49-F238E27FC236}">
              <a16:creationId xmlns:a16="http://schemas.microsoft.com/office/drawing/2014/main" id="{00000000-0008-0000-0200-00003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54" name="image3.png">
          <a:extLst>
            <a:ext uri="{FF2B5EF4-FFF2-40B4-BE49-F238E27FC236}">
              <a16:creationId xmlns:a16="http://schemas.microsoft.com/office/drawing/2014/main" id="{00000000-0008-0000-0200-00003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55" name="image3.png">
          <a:extLst>
            <a:ext uri="{FF2B5EF4-FFF2-40B4-BE49-F238E27FC236}">
              <a16:creationId xmlns:a16="http://schemas.microsoft.com/office/drawing/2014/main" id="{00000000-0008-0000-0200-00003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56" name="image3.png">
          <a:extLst>
            <a:ext uri="{FF2B5EF4-FFF2-40B4-BE49-F238E27FC236}">
              <a16:creationId xmlns:a16="http://schemas.microsoft.com/office/drawing/2014/main" id="{00000000-0008-0000-0200-00003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57" name="image3.png">
          <a:extLst>
            <a:ext uri="{FF2B5EF4-FFF2-40B4-BE49-F238E27FC236}">
              <a16:creationId xmlns:a16="http://schemas.microsoft.com/office/drawing/2014/main" id="{00000000-0008-0000-0200-00003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58" name="image3.png">
          <a:extLst>
            <a:ext uri="{FF2B5EF4-FFF2-40B4-BE49-F238E27FC236}">
              <a16:creationId xmlns:a16="http://schemas.microsoft.com/office/drawing/2014/main" id="{00000000-0008-0000-0200-00003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59" name="image3.png">
          <a:extLst>
            <a:ext uri="{FF2B5EF4-FFF2-40B4-BE49-F238E27FC236}">
              <a16:creationId xmlns:a16="http://schemas.microsoft.com/office/drawing/2014/main" id="{00000000-0008-0000-0200-00003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0" name="image3.png">
          <a:extLst>
            <a:ext uri="{FF2B5EF4-FFF2-40B4-BE49-F238E27FC236}">
              <a16:creationId xmlns:a16="http://schemas.microsoft.com/office/drawing/2014/main" id="{00000000-0008-0000-0200-00003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152400</xdr:colOff>
      <xdr:row>15</xdr:row>
      <xdr:rowOff>0</xdr:rowOff>
    </xdr:from>
    <xdr:ext cx="2019300" cy="0"/>
    <xdr:pic>
      <xdr:nvPicPr>
        <xdr:cNvPr id="61" name="image4.png">
          <a:extLst>
            <a:ext uri="{FF2B5EF4-FFF2-40B4-BE49-F238E27FC236}">
              <a16:creationId xmlns:a16="http://schemas.microsoft.com/office/drawing/2014/main" id="{00000000-0008-0000-0200-00003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2" name="image3.png">
          <a:extLst>
            <a:ext uri="{FF2B5EF4-FFF2-40B4-BE49-F238E27FC236}">
              <a16:creationId xmlns:a16="http://schemas.microsoft.com/office/drawing/2014/main" id="{00000000-0008-0000-0200-00003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3" name="image3.png">
          <a:extLst>
            <a:ext uri="{FF2B5EF4-FFF2-40B4-BE49-F238E27FC236}">
              <a16:creationId xmlns:a16="http://schemas.microsoft.com/office/drawing/2014/main" id="{00000000-0008-0000-0200-00003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4" name="image3.png">
          <a:extLst>
            <a:ext uri="{FF2B5EF4-FFF2-40B4-BE49-F238E27FC236}">
              <a16:creationId xmlns:a16="http://schemas.microsoft.com/office/drawing/2014/main" id="{00000000-0008-0000-0200-00004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5" name="image3.png">
          <a:extLst>
            <a:ext uri="{FF2B5EF4-FFF2-40B4-BE49-F238E27FC236}">
              <a16:creationId xmlns:a16="http://schemas.microsoft.com/office/drawing/2014/main" id="{00000000-0008-0000-0200-00004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6" name="image3.png">
          <a:extLst>
            <a:ext uri="{FF2B5EF4-FFF2-40B4-BE49-F238E27FC236}">
              <a16:creationId xmlns:a16="http://schemas.microsoft.com/office/drawing/2014/main" id="{00000000-0008-0000-0200-00004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7" name="image3.png">
          <a:extLst>
            <a:ext uri="{FF2B5EF4-FFF2-40B4-BE49-F238E27FC236}">
              <a16:creationId xmlns:a16="http://schemas.microsoft.com/office/drawing/2014/main" id="{00000000-0008-0000-0200-00004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8" name="image3.png">
          <a:extLst>
            <a:ext uri="{FF2B5EF4-FFF2-40B4-BE49-F238E27FC236}">
              <a16:creationId xmlns:a16="http://schemas.microsoft.com/office/drawing/2014/main" id="{00000000-0008-0000-0200-00004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152400</xdr:colOff>
      <xdr:row>15</xdr:row>
      <xdr:rowOff>9525</xdr:rowOff>
    </xdr:from>
    <xdr:ext cx="2028825" cy="0"/>
    <xdr:pic>
      <xdr:nvPicPr>
        <xdr:cNvPr id="69" name="image4.png">
          <a:extLst>
            <a:ext uri="{FF2B5EF4-FFF2-40B4-BE49-F238E27FC236}">
              <a16:creationId xmlns:a16="http://schemas.microsoft.com/office/drawing/2014/main" id="{00000000-0008-0000-0200-00004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152400</xdr:colOff>
      <xdr:row>15</xdr:row>
      <xdr:rowOff>0</xdr:rowOff>
    </xdr:from>
    <xdr:ext cx="2019300" cy="0"/>
    <xdr:pic>
      <xdr:nvPicPr>
        <xdr:cNvPr id="70" name="image4.png">
          <a:extLst>
            <a:ext uri="{FF2B5EF4-FFF2-40B4-BE49-F238E27FC236}">
              <a16:creationId xmlns:a16="http://schemas.microsoft.com/office/drawing/2014/main" id="{00000000-0008-0000-0200-000046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152400</xdr:colOff>
      <xdr:row>15</xdr:row>
      <xdr:rowOff>0</xdr:rowOff>
    </xdr:from>
    <xdr:ext cx="2019300" cy="0"/>
    <xdr:pic>
      <xdr:nvPicPr>
        <xdr:cNvPr id="71" name="image4.png">
          <a:extLst>
            <a:ext uri="{FF2B5EF4-FFF2-40B4-BE49-F238E27FC236}">
              <a16:creationId xmlns:a16="http://schemas.microsoft.com/office/drawing/2014/main" id="{00000000-0008-0000-0200-000047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72" name="image3.png">
          <a:extLst>
            <a:ext uri="{FF2B5EF4-FFF2-40B4-BE49-F238E27FC236}">
              <a16:creationId xmlns:a16="http://schemas.microsoft.com/office/drawing/2014/main" id="{00000000-0008-0000-0200-00004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73" name="image3.png">
          <a:extLst>
            <a:ext uri="{FF2B5EF4-FFF2-40B4-BE49-F238E27FC236}">
              <a16:creationId xmlns:a16="http://schemas.microsoft.com/office/drawing/2014/main" id="{00000000-0008-0000-0200-00004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74" name="image3.png">
          <a:extLst>
            <a:ext uri="{FF2B5EF4-FFF2-40B4-BE49-F238E27FC236}">
              <a16:creationId xmlns:a16="http://schemas.microsoft.com/office/drawing/2014/main" id="{00000000-0008-0000-0200-00004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75" name="image3.png">
          <a:extLst>
            <a:ext uri="{FF2B5EF4-FFF2-40B4-BE49-F238E27FC236}">
              <a16:creationId xmlns:a16="http://schemas.microsoft.com/office/drawing/2014/main" id="{00000000-0008-0000-0200-00004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76" name="image3.png">
          <a:extLst>
            <a:ext uri="{FF2B5EF4-FFF2-40B4-BE49-F238E27FC236}">
              <a16:creationId xmlns:a16="http://schemas.microsoft.com/office/drawing/2014/main" id="{00000000-0008-0000-0200-00004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77" name="image3.png">
          <a:extLst>
            <a:ext uri="{FF2B5EF4-FFF2-40B4-BE49-F238E27FC236}">
              <a16:creationId xmlns:a16="http://schemas.microsoft.com/office/drawing/2014/main" id="{00000000-0008-0000-0200-00004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78" name="image3.png">
          <a:extLst>
            <a:ext uri="{FF2B5EF4-FFF2-40B4-BE49-F238E27FC236}">
              <a16:creationId xmlns:a16="http://schemas.microsoft.com/office/drawing/2014/main" id="{00000000-0008-0000-0200-00004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79" name="image3.png">
          <a:extLst>
            <a:ext uri="{FF2B5EF4-FFF2-40B4-BE49-F238E27FC236}">
              <a16:creationId xmlns:a16="http://schemas.microsoft.com/office/drawing/2014/main" id="{00000000-0008-0000-0200-00004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0" name="image3.png">
          <a:extLst>
            <a:ext uri="{FF2B5EF4-FFF2-40B4-BE49-F238E27FC236}">
              <a16:creationId xmlns:a16="http://schemas.microsoft.com/office/drawing/2014/main" id="{00000000-0008-0000-0200-00005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1" name="image3.png">
          <a:extLst>
            <a:ext uri="{FF2B5EF4-FFF2-40B4-BE49-F238E27FC236}">
              <a16:creationId xmlns:a16="http://schemas.microsoft.com/office/drawing/2014/main" id="{00000000-0008-0000-0200-00005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2" name="image3.png">
          <a:extLst>
            <a:ext uri="{FF2B5EF4-FFF2-40B4-BE49-F238E27FC236}">
              <a16:creationId xmlns:a16="http://schemas.microsoft.com/office/drawing/2014/main" id="{00000000-0008-0000-0200-00005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3" name="image3.png">
          <a:extLst>
            <a:ext uri="{FF2B5EF4-FFF2-40B4-BE49-F238E27FC236}">
              <a16:creationId xmlns:a16="http://schemas.microsoft.com/office/drawing/2014/main" id="{00000000-0008-0000-0200-00005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4" name="image3.png">
          <a:extLst>
            <a:ext uri="{FF2B5EF4-FFF2-40B4-BE49-F238E27FC236}">
              <a16:creationId xmlns:a16="http://schemas.microsoft.com/office/drawing/2014/main" id="{00000000-0008-0000-0200-00005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5" name="image3.png">
          <a:extLst>
            <a:ext uri="{FF2B5EF4-FFF2-40B4-BE49-F238E27FC236}">
              <a16:creationId xmlns:a16="http://schemas.microsoft.com/office/drawing/2014/main" id="{00000000-0008-0000-0200-00005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6" name="image3.png">
          <a:extLst>
            <a:ext uri="{FF2B5EF4-FFF2-40B4-BE49-F238E27FC236}">
              <a16:creationId xmlns:a16="http://schemas.microsoft.com/office/drawing/2014/main" id="{00000000-0008-0000-0200-00005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7" name="image3.png">
          <a:extLst>
            <a:ext uri="{FF2B5EF4-FFF2-40B4-BE49-F238E27FC236}">
              <a16:creationId xmlns:a16="http://schemas.microsoft.com/office/drawing/2014/main" id="{00000000-0008-0000-0200-00005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8" name="image3.png">
          <a:extLst>
            <a:ext uri="{FF2B5EF4-FFF2-40B4-BE49-F238E27FC236}">
              <a16:creationId xmlns:a16="http://schemas.microsoft.com/office/drawing/2014/main" id="{00000000-0008-0000-0200-00005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9" name="image3.png">
          <a:extLst>
            <a:ext uri="{FF2B5EF4-FFF2-40B4-BE49-F238E27FC236}">
              <a16:creationId xmlns:a16="http://schemas.microsoft.com/office/drawing/2014/main" id="{00000000-0008-0000-0200-00005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90" name="image3.png">
          <a:extLst>
            <a:ext uri="{FF2B5EF4-FFF2-40B4-BE49-F238E27FC236}">
              <a16:creationId xmlns:a16="http://schemas.microsoft.com/office/drawing/2014/main" id="{00000000-0008-0000-0200-00005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91" name="image3.png">
          <a:extLst>
            <a:ext uri="{FF2B5EF4-FFF2-40B4-BE49-F238E27FC236}">
              <a16:creationId xmlns:a16="http://schemas.microsoft.com/office/drawing/2014/main" id="{00000000-0008-0000-0200-00005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92" name="image3.png">
          <a:extLst>
            <a:ext uri="{FF2B5EF4-FFF2-40B4-BE49-F238E27FC236}">
              <a16:creationId xmlns:a16="http://schemas.microsoft.com/office/drawing/2014/main" id="{00000000-0008-0000-0200-00005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93" name="image3.png">
          <a:extLst>
            <a:ext uri="{FF2B5EF4-FFF2-40B4-BE49-F238E27FC236}">
              <a16:creationId xmlns:a16="http://schemas.microsoft.com/office/drawing/2014/main" id="{00000000-0008-0000-0200-00005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94" name="image3.png">
          <a:extLst>
            <a:ext uri="{FF2B5EF4-FFF2-40B4-BE49-F238E27FC236}">
              <a16:creationId xmlns:a16="http://schemas.microsoft.com/office/drawing/2014/main" id="{00000000-0008-0000-0200-00005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95" name="image3.png">
          <a:extLst>
            <a:ext uri="{FF2B5EF4-FFF2-40B4-BE49-F238E27FC236}">
              <a16:creationId xmlns:a16="http://schemas.microsoft.com/office/drawing/2014/main" id="{00000000-0008-0000-0200-00005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96" name="image3.png">
          <a:extLst>
            <a:ext uri="{FF2B5EF4-FFF2-40B4-BE49-F238E27FC236}">
              <a16:creationId xmlns:a16="http://schemas.microsoft.com/office/drawing/2014/main" id="{00000000-0008-0000-0200-00006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97" name="image3.png">
          <a:extLst>
            <a:ext uri="{FF2B5EF4-FFF2-40B4-BE49-F238E27FC236}">
              <a16:creationId xmlns:a16="http://schemas.microsoft.com/office/drawing/2014/main" id="{00000000-0008-0000-0200-00006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98" name="image3.png">
          <a:extLst>
            <a:ext uri="{FF2B5EF4-FFF2-40B4-BE49-F238E27FC236}">
              <a16:creationId xmlns:a16="http://schemas.microsoft.com/office/drawing/2014/main" id="{00000000-0008-0000-0200-00006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99" name="image3.png">
          <a:extLst>
            <a:ext uri="{FF2B5EF4-FFF2-40B4-BE49-F238E27FC236}">
              <a16:creationId xmlns:a16="http://schemas.microsoft.com/office/drawing/2014/main" id="{00000000-0008-0000-0200-00006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00" name="image3.png">
          <a:extLst>
            <a:ext uri="{FF2B5EF4-FFF2-40B4-BE49-F238E27FC236}">
              <a16:creationId xmlns:a16="http://schemas.microsoft.com/office/drawing/2014/main" id="{00000000-0008-0000-0200-00006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01" name="image3.png">
          <a:extLst>
            <a:ext uri="{FF2B5EF4-FFF2-40B4-BE49-F238E27FC236}">
              <a16:creationId xmlns:a16="http://schemas.microsoft.com/office/drawing/2014/main" id="{00000000-0008-0000-0200-00006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02" name="image3.png">
          <a:extLst>
            <a:ext uri="{FF2B5EF4-FFF2-40B4-BE49-F238E27FC236}">
              <a16:creationId xmlns:a16="http://schemas.microsoft.com/office/drawing/2014/main" id="{00000000-0008-0000-0200-00006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03" name="image3.png">
          <a:extLst>
            <a:ext uri="{FF2B5EF4-FFF2-40B4-BE49-F238E27FC236}">
              <a16:creationId xmlns:a16="http://schemas.microsoft.com/office/drawing/2014/main" id="{00000000-0008-0000-0200-00006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04" name="image3.png">
          <a:extLst>
            <a:ext uri="{FF2B5EF4-FFF2-40B4-BE49-F238E27FC236}">
              <a16:creationId xmlns:a16="http://schemas.microsoft.com/office/drawing/2014/main" id="{00000000-0008-0000-0200-00006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05" name="image3.png">
          <a:extLst>
            <a:ext uri="{FF2B5EF4-FFF2-40B4-BE49-F238E27FC236}">
              <a16:creationId xmlns:a16="http://schemas.microsoft.com/office/drawing/2014/main" id="{00000000-0008-0000-0200-00006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06" name="image3.png">
          <a:extLst>
            <a:ext uri="{FF2B5EF4-FFF2-40B4-BE49-F238E27FC236}">
              <a16:creationId xmlns:a16="http://schemas.microsoft.com/office/drawing/2014/main" id="{00000000-0008-0000-0200-00006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07" name="image3.png">
          <a:extLst>
            <a:ext uri="{FF2B5EF4-FFF2-40B4-BE49-F238E27FC236}">
              <a16:creationId xmlns:a16="http://schemas.microsoft.com/office/drawing/2014/main" id="{00000000-0008-0000-0200-00006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08" name="image3.png">
          <a:extLst>
            <a:ext uri="{FF2B5EF4-FFF2-40B4-BE49-F238E27FC236}">
              <a16:creationId xmlns:a16="http://schemas.microsoft.com/office/drawing/2014/main" id="{00000000-0008-0000-0200-00006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09" name="image3.png">
          <a:extLst>
            <a:ext uri="{FF2B5EF4-FFF2-40B4-BE49-F238E27FC236}">
              <a16:creationId xmlns:a16="http://schemas.microsoft.com/office/drawing/2014/main" id="{00000000-0008-0000-0200-00006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10" name="image3.png">
          <a:extLst>
            <a:ext uri="{FF2B5EF4-FFF2-40B4-BE49-F238E27FC236}">
              <a16:creationId xmlns:a16="http://schemas.microsoft.com/office/drawing/2014/main" id="{00000000-0008-0000-0200-00006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11" name="image3.png">
          <a:extLst>
            <a:ext uri="{FF2B5EF4-FFF2-40B4-BE49-F238E27FC236}">
              <a16:creationId xmlns:a16="http://schemas.microsoft.com/office/drawing/2014/main" id="{00000000-0008-0000-0200-00006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12" name="image3.png">
          <a:extLst>
            <a:ext uri="{FF2B5EF4-FFF2-40B4-BE49-F238E27FC236}">
              <a16:creationId xmlns:a16="http://schemas.microsoft.com/office/drawing/2014/main" id="{00000000-0008-0000-0200-00007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13" name="image3.png">
          <a:extLst>
            <a:ext uri="{FF2B5EF4-FFF2-40B4-BE49-F238E27FC236}">
              <a16:creationId xmlns:a16="http://schemas.microsoft.com/office/drawing/2014/main" id="{00000000-0008-0000-0200-00007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14" name="image3.png">
          <a:extLst>
            <a:ext uri="{FF2B5EF4-FFF2-40B4-BE49-F238E27FC236}">
              <a16:creationId xmlns:a16="http://schemas.microsoft.com/office/drawing/2014/main" id="{00000000-0008-0000-0200-00007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15" name="image3.png">
          <a:extLst>
            <a:ext uri="{FF2B5EF4-FFF2-40B4-BE49-F238E27FC236}">
              <a16:creationId xmlns:a16="http://schemas.microsoft.com/office/drawing/2014/main" id="{00000000-0008-0000-0200-00007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16" name="image3.png">
          <a:extLst>
            <a:ext uri="{FF2B5EF4-FFF2-40B4-BE49-F238E27FC236}">
              <a16:creationId xmlns:a16="http://schemas.microsoft.com/office/drawing/2014/main" id="{00000000-0008-0000-0200-00007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17" name="image3.png">
          <a:extLst>
            <a:ext uri="{FF2B5EF4-FFF2-40B4-BE49-F238E27FC236}">
              <a16:creationId xmlns:a16="http://schemas.microsoft.com/office/drawing/2014/main" id="{00000000-0008-0000-0200-00007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18" name="image3.png">
          <a:extLst>
            <a:ext uri="{FF2B5EF4-FFF2-40B4-BE49-F238E27FC236}">
              <a16:creationId xmlns:a16="http://schemas.microsoft.com/office/drawing/2014/main" id="{00000000-0008-0000-0200-00007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19" name="image3.png">
          <a:extLst>
            <a:ext uri="{FF2B5EF4-FFF2-40B4-BE49-F238E27FC236}">
              <a16:creationId xmlns:a16="http://schemas.microsoft.com/office/drawing/2014/main" id="{00000000-0008-0000-0200-00007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0" name="image3.png">
          <a:extLst>
            <a:ext uri="{FF2B5EF4-FFF2-40B4-BE49-F238E27FC236}">
              <a16:creationId xmlns:a16="http://schemas.microsoft.com/office/drawing/2014/main" id="{00000000-0008-0000-0200-00007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1" name="image3.png">
          <a:extLst>
            <a:ext uri="{FF2B5EF4-FFF2-40B4-BE49-F238E27FC236}">
              <a16:creationId xmlns:a16="http://schemas.microsoft.com/office/drawing/2014/main" id="{00000000-0008-0000-0200-00007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2" name="image3.png">
          <a:extLst>
            <a:ext uri="{FF2B5EF4-FFF2-40B4-BE49-F238E27FC236}">
              <a16:creationId xmlns:a16="http://schemas.microsoft.com/office/drawing/2014/main" id="{00000000-0008-0000-0200-00007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3" name="image3.png">
          <a:extLst>
            <a:ext uri="{FF2B5EF4-FFF2-40B4-BE49-F238E27FC236}">
              <a16:creationId xmlns:a16="http://schemas.microsoft.com/office/drawing/2014/main" id="{00000000-0008-0000-0200-00007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4" name="image3.png">
          <a:extLst>
            <a:ext uri="{FF2B5EF4-FFF2-40B4-BE49-F238E27FC236}">
              <a16:creationId xmlns:a16="http://schemas.microsoft.com/office/drawing/2014/main" id="{00000000-0008-0000-0200-00007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5" name="image3.png">
          <a:extLst>
            <a:ext uri="{FF2B5EF4-FFF2-40B4-BE49-F238E27FC236}">
              <a16:creationId xmlns:a16="http://schemas.microsoft.com/office/drawing/2014/main" id="{00000000-0008-0000-0200-00007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6" name="image3.png">
          <a:extLst>
            <a:ext uri="{FF2B5EF4-FFF2-40B4-BE49-F238E27FC236}">
              <a16:creationId xmlns:a16="http://schemas.microsoft.com/office/drawing/2014/main" id="{00000000-0008-0000-0200-00007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7" name="image3.png">
          <a:extLst>
            <a:ext uri="{FF2B5EF4-FFF2-40B4-BE49-F238E27FC236}">
              <a16:creationId xmlns:a16="http://schemas.microsoft.com/office/drawing/2014/main" id="{00000000-0008-0000-0200-00007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8" name="image3.png">
          <a:extLst>
            <a:ext uri="{FF2B5EF4-FFF2-40B4-BE49-F238E27FC236}">
              <a16:creationId xmlns:a16="http://schemas.microsoft.com/office/drawing/2014/main" id="{00000000-0008-0000-0200-00008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9" name="image3.png">
          <a:extLst>
            <a:ext uri="{FF2B5EF4-FFF2-40B4-BE49-F238E27FC236}">
              <a16:creationId xmlns:a16="http://schemas.microsoft.com/office/drawing/2014/main" id="{00000000-0008-0000-0200-00008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0" name="image3.png">
          <a:extLst>
            <a:ext uri="{FF2B5EF4-FFF2-40B4-BE49-F238E27FC236}">
              <a16:creationId xmlns:a16="http://schemas.microsoft.com/office/drawing/2014/main" id="{00000000-0008-0000-0200-00008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1" name="image3.png">
          <a:extLst>
            <a:ext uri="{FF2B5EF4-FFF2-40B4-BE49-F238E27FC236}">
              <a16:creationId xmlns:a16="http://schemas.microsoft.com/office/drawing/2014/main" id="{00000000-0008-0000-0200-00008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2" name="image3.png">
          <a:extLst>
            <a:ext uri="{FF2B5EF4-FFF2-40B4-BE49-F238E27FC236}">
              <a16:creationId xmlns:a16="http://schemas.microsoft.com/office/drawing/2014/main" id="{00000000-0008-0000-0200-00008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3" name="image3.png">
          <a:extLst>
            <a:ext uri="{FF2B5EF4-FFF2-40B4-BE49-F238E27FC236}">
              <a16:creationId xmlns:a16="http://schemas.microsoft.com/office/drawing/2014/main" id="{00000000-0008-0000-0200-00008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4" name="image3.png">
          <a:extLst>
            <a:ext uri="{FF2B5EF4-FFF2-40B4-BE49-F238E27FC236}">
              <a16:creationId xmlns:a16="http://schemas.microsoft.com/office/drawing/2014/main" id="{00000000-0008-0000-0200-00008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5" name="image3.png">
          <a:extLst>
            <a:ext uri="{FF2B5EF4-FFF2-40B4-BE49-F238E27FC236}">
              <a16:creationId xmlns:a16="http://schemas.microsoft.com/office/drawing/2014/main" id="{00000000-0008-0000-0200-00008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6" name="image3.png">
          <a:extLst>
            <a:ext uri="{FF2B5EF4-FFF2-40B4-BE49-F238E27FC236}">
              <a16:creationId xmlns:a16="http://schemas.microsoft.com/office/drawing/2014/main" id="{00000000-0008-0000-0200-00008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7" name="image3.png">
          <a:extLst>
            <a:ext uri="{FF2B5EF4-FFF2-40B4-BE49-F238E27FC236}">
              <a16:creationId xmlns:a16="http://schemas.microsoft.com/office/drawing/2014/main" id="{00000000-0008-0000-0200-00008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8" name="image3.png">
          <a:extLst>
            <a:ext uri="{FF2B5EF4-FFF2-40B4-BE49-F238E27FC236}">
              <a16:creationId xmlns:a16="http://schemas.microsoft.com/office/drawing/2014/main" id="{00000000-0008-0000-0200-00008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9" name="image3.png">
          <a:extLst>
            <a:ext uri="{FF2B5EF4-FFF2-40B4-BE49-F238E27FC236}">
              <a16:creationId xmlns:a16="http://schemas.microsoft.com/office/drawing/2014/main" id="{00000000-0008-0000-0200-00008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0" name="image3.png">
          <a:extLst>
            <a:ext uri="{FF2B5EF4-FFF2-40B4-BE49-F238E27FC236}">
              <a16:creationId xmlns:a16="http://schemas.microsoft.com/office/drawing/2014/main" id="{00000000-0008-0000-0200-00008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1" name="image3.png">
          <a:extLst>
            <a:ext uri="{FF2B5EF4-FFF2-40B4-BE49-F238E27FC236}">
              <a16:creationId xmlns:a16="http://schemas.microsoft.com/office/drawing/2014/main" id="{00000000-0008-0000-0200-00008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2" name="image3.png">
          <a:extLst>
            <a:ext uri="{FF2B5EF4-FFF2-40B4-BE49-F238E27FC236}">
              <a16:creationId xmlns:a16="http://schemas.microsoft.com/office/drawing/2014/main" id="{00000000-0008-0000-0200-00008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3" name="image3.png">
          <a:extLst>
            <a:ext uri="{FF2B5EF4-FFF2-40B4-BE49-F238E27FC236}">
              <a16:creationId xmlns:a16="http://schemas.microsoft.com/office/drawing/2014/main" id="{00000000-0008-0000-0200-00008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4" name="image3.png">
          <a:extLst>
            <a:ext uri="{FF2B5EF4-FFF2-40B4-BE49-F238E27FC236}">
              <a16:creationId xmlns:a16="http://schemas.microsoft.com/office/drawing/2014/main" id="{00000000-0008-0000-0200-00009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5" name="image3.png">
          <a:extLst>
            <a:ext uri="{FF2B5EF4-FFF2-40B4-BE49-F238E27FC236}">
              <a16:creationId xmlns:a16="http://schemas.microsoft.com/office/drawing/2014/main" id="{00000000-0008-0000-0200-00009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6" name="image3.png">
          <a:extLst>
            <a:ext uri="{FF2B5EF4-FFF2-40B4-BE49-F238E27FC236}">
              <a16:creationId xmlns:a16="http://schemas.microsoft.com/office/drawing/2014/main" id="{00000000-0008-0000-0200-00009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7" name="image3.png">
          <a:extLst>
            <a:ext uri="{FF2B5EF4-FFF2-40B4-BE49-F238E27FC236}">
              <a16:creationId xmlns:a16="http://schemas.microsoft.com/office/drawing/2014/main" id="{00000000-0008-0000-0200-00009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8" name="image3.png">
          <a:extLst>
            <a:ext uri="{FF2B5EF4-FFF2-40B4-BE49-F238E27FC236}">
              <a16:creationId xmlns:a16="http://schemas.microsoft.com/office/drawing/2014/main" id="{00000000-0008-0000-0200-00009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9" name="image3.png">
          <a:extLst>
            <a:ext uri="{FF2B5EF4-FFF2-40B4-BE49-F238E27FC236}">
              <a16:creationId xmlns:a16="http://schemas.microsoft.com/office/drawing/2014/main" id="{00000000-0008-0000-0200-00009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50" name="image3.png">
          <a:extLst>
            <a:ext uri="{FF2B5EF4-FFF2-40B4-BE49-F238E27FC236}">
              <a16:creationId xmlns:a16="http://schemas.microsoft.com/office/drawing/2014/main" id="{00000000-0008-0000-0200-00009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51" name="image3.png">
          <a:extLst>
            <a:ext uri="{FF2B5EF4-FFF2-40B4-BE49-F238E27FC236}">
              <a16:creationId xmlns:a16="http://schemas.microsoft.com/office/drawing/2014/main" id="{00000000-0008-0000-0200-00009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52" name="image3.png">
          <a:extLst>
            <a:ext uri="{FF2B5EF4-FFF2-40B4-BE49-F238E27FC236}">
              <a16:creationId xmlns:a16="http://schemas.microsoft.com/office/drawing/2014/main" id="{00000000-0008-0000-0200-00009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53" name="image3.png">
          <a:extLst>
            <a:ext uri="{FF2B5EF4-FFF2-40B4-BE49-F238E27FC236}">
              <a16:creationId xmlns:a16="http://schemas.microsoft.com/office/drawing/2014/main" id="{00000000-0008-0000-0200-00009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54" name="image3.png">
          <a:extLst>
            <a:ext uri="{FF2B5EF4-FFF2-40B4-BE49-F238E27FC236}">
              <a16:creationId xmlns:a16="http://schemas.microsoft.com/office/drawing/2014/main" id="{00000000-0008-0000-0200-00009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55" name="image3.png">
          <a:extLst>
            <a:ext uri="{FF2B5EF4-FFF2-40B4-BE49-F238E27FC236}">
              <a16:creationId xmlns:a16="http://schemas.microsoft.com/office/drawing/2014/main" id="{00000000-0008-0000-0200-00009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56" name="image3.png">
          <a:extLst>
            <a:ext uri="{FF2B5EF4-FFF2-40B4-BE49-F238E27FC236}">
              <a16:creationId xmlns:a16="http://schemas.microsoft.com/office/drawing/2014/main" id="{00000000-0008-0000-0200-00009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57" name="image3.png">
          <a:extLst>
            <a:ext uri="{FF2B5EF4-FFF2-40B4-BE49-F238E27FC236}">
              <a16:creationId xmlns:a16="http://schemas.microsoft.com/office/drawing/2014/main" id="{00000000-0008-0000-0200-00009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58" name="image3.png">
          <a:extLst>
            <a:ext uri="{FF2B5EF4-FFF2-40B4-BE49-F238E27FC236}">
              <a16:creationId xmlns:a16="http://schemas.microsoft.com/office/drawing/2014/main" id="{00000000-0008-0000-0200-00009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59" name="image3.png">
          <a:extLst>
            <a:ext uri="{FF2B5EF4-FFF2-40B4-BE49-F238E27FC236}">
              <a16:creationId xmlns:a16="http://schemas.microsoft.com/office/drawing/2014/main" id="{00000000-0008-0000-0200-00009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60" name="image3.png">
          <a:extLst>
            <a:ext uri="{FF2B5EF4-FFF2-40B4-BE49-F238E27FC236}">
              <a16:creationId xmlns:a16="http://schemas.microsoft.com/office/drawing/2014/main" id="{00000000-0008-0000-0200-0000A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61" name="image3.png">
          <a:extLst>
            <a:ext uri="{FF2B5EF4-FFF2-40B4-BE49-F238E27FC236}">
              <a16:creationId xmlns:a16="http://schemas.microsoft.com/office/drawing/2014/main" id="{00000000-0008-0000-0200-0000A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62" name="image3.png">
          <a:extLst>
            <a:ext uri="{FF2B5EF4-FFF2-40B4-BE49-F238E27FC236}">
              <a16:creationId xmlns:a16="http://schemas.microsoft.com/office/drawing/2014/main" id="{00000000-0008-0000-0200-0000A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63" name="image3.png">
          <a:extLst>
            <a:ext uri="{FF2B5EF4-FFF2-40B4-BE49-F238E27FC236}">
              <a16:creationId xmlns:a16="http://schemas.microsoft.com/office/drawing/2014/main" id="{00000000-0008-0000-0200-0000A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64" name="image3.png">
          <a:extLst>
            <a:ext uri="{FF2B5EF4-FFF2-40B4-BE49-F238E27FC236}">
              <a16:creationId xmlns:a16="http://schemas.microsoft.com/office/drawing/2014/main" id="{00000000-0008-0000-0200-0000A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65" name="image3.png">
          <a:extLst>
            <a:ext uri="{FF2B5EF4-FFF2-40B4-BE49-F238E27FC236}">
              <a16:creationId xmlns:a16="http://schemas.microsoft.com/office/drawing/2014/main" id="{00000000-0008-0000-0200-0000A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66" name="image3.png">
          <a:extLst>
            <a:ext uri="{FF2B5EF4-FFF2-40B4-BE49-F238E27FC236}">
              <a16:creationId xmlns:a16="http://schemas.microsoft.com/office/drawing/2014/main" id="{00000000-0008-0000-0200-0000A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67" name="image3.png">
          <a:extLst>
            <a:ext uri="{FF2B5EF4-FFF2-40B4-BE49-F238E27FC236}">
              <a16:creationId xmlns:a16="http://schemas.microsoft.com/office/drawing/2014/main" id="{00000000-0008-0000-0200-0000A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68" name="image3.png">
          <a:extLst>
            <a:ext uri="{FF2B5EF4-FFF2-40B4-BE49-F238E27FC236}">
              <a16:creationId xmlns:a16="http://schemas.microsoft.com/office/drawing/2014/main" id="{00000000-0008-0000-0200-0000A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69" name="image3.png">
          <a:extLst>
            <a:ext uri="{FF2B5EF4-FFF2-40B4-BE49-F238E27FC236}">
              <a16:creationId xmlns:a16="http://schemas.microsoft.com/office/drawing/2014/main" id="{00000000-0008-0000-0200-0000A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70" name="image3.png">
          <a:extLst>
            <a:ext uri="{FF2B5EF4-FFF2-40B4-BE49-F238E27FC236}">
              <a16:creationId xmlns:a16="http://schemas.microsoft.com/office/drawing/2014/main" id="{00000000-0008-0000-0200-0000A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71" name="image3.png">
          <a:extLst>
            <a:ext uri="{FF2B5EF4-FFF2-40B4-BE49-F238E27FC236}">
              <a16:creationId xmlns:a16="http://schemas.microsoft.com/office/drawing/2014/main" id="{00000000-0008-0000-0200-0000A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72" name="image3.png">
          <a:extLst>
            <a:ext uri="{FF2B5EF4-FFF2-40B4-BE49-F238E27FC236}">
              <a16:creationId xmlns:a16="http://schemas.microsoft.com/office/drawing/2014/main" id="{00000000-0008-0000-0200-0000A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73" name="image3.png">
          <a:extLst>
            <a:ext uri="{FF2B5EF4-FFF2-40B4-BE49-F238E27FC236}">
              <a16:creationId xmlns:a16="http://schemas.microsoft.com/office/drawing/2014/main" id="{00000000-0008-0000-0200-0000A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74" name="image3.png">
          <a:extLst>
            <a:ext uri="{FF2B5EF4-FFF2-40B4-BE49-F238E27FC236}">
              <a16:creationId xmlns:a16="http://schemas.microsoft.com/office/drawing/2014/main" id="{00000000-0008-0000-0200-0000A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75" name="image3.png">
          <a:extLst>
            <a:ext uri="{FF2B5EF4-FFF2-40B4-BE49-F238E27FC236}">
              <a16:creationId xmlns:a16="http://schemas.microsoft.com/office/drawing/2014/main" id="{00000000-0008-0000-0200-0000A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76" name="image3.png">
          <a:extLst>
            <a:ext uri="{FF2B5EF4-FFF2-40B4-BE49-F238E27FC236}">
              <a16:creationId xmlns:a16="http://schemas.microsoft.com/office/drawing/2014/main" id="{00000000-0008-0000-0200-0000B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77" name="image3.png">
          <a:extLst>
            <a:ext uri="{FF2B5EF4-FFF2-40B4-BE49-F238E27FC236}">
              <a16:creationId xmlns:a16="http://schemas.microsoft.com/office/drawing/2014/main" id="{00000000-0008-0000-0200-0000B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78" name="image3.png">
          <a:extLst>
            <a:ext uri="{FF2B5EF4-FFF2-40B4-BE49-F238E27FC236}">
              <a16:creationId xmlns:a16="http://schemas.microsoft.com/office/drawing/2014/main" id="{00000000-0008-0000-0200-0000B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79" name="image3.png">
          <a:extLst>
            <a:ext uri="{FF2B5EF4-FFF2-40B4-BE49-F238E27FC236}">
              <a16:creationId xmlns:a16="http://schemas.microsoft.com/office/drawing/2014/main" id="{00000000-0008-0000-0200-0000B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80" name="image3.png">
          <a:extLst>
            <a:ext uri="{FF2B5EF4-FFF2-40B4-BE49-F238E27FC236}">
              <a16:creationId xmlns:a16="http://schemas.microsoft.com/office/drawing/2014/main" id="{00000000-0008-0000-0200-0000B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81" name="image3.png">
          <a:extLst>
            <a:ext uri="{FF2B5EF4-FFF2-40B4-BE49-F238E27FC236}">
              <a16:creationId xmlns:a16="http://schemas.microsoft.com/office/drawing/2014/main" id="{00000000-0008-0000-0200-0000B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82" name="image3.png">
          <a:extLst>
            <a:ext uri="{FF2B5EF4-FFF2-40B4-BE49-F238E27FC236}">
              <a16:creationId xmlns:a16="http://schemas.microsoft.com/office/drawing/2014/main" id="{00000000-0008-0000-0200-0000B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83" name="image3.png">
          <a:extLst>
            <a:ext uri="{FF2B5EF4-FFF2-40B4-BE49-F238E27FC236}">
              <a16:creationId xmlns:a16="http://schemas.microsoft.com/office/drawing/2014/main" id="{00000000-0008-0000-0200-0000B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84" name="image3.png">
          <a:extLst>
            <a:ext uri="{FF2B5EF4-FFF2-40B4-BE49-F238E27FC236}">
              <a16:creationId xmlns:a16="http://schemas.microsoft.com/office/drawing/2014/main" id="{00000000-0008-0000-0200-0000B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85" name="image3.png">
          <a:extLst>
            <a:ext uri="{FF2B5EF4-FFF2-40B4-BE49-F238E27FC236}">
              <a16:creationId xmlns:a16="http://schemas.microsoft.com/office/drawing/2014/main" id="{00000000-0008-0000-0200-0000B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86" name="image3.png">
          <a:extLst>
            <a:ext uri="{FF2B5EF4-FFF2-40B4-BE49-F238E27FC236}">
              <a16:creationId xmlns:a16="http://schemas.microsoft.com/office/drawing/2014/main" id="{00000000-0008-0000-0200-0000B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87" name="image3.png">
          <a:extLst>
            <a:ext uri="{FF2B5EF4-FFF2-40B4-BE49-F238E27FC236}">
              <a16:creationId xmlns:a16="http://schemas.microsoft.com/office/drawing/2014/main" id="{00000000-0008-0000-0200-0000B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88" name="image3.png">
          <a:extLst>
            <a:ext uri="{FF2B5EF4-FFF2-40B4-BE49-F238E27FC236}">
              <a16:creationId xmlns:a16="http://schemas.microsoft.com/office/drawing/2014/main" id="{00000000-0008-0000-0200-0000B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89" name="image3.png">
          <a:extLst>
            <a:ext uri="{FF2B5EF4-FFF2-40B4-BE49-F238E27FC236}">
              <a16:creationId xmlns:a16="http://schemas.microsoft.com/office/drawing/2014/main" id="{00000000-0008-0000-0200-0000B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90" name="image3.png">
          <a:extLst>
            <a:ext uri="{FF2B5EF4-FFF2-40B4-BE49-F238E27FC236}">
              <a16:creationId xmlns:a16="http://schemas.microsoft.com/office/drawing/2014/main" id="{00000000-0008-0000-0200-0000B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91" name="image3.png">
          <a:extLst>
            <a:ext uri="{FF2B5EF4-FFF2-40B4-BE49-F238E27FC236}">
              <a16:creationId xmlns:a16="http://schemas.microsoft.com/office/drawing/2014/main" id="{00000000-0008-0000-0200-0000B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92" name="image3.png">
          <a:extLst>
            <a:ext uri="{FF2B5EF4-FFF2-40B4-BE49-F238E27FC236}">
              <a16:creationId xmlns:a16="http://schemas.microsoft.com/office/drawing/2014/main" id="{00000000-0008-0000-0200-0000C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93" name="image3.png">
          <a:extLst>
            <a:ext uri="{FF2B5EF4-FFF2-40B4-BE49-F238E27FC236}">
              <a16:creationId xmlns:a16="http://schemas.microsoft.com/office/drawing/2014/main" id="{00000000-0008-0000-0200-0000C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94" name="image3.png">
          <a:extLst>
            <a:ext uri="{FF2B5EF4-FFF2-40B4-BE49-F238E27FC236}">
              <a16:creationId xmlns:a16="http://schemas.microsoft.com/office/drawing/2014/main" id="{00000000-0008-0000-0200-0000C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95" name="image3.png">
          <a:extLst>
            <a:ext uri="{FF2B5EF4-FFF2-40B4-BE49-F238E27FC236}">
              <a16:creationId xmlns:a16="http://schemas.microsoft.com/office/drawing/2014/main" id="{00000000-0008-0000-0200-0000C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96" name="image3.png">
          <a:extLst>
            <a:ext uri="{FF2B5EF4-FFF2-40B4-BE49-F238E27FC236}">
              <a16:creationId xmlns:a16="http://schemas.microsoft.com/office/drawing/2014/main" id="{00000000-0008-0000-0200-0000C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97" name="image3.png">
          <a:extLst>
            <a:ext uri="{FF2B5EF4-FFF2-40B4-BE49-F238E27FC236}">
              <a16:creationId xmlns:a16="http://schemas.microsoft.com/office/drawing/2014/main" id="{00000000-0008-0000-0200-0000C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98" name="image3.png">
          <a:extLst>
            <a:ext uri="{FF2B5EF4-FFF2-40B4-BE49-F238E27FC236}">
              <a16:creationId xmlns:a16="http://schemas.microsoft.com/office/drawing/2014/main" id="{00000000-0008-0000-0200-0000C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99" name="image3.png">
          <a:extLst>
            <a:ext uri="{FF2B5EF4-FFF2-40B4-BE49-F238E27FC236}">
              <a16:creationId xmlns:a16="http://schemas.microsoft.com/office/drawing/2014/main" id="{00000000-0008-0000-0200-0000C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00" name="image3.png">
          <a:extLst>
            <a:ext uri="{FF2B5EF4-FFF2-40B4-BE49-F238E27FC236}">
              <a16:creationId xmlns:a16="http://schemas.microsoft.com/office/drawing/2014/main" id="{00000000-0008-0000-0200-0000C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01" name="image3.png">
          <a:extLst>
            <a:ext uri="{FF2B5EF4-FFF2-40B4-BE49-F238E27FC236}">
              <a16:creationId xmlns:a16="http://schemas.microsoft.com/office/drawing/2014/main" id="{00000000-0008-0000-0200-0000C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02" name="image3.png">
          <a:extLst>
            <a:ext uri="{FF2B5EF4-FFF2-40B4-BE49-F238E27FC236}">
              <a16:creationId xmlns:a16="http://schemas.microsoft.com/office/drawing/2014/main" id="{00000000-0008-0000-0200-0000C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03" name="image3.png">
          <a:extLst>
            <a:ext uri="{FF2B5EF4-FFF2-40B4-BE49-F238E27FC236}">
              <a16:creationId xmlns:a16="http://schemas.microsoft.com/office/drawing/2014/main" id="{00000000-0008-0000-0200-0000C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04" name="image3.png">
          <a:extLst>
            <a:ext uri="{FF2B5EF4-FFF2-40B4-BE49-F238E27FC236}">
              <a16:creationId xmlns:a16="http://schemas.microsoft.com/office/drawing/2014/main" id="{00000000-0008-0000-0200-0000C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05" name="image3.png">
          <a:extLst>
            <a:ext uri="{FF2B5EF4-FFF2-40B4-BE49-F238E27FC236}">
              <a16:creationId xmlns:a16="http://schemas.microsoft.com/office/drawing/2014/main" id="{00000000-0008-0000-0200-0000C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06" name="image3.png">
          <a:extLst>
            <a:ext uri="{FF2B5EF4-FFF2-40B4-BE49-F238E27FC236}">
              <a16:creationId xmlns:a16="http://schemas.microsoft.com/office/drawing/2014/main" id="{00000000-0008-0000-0200-0000C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07" name="image3.png">
          <a:extLst>
            <a:ext uri="{FF2B5EF4-FFF2-40B4-BE49-F238E27FC236}">
              <a16:creationId xmlns:a16="http://schemas.microsoft.com/office/drawing/2014/main" id="{00000000-0008-0000-0200-0000C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08" name="image3.png">
          <a:extLst>
            <a:ext uri="{FF2B5EF4-FFF2-40B4-BE49-F238E27FC236}">
              <a16:creationId xmlns:a16="http://schemas.microsoft.com/office/drawing/2014/main" id="{00000000-0008-0000-0200-0000D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09" name="image3.png">
          <a:extLst>
            <a:ext uri="{FF2B5EF4-FFF2-40B4-BE49-F238E27FC236}">
              <a16:creationId xmlns:a16="http://schemas.microsoft.com/office/drawing/2014/main" id="{00000000-0008-0000-0200-0000D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10" name="image3.png">
          <a:extLst>
            <a:ext uri="{FF2B5EF4-FFF2-40B4-BE49-F238E27FC236}">
              <a16:creationId xmlns:a16="http://schemas.microsoft.com/office/drawing/2014/main" id="{00000000-0008-0000-0200-0000D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11" name="image3.png">
          <a:extLst>
            <a:ext uri="{FF2B5EF4-FFF2-40B4-BE49-F238E27FC236}">
              <a16:creationId xmlns:a16="http://schemas.microsoft.com/office/drawing/2014/main" id="{00000000-0008-0000-0200-0000D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12" name="image3.png">
          <a:extLst>
            <a:ext uri="{FF2B5EF4-FFF2-40B4-BE49-F238E27FC236}">
              <a16:creationId xmlns:a16="http://schemas.microsoft.com/office/drawing/2014/main" id="{00000000-0008-0000-0200-0000D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13" name="image3.png">
          <a:extLst>
            <a:ext uri="{FF2B5EF4-FFF2-40B4-BE49-F238E27FC236}">
              <a16:creationId xmlns:a16="http://schemas.microsoft.com/office/drawing/2014/main" id="{00000000-0008-0000-0200-0000D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14" name="image3.png">
          <a:extLst>
            <a:ext uri="{FF2B5EF4-FFF2-40B4-BE49-F238E27FC236}">
              <a16:creationId xmlns:a16="http://schemas.microsoft.com/office/drawing/2014/main" id="{00000000-0008-0000-0200-0000D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15" name="image3.png">
          <a:extLst>
            <a:ext uri="{FF2B5EF4-FFF2-40B4-BE49-F238E27FC236}">
              <a16:creationId xmlns:a16="http://schemas.microsoft.com/office/drawing/2014/main" id="{00000000-0008-0000-0200-0000D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16" name="image3.png">
          <a:extLst>
            <a:ext uri="{FF2B5EF4-FFF2-40B4-BE49-F238E27FC236}">
              <a16:creationId xmlns:a16="http://schemas.microsoft.com/office/drawing/2014/main" id="{00000000-0008-0000-0200-0000D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17" name="image3.png">
          <a:extLst>
            <a:ext uri="{FF2B5EF4-FFF2-40B4-BE49-F238E27FC236}">
              <a16:creationId xmlns:a16="http://schemas.microsoft.com/office/drawing/2014/main" id="{00000000-0008-0000-0200-0000D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18" name="image3.png">
          <a:extLst>
            <a:ext uri="{FF2B5EF4-FFF2-40B4-BE49-F238E27FC236}">
              <a16:creationId xmlns:a16="http://schemas.microsoft.com/office/drawing/2014/main" id="{00000000-0008-0000-0200-0000D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19" name="image3.png">
          <a:extLst>
            <a:ext uri="{FF2B5EF4-FFF2-40B4-BE49-F238E27FC236}">
              <a16:creationId xmlns:a16="http://schemas.microsoft.com/office/drawing/2014/main" id="{00000000-0008-0000-0200-0000D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20" name="image3.png">
          <a:extLst>
            <a:ext uri="{FF2B5EF4-FFF2-40B4-BE49-F238E27FC236}">
              <a16:creationId xmlns:a16="http://schemas.microsoft.com/office/drawing/2014/main" id="{00000000-0008-0000-0200-0000D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21" name="image3.png">
          <a:extLst>
            <a:ext uri="{FF2B5EF4-FFF2-40B4-BE49-F238E27FC236}">
              <a16:creationId xmlns:a16="http://schemas.microsoft.com/office/drawing/2014/main" id="{00000000-0008-0000-0200-0000D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22" name="image3.png">
          <a:extLst>
            <a:ext uri="{FF2B5EF4-FFF2-40B4-BE49-F238E27FC236}">
              <a16:creationId xmlns:a16="http://schemas.microsoft.com/office/drawing/2014/main" id="{00000000-0008-0000-0200-0000D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23" name="image3.png">
          <a:extLst>
            <a:ext uri="{FF2B5EF4-FFF2-40B4-BE49-F238E27FC236}">
              <a16:creationId xmlns:a16="http://schemas.microsoft.com/office/drawing/2014/main" id="{00000000-0008-0000-0200-0000D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24" name="image3.png">
          <a:extLst>
            <a:ext uri="{FF2B5EF4-FFF2-40B4-BE49-F238E27FC236}">
              <a16:creationId xmlns:a16="http://schemas.microsoft.com/office/drawing/2014/main" id="{00000000-0008-0000-0200-0000E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25" name="image3.png">
          <a:extLst>
            <a:ext uri="{FF2B5EF4-FFF2-40B4-BE49-F238E27FC236}">
              <a16:creationId xmlns:a16="http://schemas.microsoft.com/office/drawing/2014/main" id="{00000000-0008-0000-0200-0000E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26" name="image3.png">
          <a:extLst>
            <a:ext uri="{FF2B5EF4-FFF2-40B4-BE49-F238E27FC236}">
              <a16:creationId xmlns:a16="http://schemas.microsoft.com/office/drawing/2014/main" id="{00000000-0008-0000-0200-0000E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27" name="image3.png">
          <a:extLst>
            <a:ext uri="{FF2B5EF4-FFF2-40B4-BE49-F238E27FC236}">
              <a16:creationId xmlns:a16="http://schemas.microsoft.com/office/drawing/2014/main" id="{00000000-0008-0000-0200-0000E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28" name="image3.png">
          <a:extLst>
            <a:ext uri="{FF2B5EF4-FFF2-40B4-BE49-F238E27FC236}">
              <a16:creationId xmlns:a16="http://schemas.microsoft.com/office/drawing/2014/main" id="{00000000-0008-0000-0200-0000E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29" name="image3.png">
          <a:extLst>
            <a:ext uri="{FF2B5EF4-FFF2-40B4-BE49-F238E27FC236}">
              <a16:creationId xmlns:a16="http://schemas.microsoft.com/office/drawing/2014/main" id="{00000000-0008-0000-0200-0000E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30" name="image3.png">
          <a:extLst>
            <a:ext uri="{FF2B5EF4-FFF2-40B4-BE49-F238E27FC236}">
              <a16:creationId xmlns:a16="http://schemas.microsoft.com/office/drawing/2014/main" id="{00000000-0008-0000-0200-0000E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31" name="image3.png">
          <a:extLst>
            <a:ext uri="{FF2B5EF4-FFF2-40B4-BE49-F238E27FC236}">
              <a16:creationId xmlns:a16="http://schemas.microsoft.com/office/drawing/2014/main" id="{00000000-0008-0000-0200-0000E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32" name="image3.png">
          <a:extLst>
            <a:ext uri="{FF2B5EF4-FFF2-40B4-BE49-F238E27FC236}">
              <a16:creationId xmlns:a16="http://schemas.microsoft.com/office/drawing/2014/main" id="{00000000-0008-0000-0200-0000E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33" name="image3.png">
          <a:extLst>
            <a:ext uri="{FF2B5EF4-FFF2-40B4-BE49-F238E27FC236}">
              <a16:creationId xmlns:a16="http://schemas.microsoft.com/office/drawing/2014/main" id="{00000000-0008-0000-0200-0000E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34" name="image3.png">
          <a:extLst>
            <a:ext uri="{FF2B5EF4-FFF2-40B4-BE49-F238E27FC236}">
              <a16:creationId xmlns:a16="http://schemas.microsoft.com/office/drawing/2014/main" id="{00000000-0008-0000-0200-0000E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35" name="image3.png">
          <a:extLst>
            <a:ext uri="{FF2B5EF4-FFF2-40B4-BE49-F238E27FC236}">
              <a16:creationId xmlns:a16="http://schemas.microsoft.com/office/drawing/2014/main" id="{00000000-0008-0000-0200-0000E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36" name="image3.png">
          <a:extLst>
            <a:ext uri="{FF2B5EF4-FFF2-40B4-BE49-F238E27FC236}">
              <a16:creationId xmlns:a16="http://schemas.microsoft.com/office/drawing/2014/main" id="{00000000-0008-0000-0200-0000E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37" name="image3.png">
          <a:extLst>
            <a:ext uri="{FF2B5EF4-FFF2-40B4-BE49-F238E27FC236}">
              <a16:creationId xmlns:a16="http://schemas.microsoft.com/office/drawing/2014/main" id="{00000000-0008-0000-0200-0000E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38" name="image3.png">
          <a:extLst>
            <a:ext uri="{FF2B5EF4-FFF2-40B4-BE49-F238E27FC236}">
              <a16:creationId xmlns:a16="http://schemas.microsoft.com/office/drawing/2014/main" id="{00000000-0008-0000-0200-0000E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39" name="image3.png">
          <a:extLst>
            <a:ext uri="{FF2B5EF4-FFF2-40B4-BE49-F238E27FC236}">
              <a16:creationId xmlns:a16="http://schemas.microsoft.com/office/drawing/2014/main" id="{00000000-0008-0000-0200-0000E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40" name="image3.png">
          <a:extLst>
            <a:ext uri="{FF2B5EF4-FFF2-40B4-BE49-F238E27FC236}">
              <a16:creationId xmlns:a16="http://schemas.microsoft.com/office/drawing/2014/main" id="{00000000-0008-0000-0200-0000F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41" name="image3.png">
          <a:extLst>
            <a:ext uri="{FF2B5EF4-FFF2-40B4-BE49-F238E27FC236}">
              <a16:creationId xmlns:a16="http://schemas.microsoft.com/office/drawing/2014/main" id="{00000000-0008-0000-0200-0000F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42" name="image3.png">
          <a:extLst>
            <a:ext uri="{FF2B5EF4-FFF2-40B4-BE49-F238E27FC236}">
              <a16:creationId xmlns:a16="http://schemas.microsoft.com/office/drawing/2014/main" id="{00000000-0008-0000-0200-0000F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43" name="image3.png">
          <a:extLst>
            <a:ext uri="{FF2B5EF4-FFF2-40B4-BE49-F238E27FC236}">
              <a16:creationId xmlns:a16="http://schemas.microsoft.com/office/drawing/2014/main" id="{00000000-0008-0000-0200-0000F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44" name="image3.png">
          <a:extLst>
            <a:ext uri="{FF2B5EF4-FFF2-40B4-BE49-F238E27FC236}">
              <a16:creationId xmlns:a16="http://schemas.microsoft.com/office/drawing/2014/main" id="{00000000-0008-0000-0200-0000F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45" name="image3.png">
          <a:extLst>
            <a:ext uri="{FF2B5EF4-FFF2-40B4-BE49-F238E27FC236}">
              <a16:creationId xmlns:a16="http://schemas.microsoft.com/office/drawing/2014/main" id="{00000000-0008-0000-0200-0000F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46" name="image3.png">
          <a:extLst>
            <a:ext uri="{FF2B5EF4-FFF2-40B4-BE49-F238E27FC236}">
              <a16:creationId xmlns:a16="http://schemas.microsoft.com/office/drawing/2014/main" id="{00000000-0008-0000-0200-0000F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47" name="image3.png">
          <a:extLst>
            <a:ext uri="{FF2B5EF4-FFF2-40B4-BE49-F238E27FC236}">
              <a16:creationId xmlns:a16="http://schemas.microsoft.com/office/drawing/2014/main" id="{00000000-0008-0000-0200-0000F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48" name="image3.png">
          <a:extLst>
            <a:ext uri="{FF2B5EF4-FFF2-40B4-BE49-F238E27FC236}">
              <a16:creationId xmlns:a16="http://schemas.microsoft.com/office/drawing/2014/main" id="{00000000-0008-0000-0200-0000F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49" name="image3.png">
          <a:extLst>
            <a:ext uri="{FF2B5EF4-FFF2-40B4-BE49-F238E27FC236}">
              <a16:creationId xmlns:a16="http://schemas.microsoft.com/office/drawing/2014/main" id="{00000000-0008-0000-0200-0000F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50" name="image3.png">
          <a:extLst>
            <a:ext uri="{FF2B5EF4-FFF2-40B4-BE49-F238E27FC236}">
              <a16:creationId xmlns:a16="http://schemas.microsoft.com/office/drawing/2014/main" id="{00000000-0008-0000-0200-0000F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51" name="image3.png">
          <a:extLst>
            <a:ext uri="{FF2B5EF4-FFF2-40B4-BE49-F238E27FC236}">
              <a16:creationId xmlns:a16="http://schemas.microsoft.com/office/drawing/2014/main" id="{00000000-0008-0000-0200-0000F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52" name="image3.png">
          <a:extLst>
            <a:ext uri="{FF2B5EF4-FFF2-40B4-BE49-F238E27FC236}">
              <a16:creationId xmlns:a16="http://schemas.microsoft.com/office/drawing/2014/main" id="{00000000-0008-0000-0200-0000F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53" name="image3.png">
          <a:extLst>
            <a:ext uri="{FF2B5EF4-FFF2-40B4-BE49-F238E27FC236}">
              <a16:creationId xmlns:a16="http://schemas.microsoft.com/office/drawing/2014/main" id="{00000000-0008-0000-0200-0000F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54" name="image3.png">
          <a:extLst>
            <a:ext uri="{FF2B5EF4-FFF2-40B4-BE49-F238E27FC236}">
              <a16:creationId xmlns:a16="http://schemas.microsoft.com/office/drawing/2014/main" id="{00000000-0008-0000-0200-0000F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55" name="image3.png">
          <a:extLst>
            <a:ext uri="{FF2B5EF4-FFF2-40B4-BE49-F238E27FC236}">
              <a16:creationId xmlns:a16="http://schemas.microsoft.com/office/drawing/2014/main" id="{00000000-0008-0000-0200-0000F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56" name="image3.png">
          <a:extLst>
            <a:ext uri="{FF2B5EF4-FFF2-40B4-BE49-F238E27FC236}">
              <a16:creationId xmlns:a16="http://schemas.microsoft.com/office/drawing/2014/main" id="{00000000-0008-0000-0200-000000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57" name="image3.png">
          <a:extLst>
            <a:ext uri="{FF2B5EF4-FFF2-40B4-BE49-F238E27FC236}">
              <a16:creationId xmlns:a16="http://schemas.microsoft.com/office/drawing/2014/main" id="{00000000-0008-0000-0200-000001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58" name="image3.png">
          <a:extLst>
            <a:ext uri="{FF2B5EF4-FFF2-40B4-BE49-F238E27FC236}">
              <a16:creationId xmlns:a16="http://schemas.microsoft.com/office/drawing/2014/main" id="{00000000-0008-0000-0200-000002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59" name="image3.png">
          <a:extLst>
            <a:ext uri="{FF2B5EF4-FFF2-40B4-BE49-F238E27FC236}">
              <a16:creationId xmlns:a16="http://schemas.microsoft.com/office/drawing/2014/main" id="{00000000-0008-0000-0200-000003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60" name="image3.png">
          <a:extLst>
            <a:ext uri="{FF2B5EF4-FFF2-40B4-BE49-F238E27FC236}">
              <a16:creationId xmlns:a16="http://schemas.microsoft.com/office/drawing/2014/main" id="{00000000-0008-0000-0200-000004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61" name="image3.png">
          <a:extLst>
            <a:ext uri="{FF2B5EF4-FFF2-40B4-BE49-F238E27FC236}">
              <a16:creationId xmlns:a16="http://schemas.microsoft.com/office/drawing/2014/main" id="{00000000-0008-0000-0200-000005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62" name="image3.png">
          <a:extLst>
            <a:ext uri="{FF2B5EF4-FFF2-40B4-BE49-F238E27FC236}">
              <a16:creationId xmlns:a16="http://schemas.microsoft.com/office/drawing/2014/main" id="{00000000-0008-0000-0200-000006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63" name="image3.png">
          <a:extLst>
            <a:ext uri="{FF2B5EF4-FFF2-40B4-BE49-F238E27FC236}">
              <a16:creationId xmlns:a16="http://schemas.microsoft.com/office/drawing/2014/main" id="{00000000-0008-0000-0200-000007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64" name="image3.png">
          <a:extLst>
            <a:ext uri="{FF2B5EF4-FFF2-40B4-BE49-F238E27FC236}">
              <a16:creationId xmlns:a16="http://schemas.microsoft.com/office/drawing/2014/main" id="{00000000-0008-0000-0200-000008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65" name="image3.png">
          <a:extLst>
            <a:ext uri="{FF2B5EF4-FFF2-40B4-BE49-F238E27FC236}">
              <a16:creationId xmlns:a16="http://schemas.microsoft.com/office/drawing/2014/main" id="{00000000-0008-0000-0200-000009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66" name="image3.png">
          <a:extLst>
            <a:ext uri="{FF2B5EF4-FFF2-40B4-BE49-F238E27FC236}">
              <a16:creationId xmlns:a16="http://schemas.microsoft.com/office/drawing/2014/main" id="{00000000-0008-0000-0200-00000A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67" name="image3.png">
          <a:extLst>
            <a:ext uri="{FF2B5EF4-FFF2-40B4-BE49-F238E27FC236}">
              <a16:creationId xmlns:a16="http://schemas.microsoft.com/office/drawing/2014/main" id="{00000000-0008-0000-0200-00000B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68" name="image3.png">
          <a:extLst>
            <a:ext uri="{FF2B5EF4-FFF2-40B4-BE49-F238E27FC236}">
              <a16:creationId xmlns:a16="http://schemas.microsoft.com/office/drawing/2014/main" id="{00000000-0008-0000-0200-00000C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69" name="image3.png">
          <a:extLst>
            <a:ext uri="{FF2B5EF4-FFF2-40B4-BE49-F238E27FC236}">
              <a16:creationId xmlns:a16="http://schemas.microsoft.com/office/drawing/2014/main" id="{00000000-0008-0000-0200-00000D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70" name="image3.png">
          <a:extLst>
            <a:ext uri="{FF2B5EF4-FFF2-40B4-BE49-F238E27FC236}">
              <a16:creationId xmlns:a16="http://schemas.microsoft.com/office/drawing/2014/main" id="{00000000-0008-0000-0200-00000E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71" name="image3.png">
          <a:extLst>
            <a:ext uri="{FF2B5EF4-FFF2-40B4-BE49-F238E27FC236}">
              <a16:creationId xmlns:a16="http://schemas.microsoft.com/office/drawing/2014/main" id="{00000000-0008-0000-0200-00000F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72" name="image3.png">
          <a:extLst>
            <a:ext uri="{FF2B5EF4-FFF2-40B4-BE49-F238E27FC236}">
              <a16:creationId xmlns:a16="http://schemas.microsoft.com/office/drawing/2014/main" id="{00000000-0008-0000-0200-000010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73" name="image3.png">
          <a:extLst>
            <a:ext uri="{FF2B5EF4-FFF2-40B4-BE49-F238E27FC236}">
              <a16:creationId xmlns:a16="http://schemas.microsoft.com/office/drawing/2014/main" id="{00000000-0008-0000-0200-000011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74" name="image3.png">
          <a:extLst>
            <a:ext uri="{FF2B5EF4-FFF2-40B4-BE49-F238E27FC236}">
              <a16:creationId xmlns:a16="http://schemas.microsoft.com/office/drawing/2014/main" id="{00000000-0008-0000-0200-000012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75" name="image3.png">
          <a:extLst>
            <a:ext uri="{FF2B5EF4-FFF2-40B4-BE49-F238E27FC236}">
              <a16:creationId xmlns:a16="http://schemas.microsoft.com/office/drawing/2014/main" id="{00000000-0008-0000-0200-000013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76" name="image3.png">
          <a:extLst>
            <a:ext uri="{FF2B5EF4-FFF2-40B4-BE49-F238E27FC236}">
              <a16:creationId xmlns:a16="http://schemas.microsoft.com/office/drawing/2014/main" id="{00000000-0008-0000-0200-000014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77" name="image3.png">
          <a:extLst>
            <a:ext uri="{FF2B5EF4-FFF2-40B4-BE49-F238E27FC236}">
              <a16:creationId xmlns:a16="http://schemas.microsoft.com/office/drawing/2014/main" id="{00000000-0008-0000-0200-000015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78" name="image3.png">
          <a:extLst>
            <a:ext uri="{FF2B5EF4-FFF2-40B4-BE49-F238E27FC236}">
              <a16:creationId xmlns:a16="http://schemas.microsoft.com/office/drawing/2014/main" id="{00000000-0008-0000-0200-000016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79" name="image3.png">
          <a:extLst>
            <a:ext uri="{FF2B5EF4-FFF2-40B4-BE49-F238E27FC236}">
              <a16:creationId xmlns:a16="http://schemas.microsoft.com/office/drawing/2014/main" id="{00000000-0008-0000-0200-000017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80" name="image3.png">
          <a:extLst>
            <a:ext uri="{FF2B5EF4-FFF2-40B4-BE49-F238E27FC236}">
              <a16:creationId xmlns:a16="http://schemas.microsoft.com/office/drawing/2014/main" id="{00000000-0008-0000-0200-000018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81" name="image3.png">
          <a:extLst>
            <a:ext uri="{FF2B5EF4-FFF2-40B4-BE49-F238E27FC236}">
              <a16:creationId xmlns:a16="http://schemas.microsoft.com/office/drawing/2014/main" id="{00000000-0008-0000-0200-000019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82" name="image3.png">
          <a:extLst>
            <a:ext uri="{FF2B5EF4-FFF2-40B4-BE49-F238E27FC236}">
              <a16:creationId xmlns:a16="http://schemas.microsoft.com/office/drawing/2014/main" id="{00000000-0008-0000-0200-00001A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83" name="image3.png">
          <a:extLst>
            <a:ext uri="{FF2B5EF4-FFF2-40B4-BE49-F238E27FC236}">
              <a16:creationId xmlns:a16="http://schemas.microsoft.com/office/drawing/2014/main" id="{00000000-0008-0000-0200-00001B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84" name="image3.png">
          <a:extLst>
            <a:ext uri="{FF2B5EF4-FFF2-40B4-BE49-F238E27FC236}">
              <a16:creationId xmlns:a16="http://schemas.microsoft.com/office/drawing/2014/main" id="{00000000-0008-0000-0200-00001C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85" name="image3.png">
          <a:extLst>
            <a:ext uri="{FF2B5EF4-FFF2-40B4-BE49-F238E27FC236}">
              <a16:creationId xmlns:a16="http://schemas.microsoft.com/office/drawing/2014/main" id="{00000000-0008-0000-0200-00001D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86" name="image3.png">
          <a:extLst>
            <a:ext uri="{FF2B5EF4-FFF2-40B4-BE49-F238E27FC236}">
              <a16:creationId xmlns:a16="http://schemas.microsoft.com/office/drawing/2014/main" id="{00000000-0008-0000-0200-00001E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87" name="image3.png">
          <a:extLst>
            <a:ext uri="{FF2B5EF4-FFF2-40B4-BE49-F238E27FC236}">
              <a16:creationId xmlns:a16="http://schemas.microsoft.com/office/drawing/2014/main" id="{00000000-0008-0000-0200-00001F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88" name="image3.png">
          <a:extLst>
            <a:ext uri="{FF2B5EF4-FFF2-40B4-BE49-F238E27FC236}">
              <a16:creationId xmlns:a16="http://schemas.microsoft.com/office/drawing/2014/main" id="{00000000-0008-0000-0200-000020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89" name="image3.png">
          <a:extLst>
            <a:ext uri="{FF2B5EF4-FFF2-40B4-BE49-F238E27FC236}">
              <a16:creationId xmlns:a16="http://schemas.microsoft.com/office/drawing/2014/main" id="{00000000-0008-0000-0200-000021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90" name="image3.png">
          <a:extLst>
            <a:ext uri="{FF2B5EF4-FFF2-40B4-BE49-F238E27FC236}">
              <a16:creationId xmlns:a16="http://schemas.microsoft.com/office/drawing/2014/main" id="{00000000-0008-0000-0200-000022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91" name="image3.png">
          <a:extLst>
            <a:ext uri="{FF2B5EF4-FFF2-40B4-BE49-F238E27FC236}">
              <a16:creationId xmlns:a16="http://schemas.microsoft.com/office/drawing/2014/main" id="{00000000-0008-0000-0200-000023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92" name="image3.png">
          <a:extLst>
            <a:ext uri="{FF2B5EF4-FFF2-40B4-BE49-F238E27FC236}">
              <a16:creationId xmlns:a16="http://schemas.microsoft.com/office/drawing/2014/main" id="{00000000-0008-0000-0200-000024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93" name="image3.png">
          <a:extLst>
            <a:ext uri="{FF2B5EF4-FFF2-40B4-BE49-F238E27FC236}">
              <a16:creationId xmlns:a16="http://schemas.microsoft.com/office/drawing/2014/main" id="{00000000-0008-0000-0200-000025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94" name="image3.png">
          <a:extLst>
            <a:ext uri="{FF2B5EF4-FFF2-40B4-BE49-F238E27FC236}">
              <a16:creationId xmlns:a16="http://schemas.microsoft.com/office/drawing/2014/main" id="{00000000-0008-0000-0200-000026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95" name="image3.png">
          <a:extLst>
            <a:ext uri="{FF2B5EF4-FFF2-40B4-BE49-F238E27FC236}">
              <a16:creationId xmlns:a16="http://schemas.microsoft.com/office/drawing/2014/main" id="{00000000-0008-0000-0200-000027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96" name="image3.png">
          <a:extLst>
            <a:ext uri="{FF2B5EF4-FFF2-40B4-BE49-F238E27FC236}">
              <a16:creationId xmlns:a16="http://schemas.microsoft.com/office/drawing/2014/main" id="{00000000-0008-0000-0200-000028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97" name="image3.png">
          <a:extLst>
            <a:ext uri="{FF2B5EF4-FFF2-40B4-BE49-F238E27FC236}">
              <a16:creationId xmlns:a16="http://schemas.microsoft.com/office/drawing/2014/main" id="{00000000-0008-0000-0200-000029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98" name="image3.png">
          <a:extLst>
            <a:ext uri="{FF2B5EF4-FFF2-40B4-BE49-F238E27FC236}">
              <a16:creationId xmlns:a16="http://schemas.microsoft.com/office/drawing/2014/main" id="{00000000-0008-0000-0200-00002A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99" name="image3.png">
          <a:extLst>
            <a:ext uri="{FF2B5EF4-FFF2-40B4-BE49-F238E27FC236}">
              <a16:creationId xmlns:a16="http://schemas.microsoft.com/office/drawing/2014/main" id="{00000000-0008-0000-0200-00002B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00" name="image3.png">
          <a:extLst>
            <a:ext uri="{FF2B5EF4-FFF2-40B4-BE49-F238E27FC236}">
              <a16:creationId xmlns:a16="http://schemas.microsoft.com/office/drawing/2014/main" id="{00000000-0008-0000-0200-00002C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01" name="image3.png">
          <a:extLst>
            <a:ext uri="{FF2B5EF4-FFF2-40B4-BE49-F238E27FC236}">
              <a16:creationId xmlns:a16="http://schemas.microsoft.com/office/drawing/2014/main" id="{00000000-0008-0000-0200-00002D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02" name="image3.png">
          <a:extLst>
            <a:ext uri="{FF2B5EF4-FFF2-40B4-BE49-F238E27FC236}">
              <a16:creationId xmlns:a16="http://schemas.microsoft.com/office/drawing/2014/main" id="{00000000-0008-0000-0200-00002E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03" name="image3.png">
          <a:extLst>
            <a:ext uri="{FF2B5EF4-FFF2-40B4-BE49-F238E27FC236}">
              <a16:creationId xmlns:a16="http://schemas.microsoft.com/office/drawing/2014/main" id="{00000000-0008-0000-0200-00002F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04" name="image3.png">
          <a:extLst>
            <a:ext uri="{FF2B5EF4-FFF2-40B4-BE49-F238E27FC236}">
              <a16:creationId xmlns:a16="http://schemas.microsoft.com/office/drawing/2014/main" id="{00000000-0008-0000-0200-000030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05" name="image3.png">
          <a:extLst>
            <a:ext uri="{FF2B5EF4-FFF2-40B4-BE49-F238E27FC236}">
              <a16:creationId xmlns:a16="http://schemas.microsoft.com/office/drawing/2014/main" id="{00000000-0008-0000-0200-000031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06" name="image3.png">
          <a:extLst>
            <a:ext uri="{FF2B5EF4-FFF2-40B4-BE49-F238E27FC236}">
              <a16:creationId xmlns:a16="http://schemas.microsoft.com/office/drawing/2014/main" id="{00000000-0008-0000-0200-000032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07" name="image3.png">
          <a:extLst>
            <a:ext uri="{FF2B5EF4-FFF2-40B4-BE49-F238E27FC236}">
              <a16:creationId xmlns:a16="http://schemas.microsoft.com/office/drawing/2014/main" id="{00000000-0008-0000-0200-000033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08" name="image3.png">
          <a:extLst>
            <a:ext uri="{FF2B5EF4-FFF2-40B4-BE49-F238E27FC236}">
              <a16:creationId xmlns:a16="http://schemas.microsoft.com/office/drawing/2014/main" id="{00000000-0008-0000-0200-000034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09" name="image3.png">
          <a:extLst>
            <a:ext uri="{FF2B5EF4-FFF2-40B4-BE49-F238E27FC236}">
              <a16:creationId xmlns:a16="http://schemas.microsoft.com/office/drawing/2014/main" id="{00000000-0008-0000-0200-000035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10" name="image3.png">
          <a:extLst>
            <a:ext uri="{FF2B5EF4-FFF2-40B4-BE49-F238E27FC236}">
              <a16:creationId xmlns:a16="http://schemas.microsoft.com/office/drawing/2014/main" id="{00000000-0008-0000-0200-000036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11" name="image3.png">
          <a:extLst>
            <a:ext uri="{FF2B5EF4-FFF2-40B4-BE49-F238E27FC236}">
              <a16:creationId xmlns:a16="http://schemas.microsoft.com/office/drawing/2014/main" id="{00000000-0008-0000-0200-000037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12" name="image3.png">
          <a:extLst>
            <a:ext uri="{FF2B5EF4-FFF2-40B4-BE49-F238E27FC236}">
              <a16:creationId xmlns:a16="http://schemas.microsoft.com/office/drawing/2014/main" id="{00000000-0008-0000-0200-000038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13" name="image3.png">
          <a:extLst>
            <a:ext uri="{FF2B5EF4-FFF2-40B4-BE49-F238E27FC236}">
              <a16:creationId xmlns:a16="http://schemas.microsoft.com/office/drawing/2014/main" id="{00000000-0008-0000-0200-000039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14" name="image3.png">
          <a:extLst>
            <a:ext uri="{FF2B5EF4-FFF2-40B4-BE49-F238E27FC236}">
              <a16:creationId xmlns:a16="http://schemas.microsoft.com/office/drawing/2014/main" id="{00000000-0008-0000-0200-00003A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15" name="image3.png">
          <a:extLst>
            <a:ext uri="{FF2B5EF4-FFF2-40B4-BE49-F238E27FC236}">
              <a16:creationId xmlns:a16="http://schemas.microsoft.com/office/drawing/2014/main" id="{00000000-0008-0000-0200-00003B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16" name="image3.png">
          <a:extLst>
            <a:ext uri="{FF2B5EF4-FFF2-40B4-BE49-F238E27FC236}">
              <a16:creationId xmlns:a16="http://schemas.microsoft.com/office/drawing/2014/main" id="{00000000-0008-0000-0200-00003C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17" name="image3.png">
          <a:extLst>
            <a:ext uri="{FF2B5EF4-FFF2-40B4-BE49-F238E27FC236}">
              <a16:creationId xmlns:a16="http://schemas.microsoft.com/office/drawing/2014/main" id="{00000000-0008-0000-0200-00003D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18" name="image3.png">
          <a:extLst>
            <a:ext uri="{FF2B5EF4-FFF2-40B4-BE49-F238E27FC236}">
              <a16:creationId xmlns:a16="http://schemas.microsoft.com/office/drawing/2014/main" id="{00000000-0008-0000-0200-00003E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19" name="image3.png">
          <a:extLst>
            <a:ext uri="{FF2B5EF4-FFF2-40B4-BE49-F238E27FC236}">
              <a16:creationId xmlns:a16="http://schemas.microsoft.com/office/drawing/2014/main" id="{00000000-0008-0000-0200-00003F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20" name="image3.png">
          <a:extLst>
            <a:ext uri="{FF2B5EF4-FFF2-40B4-BE49-F238E27FC236}">
              <a16:creationId xmlns:a16="http://schemas.microsoft.com/office/drawing/2014/main" id="{00000000-0008-0000-0200-000040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21" name="image3.png">
          <a:extLst>
            <a:ext uri="{FF2B5EF4-FFF2-40B4-BE49-F238E27FC236}">
              <a16:creationId xmlns:a16="http://schemas.microsoft.com/office/drawing/2014/main" id="{00000000-0008-0000-0200-000041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22" name="image3.png">
          <a:extLst>
            <a:ext uri="{FF2B5EF4-FFF2-40B4-BE49-F238E27FC236}">
              <a16:creationId xmlns:a16="http://schemas.microsoft.com/office/drawing/2014/main" id="{00000000-0008-0000-0200-000042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23" name="image3.png">
          <a:extLst>
            <a:ext uri="{FF2B5EF4-FFF2-40B4-BE49-F238E27FC236}">
              <a16:creationId xmlns:a16="http://schemas.microsoft.com/office/drawing/2014/main" id="{00000000-0008-0000-0200-000043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24" name="image3.png">
          <a:extLst>
            <a:ext uri="{FF2B5EF4-FFF2-40B4-BE49-F238E27FC236}">
              <a16:creationId xmlns:a16="http://schemas.microsoft.com/office/drawing/2014/main" id="{00000000-0008-0000-0200-000044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25" name="image3.png">
          <a:extLst>
            <a:ext uri="{FF2B5EF4-FFF2-40B4-BE49-F238E27FC236}">
              <a16:creationId xmlns:a16="http://schemas.microsoft.com/office/drawing/2014/main" id="{00000000-0008-0000-0200-000045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26" name="image3.png">
          <a:extLst>
            <a:ext uri="{FF2B5EF4-FFF2-40B4-BE49-F238E27FC236}">
              <a16:creationId xmlns:a16="http://schemas.microsoft.com/office/drawing/2014/main" id="{00000000-0008-0000-0200-000046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27" name="image3.png">
          <a:extLst>
            <a:ext uri="{FF2B5EF4-FFF2-40B4-BE49-F238E27FC236}">
              <a16:creationId xmlns:a16="http://schemas.microsoft.com/office/drawing/2014/main" id="{00000000-0008-0000-0200-000047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28" name="image3.png">
          <a:extLst>
            <a:ext uri="{FF2B5EF4-FFF2-40B4-BE49-F238E27FC236}">
              <a16:creationId xmlns:a16="http://schemas.microsoft.com/office/drawing/2014/main" id="{00000000-0008-0000-0200-000048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29" name="image3.png">
          <a:extLst>
            <a:ext uri="{FF2B5EF4-FFF2-40B4-BE49-F238E27FC236}">
              <a16:creationId xmlns:a16="http://schemas.microsoft.com/office/drawing/2014/main" id="{00000000-0008-0000-0200-000049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30" name="image3.png">
          <a:extLst>
            <a:ext uri="{FF2B5EF4-FFF2-40B4-BE49-F238E27FC236}">
              <a16:creationId xmlns:a16="http://schemas.microsoft.com/office/drawing/2014/main" id="{00000000-0008-0000-0200-00004A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31" name="image3.png">
          <a:extLst>
            <a:ext uri="{FF2B5EF4-FFF2-40B4-BE49-F238E27FC236}">
              <a16:creationId xmlns:a16="http://schemas.microsoft.com/office/drawing/2014/main" id="{00000000-0008-0000-0200-00004B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32" name="image3.png">
          <a:extLst>
            <a:ext uri="{FF2B5EF4-FFF2-40B4-BE49-F238E27FC236}">
              <a16:creationId xmlns:a16="http://schemas.microsoft.com/office/drawing/2014/main" id="{00000000-0008-0000-0200-00004C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33" name="image3.png">
          <a:extLst>
            <a:ext uri="{FF2B5EF4-FFF2-40B4-BE49-F238E27FC236}">
              <a16:creationId xmlns:a16="http://schemas.microsoft.com/office/drawing/2014/main" id="{00000000-0008-0000-0200-00004D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34" name="image3.png">
          <a:extLst>
            <a:ext uri="{FF2B5EF4-FFF2-40B4-BE49-F238E27FC236}">
              <a16:creationId xmlns:a16="http://schemas.microsoft.com/office/drawing/2014/main" id="{00000000-0008-0000-0200-00004E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35" name="image3.png">
          <a:extLst>
            <a:ext uri="{FF2B5EF4-FFF2-40B4-BE49-F238E27FC236}">
              <a16:creationId xmlns:a16="http://schemas.microsoft.com/office/drawing/2014/main" id="{00000000-0008-0000-0200-00004F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36" name="image3.png">
          <a:extLst>
            <a:ext uri="{FF2B5EF4-FFF2-40B4-BE49-F238E27FC236}">
              <a16:creationId xmlns:a16="http://schemas.microsoft.com/office/drawing/2014/main" id="{00000000-0008-0000-0200-000050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37" name="image3.png">
          <a:extLst>
            <a:ext uri="{FF2B5EF4-FFF2-40B4-BE49-F238E27FC236}">
              <a16:creationId xmlns:a16="http://schemas.microsoft.com/office/drawing/2014/main" id="{00000000-0008-0000-0200-000051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38" name="image3.png">
          <a:extLst>
            <a:ext uri="{FF2B5EF4-FFF2-40B4-BE49-F238E27FC236}">
              <a16:creationId xmlns:a16="http://schemas.microsoft.com/office/drawing/2014/main" id="{00000000-0008-0000-0200-000052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39" name="image3.png">
          <a:extLst>
            <a:ext uri="{FF2B5EF4-FFF2-40B4-BE49-F238E27FC236}">
              <a16:creationId xmlns:a16="http://schemas.microsoft.com/office/drawing/2014/main" id="{00000000-0008-0000-0200-000053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40" name="image3.png">
          <a:extLst>
            <a:ext uri="{FF2B5EF4-FFF2-40B4-BE49-F238E27FC236}">
              <a16:creationId xmlns:a16="http://schemas.microsoft.com/office/drawing/2014/main" id="{00000000-0008-0000-0200-000054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41" name="image3.png">
          <a:extLst>
            <a:ext uri="{FF2B5EF4-FFF2-40B4-BE49-F238E27FC236}">
              <a16:creationId xmlns:a16="http://schemas.microsoft.com/office/drawing/2014/main" id="{00000000-0008-0000-0200-000055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42" name="image3.png">
          <a:extLst>
            <a:ext uri="{FF2B5EF4-FFF2-40B4-BE49-F238E27FC236}">
              <a16:creationId xmlns:a16="http://schemas.microsoft.com/office/drawing/2014/main" id="{00000000-0008-0000-0200-000056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43" name="image3.png">
          <a:extLst>
            <a:ext uri="{FF2B5EF4-FFF2-40B4-BE49-F238E27FC236}">
              <a16:creationId xmlns:a16="http://schemas.microsoft.com/office/drawing/2014/main" id="{00000000-0008-0000-0200-000057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44" name="image3.png">
          <a:extLst>
            <a:ext uri="{FF2B5EF4-FFF2-40B4-BE49-F238E27FC236}">
              <a16:creationId xmlns:a16="http://schemas.microsoft.com/office/drawing/2014/main" id="{00000000-0008-0000-0200-000058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45" name="image3.png">
          <a:extLst>
            <a:ext uri="{FF2B5EF4-FFF2-40B4-BE49-F238E27FC236}">
              <a16:creationId xmlns:a16="http://schemas.microsoft.com/office/drawing/2014/main" id="{00000000-0008-0000-0200-000059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46" name="image3.png">
          <a:extLst>
            <a:ext uri="{FF2B5EF4-FFF2-40B4-BE49-F238E27FC236}">
              <a16:creationId xmlns:a16="http://schemas.microsoft.com/office/drawing/2014/main" id="{00000000-0008-0000-0200-00005A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47" name="image3.png">
          <a:extLst>
            <a:ext uri="{FF2B5EF4-FFF2-40B4-BE49-F238E27FC236}">
              <a16:creationId xmlns:a16="http://schemas.microsoft.com/office/drawing/2014/main" id="{00000000-0008-0000-0200-00005B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48" name="image3.png">
          <a:extLst>
            <a:ext uri="{FF2B5EF4-FFF2-40B4-BE49-F238E27FC236}">
              <a16:creationId xmlns:a16="http://schemas.microsoft.com/office/drawing/2014/main" id="{00000000-0008-0000-0200-00005C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49" name="image3.png">
          <a:extLst>
            <a:ext uri="{FF2B5EF4-FFF2-40B4-BE49-F238E27FC236}">
              <a16:creationId xmlns:a16="http://schemas.microsoft.com/office/drawing/2014/main" id="{00000000-0008-0000-0200-00005D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50" name="image3.png">
          <a:extLst>
            <a:ext uri="{FF2B5EF4-FFF2-40B4-BE49-F238E27FC236}">
              <a16:creationId xmlns:a16="http://schemas.microsoft.com/office/drawing/2014/main" id="{00000000-0008-0000-0200-00005E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51" name="image3.png">
          <a:extLst>
            <a:ext uri="{FF2B5EF4-FFF2-40B4-BE49-F238E27FC236}">
              <a16:creationId xmlns:a16="http://schemas.microsoft.com/office/drawing/2014/main" id="{00000000-0008-0000-0200-00005F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52" name="image3.png">
          <a:extLst>
            <a:ext uri="{FF2B5EF4-FFF2-40B4-BE49-F238E27FC236}">
              <a16:creationId xmlns:a16="http://schemas.microsoft.com/office/drawing/2014/main" id="{00000000-0008-0000-0200-000060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152400</xdr:colOff>
      <xdr:row>15</xdr:row>
      <xdr:rowOff>0</xdr:rowOff>
    </xdr:from>
    <xdr:ext cx="2019300" cy="0"/>
    <xdr:pic>
      <xdr:nvPicPr>
        <xdr:cNvPr id="353" name="image4.png">
          <a:extLst>
            <a:ext uri="{FF2B5EF4-FFF2-40B4-BE49-F238E27FC236}">
              <a16:creationId xmlns:a16="http://schemas.microsoft.com/office/drawing/2014/main" id="{00000000-0008-0000-0200-000061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54" name="image3.png">
          <a:extLst>
            <a:ext uri="{FF2B5EF4-FFF2-40B4-BE49-F238E27FC236}">
              <a16:creationId xmlns:a16="http://schemas.microsoft.com/office/drawing/2014/main" id="{00000000-0008-0000-0200-000062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55" name="image3.png">
          <a:extLst>
            <a:ext uri="{FF2B5EF4-FFF2-40B4-BE49-F238E27FC236}">
              <a16:creationId xmlns:a16="http://schemas.microsoft.com/office/drawing/2014/main" id="{00000000-0008-0000-0200-000063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56" name="image3.png">
          <a:extLst>
            <a:ext uri="{FF2B5EF4-FFF2-40B4-BE49-F238E27FC236}">
              <a16:creationId xmlns:a16="http://schemas.microsoft.com/office/drawing/2014/main" id="{00000000-0008-0000-0200-000064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57" name="image3.png">
          <a:extLst>
            <a:ext uri="{FF2B5EF4-FFF2-40B4-BE49-F238E27FC236}">
              <a16:creationId xmlns:a16="http://schemas.microsoft.com/office/drawing/2014/main" id="{00000000-0008-0000-0200-000065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58" name="image3.png">
          <a:extLst>
            <a:ext uri="{FF2B5EF4-FFF2-40B4-BE49-F238E27FC236}">
              <a16:creationId xmlns:a16="http://schemas.microsoft.com/office/drawing/2014/main" id="{00000000-0008-0000-0200-000066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59" name="image3.png">
          <a:extLst>
            <a:ext uri="{FF2B5EF4-FFF2-40B4-BE49-F238E27FC236}">
              <a16:creationId xmlns:a16="http://schemas.microsoft.com/office/drawing/2014/main" id="{00000000-0008-0000-0200-000067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60" name="image3.png">
          <a:extLst>
            <a:ext uri="{FF2B5EF4-FFF2-40B4-BE49-F238E27FC236}">
              <a16:creationId xmlns:a16="http://schemas.microsoft.com/office/drawing/2014/main" id="{00000000-0008-0000-0200-000068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61" name="image3.png">
          <a:extLst>
            <a:ext uri="{FF2B5EF4-FFF2-40B4-BE49-F238E27FC236}">
              <a16:creationId xmlns:a16="http://schemas.microsoft.com/office/drawing/2014/main" id="{00000000-0008-0000-0200-000069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62" name="image3.png">
          <a:extLst>
            <a:ext uri="{FF2B5EF4-FFF2-40B4-BE49-F238E27FC236}">
              <a16:creationId xmlns:a16="http://schemas.microsoft.com/office/drawing/2014/main" id="{00000000-0008-0000-0200-00006A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63" name="image3.png">
          <a:extLst>
            <a:ext uri="{FF2B5EF4-FFF2-40B4-BE49-F238E27FC236}">
              <a16:creationId xmlns:a16="http://schemas.microsoft.com/office/drawing/2014/main" id="{00000000-0008-0000-0200-00006B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64" name="image3.png">
          <a:extLst>
            <a:ext uri="{FF2B5EF4-FFF2-40B4-BE49-F238E27FC236}">
              <a16:creationId xmlns:a16="http://schemas.microsoft.com/office/drawing/2014/main" id="{00000000-0008-0000-0200-00006C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65" name="image3.png">
          <a:extLst>
            <a:ext uri="{FF2B5EF4-FFF2-40B4-BE49-F238E27FC236}">
              <a16:creationId xmlns:a16="http://schemas.microsoft.com/office/drawing/2014/main" id="{00000000-0008-0000-0200-00006D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66" name="image3.png">
          <a:extLst>
            <a:ext uri="{FF2B5EF4-FFF2-40B4-BE49-F238E27FC236}">
              <a16:creationId xmlns:a16="http://schemas.microsoft.com/office/drawing/2014/main" id="{00000000-0008-0000-0200-00006E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67" name="image3.png">
          <a:extLst>
            <a:ext uri="{FF2B5EF4-FFF2-40B4-BE49-F238E27FC236}">
              <a16:creationId xmlns:a16="http://schemas.microsoft.com/office/drawing/2014/main" id="{00000000-0008-0000-0200-00006F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68" name="image3.png">
          <a:extLst>
            <a:ext uri="{FF2B5EF4-FFF2-40B4-BE49-F238E27FC236}">
              <a16:creationId xmlns:a16="http://schemas.microsoft.com/office/drawing/2014/main" id="{00000000-0008-0000-0200-000070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69" name="image3.png">
          <a:extLst>
            <a:ext uri="{FF2B5EF4-FFF2-40B4-BE49-F238E27FC236}">
              <a16:creationId xmlns:a16="http://schemas.microsoft.com/office/drawing/2014/main" id="{00000000-0008-0000-0200-000071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70" name="image3.png">
          <a:extLst>
            <a:ext uri="{FF2B5EF4-FFF2-40B4-BE49-F238E27FC236}">
              <a16:creationId xmlns:a16="http://schemas.microsoft.com/office/drawing/2014/main" id="{00000000-0008-0000-0200-000072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71" name="image3.png">
          <a:extLst>
            <a:ext uri="{FF2B5EF4-FFF2-40B4-BE49-F238E27FC236}">
              <a16:creationId xmlns:a16="http://schemas.microsoft.com/office/drawing/2014/main" id="{00000000-0008-0000-0200-000073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72" name="image3.png">
          <a:extLst>
            <a:ext uri="{FF2B5EF4-FFF2-40B4-BE49-F238E27FC236}">
              <a16:creationId xmlns:a16="http://schemas.microsoft.com/office/drawing/2014/main" id="{00000000-0008-0000-0200-000074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73" name="image3.png">
          <a:extLst>
            <a:ext uri="{FF2B5EF4-FFF2-40B4-BE49-F238E27FC236}">
              <a16:creationId xmlns:a16="http://schemas.microsoft.com/office/drawing/2014/main" id="{00000000-0008-0000-0200-000075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74" name="image3.png">
          <a:extLst>
            <a:ext uri="{FF2B5EF4-FFF2-40B4-BE49-F238E27FC236}">
              <a16:creationId xmlns:a16="http://schemas.microsoft.com/office/drawing/2014/main" id="{00000000-0008-0000-0200-000076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75" name="image3.png">
          <a:extLst>
            <a:ext uri="{FF2B5EF4-FFF2-40B4-BE49-F238E27FC236}">
              <a16:creationId xmlns:a16="http://schemas.microsoft.com/office/drawing/2014/main" id="{00000000-0008-0000-0200-000077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76" name="image3.png">
          <a:extLst>
            <a:ext uri="{FF2B5EF4-FFF2-40B4-BE49-F238E27FC236}">
              <a16:creationId xmlns:a16="http://schemas.microsoft.com/office/drawing/2014/main" id="{00000000-0008-0000-0200-000078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77" name="image3.png">
          <a:extLst>
            <a:ext uri="{FF2B5EF4-FFF2-40B4-BE49-F238E27FC236}">
              <a16:creationId xmlns:a16="http://schemas.microsoft.com/office/drawing/2014/main" id="{00000000-0008-0000-0200-000079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78" name="image3.png">
          <a:extLst>
            <a:ext uri="{FF2B5EF4-FFF2-40B4-BE49-F238E27FC236}">
              <a16:creationId xmlns:a16="http://schemas.microsoft.com/office/drawing/2014/main" id="{00000000-0008-0000-0200-00007A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79" name="image3.png">
          <a:extLst>
            <a:ext uri="{FF2B5EF4-FFF2-40B4-BE49-F238E27FC236}">
              <a16:creationId xmlns:a16="http://schemas.microsoft.com/office/drawing/2014/main" id="{00000000-0008-0000-0200-00007B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80" name="image3.png">
          <a:extLst>
            <a:ext uri="{FF2B5EF4-FFF2-40B4-BE49-F238E27FC236}">
              <a16:creationId xmlns:a16="http://schemas.microsoft.com/office/drawing/2014/main" id="{00000000-0008-0000-0200-00007C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81" name="image3.png">
          <a:extLst>
            <a:ext uri="{FF2B5EF4-FFF2-40B4-BE49-F238E27FC236}">
              <a16:creationId xmlns:a16="http://schemas.microsoft.com/office/drawing/2014/main" id="{00000000-0008-0000-0200-00007D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82" name="image3.png">
          <a:extLst>
            <a:ext uri="{FF2B5EF4-FFF2-40B4-BE49-F238E27FC236}">
              <a16:creationId xmlns:a16="http://schemas.microsoft.com/office/drawing/2014/main" id="{00000000-0008-0000-0200-00007E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83" name="image3.png">
          <a:extLst>
            <a:ext uri="{FF2B5EF4-FFF2-40B4-BE49-F238E27FC236}">
              <a16:creationId xmlns:a16="http://schemas.microsoft.com/office/drawing/2014/main" id="{00000000-0008-0000-0200-00007F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84" name="image3.png">
          <a:extLst>
            <a:ext uri="{FF2B5EF4-FFF2-40B4-BE49-F238E27FC236}">
              <a16:creationId xmlns:a16="http://schemas.microsoft.com/office/drawing/2014/main" id="{00000000-0008-0000-0200-000080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85" name="image3.png">
          <a:extLst>
            <a:ext uri="{FF2B5EF4-FFF2-40B4-BE49-F238E27FC236}">
              <a16:creationId xmlns:a16="http://schemas.microsoft.com/office/drawing/2014/main" id="{00000000-0008-0000-0200-000081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152400</xdr:colOff>
      <xdr:row>15</xdr:row>
      <xdr:rowOff>0</xdr:rowOff>
    </xdr:from>
    <xdr:ext cx="2019300" cy="0"/>
    <xdr:pic>
      <xdr:nvPicPr>
        <xdr:cNvPr id="386" name="image4.png">
          <a:extLst>
            <a:ext uri="{FF2B5EF4-FFF2-40B4-BE49-F238E27FC236}">
              <a16:creationId xmlns:a16="http://schemas.microsoft.com/office/drawing/2014/main" id="{00000000-0008-0000-0200-000082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87" name="image3.png">
          <a:extLst>
            <a:ext uri="{FF2B5EF4-FFF2-40B4-BE49-F238E27FC236}">
              <a16:creationId xmlns:a16="http://schemas.microsoft.com/office/drawing/2014/main" id="{00000000-0008-0000-0200-000083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88" name="image3.png">
          <a:extLst>
            <a:ext uri="{FF2B5EF4-FFF2-40B4-BE49-F238E27FC236}">
              <a16:creationId xmlns:a16="http://schemas.microsoft.com/office/drawing/2014/main" id="{00000000-0008-0000-0200-000084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89" name="image3.png">
          <a:extLst>
            <a:ext uri="{FF2B5EF4-FFF2-40B4-BE49-F238E27FC236}">
              <a16:creationId xmlns:a16="http://schemas.microsoft.com/office/drawing/2014/main" id="{00000000-0008-0000-0200-000085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90" name="image3.png">
          <a:extLst>
            <a:ext uri="{FF2B5EF4-FFF2-40B4-BE49-F238E27FC236}">
              <a16:creationId xmlns:a16="http://schemas.microsoft.com/office/drawing/2014/main" id="{00000000-0008-0000-0200-000086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91" name="image3.png">
          <a:extLst>
            <a:ext uri="{FF2B5EF4-FFF2-40B4-BE49-F238E27FC236}">
              <a16:creationId xmlns:a16="http://schemas.microsoft.com/office/drawing/2014/main" id="{00000000-0008-0000-0200-000087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92" name="image3.png">
          <a:extLst>
            <a:ext uri="{FF2B5EF4-FFF2-40B4-BE49-F238E27FC236}">
              <a16:creationId xmlns:a16="http://schemas.microsoft.com/office/drawing/2014/main" id="{00000000-0008-0000-0200-000088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93" name="image3.png">
          <a:extLst>
            <a:ext uri="{FF2B5EF4-FFF2-40B4-BE49-F238E27FC236}">
              <a16:creationId xmlns:a16="http://schemas.microsoft.com/office/drawing/2014/main" id="{00000000-0008-0000-0200-000089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152400</xdr:colOff>
      <xdr:row>15</xdr:row>
      <xdr:rowOff>0</xdr:rowOff>
    </xdr:from>
    <xdr:ext cx="2019300" cy="0"/>
    <xdr:pic>
      <xdr:nvPicPr>
        <xdr:cNvPr id="394" name="image4.png">
          <a:extLst>
            <a:ext uri="{FF2B5EF4-FFF2-40B4-BE49-F238E27FC236}">
              <a16:creationId xmlns:a16="http://schemas.microsoft.com/office/drawing/2014/main" id="{00000000-0008-0000-0200-00008A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152400</xdr:colOff>
      <xdr:row>15</xdr:row>
      <xdr:rowOff>0</xdr:rowOff>
    </xdr:from>
    <xdr:ext cx="2019300" cy="0"/>
    <xdr:pic>
      <xdr:nvPicPr>
        <xdr:cNvPr id="395" name="image4.png">
          <a:extLst>
            <a:ext uri="{FF2B5EF4-FFF2-40B4-BE49-F238E27FC236}">
              <a16:creationId xmlns:a16="http://schemas.microsoft.com/office/drawing/2014/main" id="{00000000-0008-0000-0200-00008B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96" name="image3.png">
          <a:extLst>
            <a:ext uri="{FF2B5EF4-FFF2-40B4-BE49-F238E27FC236}">
              <a16:creationId xmlns:a16="http://schemas.microsoft.com/office/drawing/2014/main" id="{00000000-0008-0000-0200-00008C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97" name="image3.png">
          <a:extLst>
            <a:ext uri="{FF2B5EF4-FFF2-40B4-BE49-F238E27FC236}">
              <a16:creationId xmlns:a16="http://schemas.microsoft.com/office/drawing/2014/main" id="{00000000-0008-0000-0200-00008D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98" name="image3.png">
          <a:extLst>
            <a:ext uri="{FF2B5EF4-FFF2-40B4-BE49-F238E27FC236}">
              <a16:creationId xmlns:a16="http://schemas.microsoft.com/office/drawing/2014/main" id="{00000000-0008-0000-0200-00008E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99" name="image3.png">
          <a:extLst>
            <a:ext uri="{FF2B5EF4-FFF2-40B4-BE49-F238E27FC236}">
              <a16:creationId xmlns:a16="http://schemas.microsoft.com/office/drawing/2014/main" id="{00000000-0008-0000-0200-00008F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00" name="image3.png">
          <a:extLst>
            <a:ext uri="{FF2B5EF4-FFF2-40B4-BE49-F238E27FC236}">
              <a16:creationId xmlns:a16="http://schemas.microsoft.com/office/drawing/2014/main" id="{00000000-0008-0000-0200-000090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01" name="image3.png">
          <a:extLst>
            <a:ext uri="{FF2B5EF4-FFF2-40B4-BE49-F238E27FC236}">
              <a16:creationId xmlns:a16="http://schemas.microsoft.com/office/drawing/2014/main" id="{00000000-0008-0000-0200-000091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02" name="image3.png">
          <a:extLst>
            <a:ext uri="{FF2B5EF4-FFF2-40B4-BE49-F238E27FC236}">
              <a16:creationId xmlns:a16="http://schemas.microsoft.com/office/drawing/2014/main" id="{00000000-0008-0000-0200-000092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03" name="image3.png">
          <a:extLst>
            <a:ext uri="{FF2B5EF4-FFF2-40B4-BE49-F238E27FC236}">
              <a16:creationId xmlns:a16="http://schemas.microsoft.com/office/drawing/2014/main" id="{00000000-0008-0000-0200-000093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04" name="image3.png">
          <a:extLst>
            <a:ext uri="{FF2B5EF4-FFF2-40B4-BE49-F238E27FC236}">
              <a16:creationId xmlns:a16="http://schemas.microsoft.com/office/drawing/2014/main" id="{00000000-0008-0000-0200-000094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05" name="image3.png">
          <a:extLst>
            <a:ext uri="{FF2B5EF4-FFF2-40B4-BE49-F238E27FC236}">
              <a16:creationId xmlns:a16="http://schemas.microsoft.com/office/drawing/2014/main" id="{00000000-0008-0000-0200-000095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06" name="image3.png">
          <a:extLst>
            <a:ext uri="{FF2B5EF4-FFF2-40B4-BE49-F238E27FC236}">
              <a16:creationId xmlns:a16="http://schemas.microsoft.com/office/drawing/2014/main" id="{00000000-0008-0000-0200-000096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07" name="image3.png">
          <a:extLst>
            <a:ext uri="{FF2B5EF4-FFF2-40B4-BE49-F238E27FC236}">
              <a16:creationId xmlns:a16="http://schemas.microsoft.com/office/drawing/2014/main" id="{00000000-0008-0000-0200-000097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08" name="image3.png">
          <a:extLst>
            <a:ext uri="{FF2B5EF4-FFF2-40B4-BE49-F238E27FC236}">
              <a16:creationId xmlns:a16="http://schemas.microsoft.com/office/drawing/2014/main" id="{00000000-0008-0000-0200-000098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09" name="image3.png">
          <a:extLst>
            <a:ext uri="{FF2B5EF4-FFF2-40B4-BE49-F238E27FC236}">
              <a16:creationId xmlns:a16="http://schemas.microsoft.com/office/drawing/2014/main" id="{00000000-0008-0000-0200-000099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10" name="image3.png">
          <a:extLst>
            <a:ext uri="{FF2B5EF4-FFF2-40B4-BE49-F238E27FC236}">
              <a16:creationId xmlns:a16="http://schemas.microsoft.com/office/drawing/2014/main" id="{00000000-0008-0000-0200-00009A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11" name="image3.png">
          <a:extLst>
            <a:ext uri="{FF2B5EF4-FFF2-40B4-BE49-F238E27FC236}">
              <a16:creationId xmlns:a16="http://schemas.microsoft.com/office/drawing/2014/main" id="{00000000-0008-0000-0200-00009B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12" name="image3.png">
          <a:extLst>
            <a:ext uri="{FF2B5EF4-FFF2-40B4-BE49-F238E27FC236}">
              <a16:creationId xmlns:a16="http://schemas.microsoft.com/office/drawing/2014/main" id="{00000000-0008-0000-0200-00009C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13" name="image3.png">
          <a:extLst>
            <a:ext uri="{FF2B5EF4-FFF2-40B4-BE49-F238E27FC236}">
              <a16:creationId xmlns:a16="http://schemas.microsoft.com/office/drawing/2014/main" id="{00000000-0008-0000-0200-00009D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14" name="image3.png">
          <a:extLst>
            <a:ext uri="{FF2B5EF4-FFF2-40B4-BE49-F238E27FC236}">
              <a16:creationId xmlns:a16="http://schemas.microsoft.com/office/drawing/2014/main" id="{00000000-0008-0000-0200-00009E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15" name="image3.png">
          <a:extLst>
            <a:ext uri="{FF2B5EF4-FFF2-40B4-BE49-F238E27FC236}">
              <a16:creationId xmlns:a16="http://schemas.microsoft.com/office/drawing/2014/main" id="{00000000-0008-0000-0200-00009F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16" name="image3.png">
          <a:extLst>
            <a:ext uri="{FF2B5EF4-FFF2-40B4-BE49-F238E27FC236}">
              <a16:creationId xmlns:a16="http://schemas.microsoft.com/office/drawing/2014/main" id="{00000000-0008-0000-0200-0000A0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17" name="image3.png">
          <a:extLst>
            <a:ext uri="{FF2B5EF4-FFF2-40B4-BE49-F238E27FC236}">
              <a16:creationId xmlns:a16="http://schemas.microsoft.com/office/drawing/2014/main" id="{00000000-0008-0000-0200-0000A1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18" name="image3.png">
          <a:extLst>
            <a:ext uri="{FF2B5EF4-FFF2-40B4-BE49-F238E27FC236}">
              <a16:creationId xmlns:a16="http://schemas.microsoft.com/office/drawing/2014/main" id="{00000000-0008-0000-0200-0000A2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19" name="image3.png">
          <a:extLst>
            <a:ext uri="{FF2B5EF4-FFF2-40B4-BE49-F238E27FC236}">
              <a16:creationId xmlns:a16="http://schemas.microsoft.com/office/drawing/2014/main" id="{00000000-0008-0000-0200-0000A3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20" name="image3.png">
          <a:extLst>
            <a:ext uri="{FF2B5EF4-FFF2-40B4-BE49-F238E27FC236}">
              <a16:creationId xmlns:a16="http://schemas.microsoft.com/office/drawing/2014/main" id="{00000000-0008-0000-0200-0000A4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21" name="image3.png">
          <a:extLst>
            <a:ext uri="{FF2B5EF4-FFF2-40B4-BE49-F238E27FC236}">
              <a16:creationId xmlns:a16="http://schemas.microsoft.com/office/drawing/2014/main" id="{00000000-0008-0000-0200-0000A5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22" name="image3.png">
          <a:extLst>
            <a:ext uri="{FF2B5EF4-FFF2-40B4-BE49-F238E27FC236}">
              <a16:creationId xmlns:a16="http://schemas.microsoft.com/office/drawing/2014/main" id="{00000000-0008-0000-0200-0000A6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23" name="image3.png">
          <a:extLst>
            <a:ext uri="{FF2B5EF4-FFF2-40B4-BE49-F238E27FC236}">
              <a16:creationId xmlns:a16="http://schemas.microsoft.com/office/drawing/2014/main" id="{00000000-0008-0000-0200-0000A7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24" name="image3.png">
          <a:extLst>
            <a:ext uri="{FF2B5EF4-FFF2-40B4-BE49-F238E27FC236}">
              <a16:creationId xmlns:a16="http://schemas.microsoft.com/office/drawing/2014/main" id="{00000000-0008-0000-0200-0000A8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25" name="image3.png">
          <a:extLst>
            <a:ext uri="{FF2B5EF4-FFF2-40B4-BE49-F238E27FC236}">
              <a16:creationId xmlns:a16="http://schemas.microsoft.com/office/drawing/2014/main" id="{00000000-0008-0000-0200-0000A9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26" name="image3.png">
          <a:extLst>
            <a:ext uri="{FF2B5EF4-FFF2-40B4-BE49-F238E27FC236}">
              <a16:creationId xmlns:a16="http://schemas.microsoft.com/office/drawing/2014/main" id="{00000000-0008-0000-0200-0000AA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27" name="image3.png">
          <a:extLst>
            <a:ext uri="{FF2B5EF4-FFF2-40B4-BE49-F238E27FC236}">
              <a16:creationId xmlns:a16="http://schemas.microsoft.com/office/drawing/2014/main" id="{00000000-0008-0000-0200-0000AB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28" name="image3.png">
          <a:extLst>
            <a:ext uri="{FF2B5EF4-FFF2-40B4-BE49-F238E27FC236}">
              <a16:creationId xmlns:a16="http://schemas.microsoft.com/office/drawing/2014/main" id="{00000000-0008-0000-0200-0000AC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29" name="image3.png">
          <a:extLst>
            <a:ext uri="{FF2B5EF4-FFF2-40B4-BE49-F238E27FC236}">
              <a16:creationId xmlns:a16="http://schemas.microsoft.com/office/drawing/2014/main" id="{00000000-0008-0000-0200-0000AD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30" name="image3.png">
          <a:extLst>
            <a:ext uri="{FF2B5EF4-FFF2-40B4-BE49-F238E27FC236}">
              <a16:creationId xmlns:a16="http://schemas.microsoft.com/office/drawing/2014/main" id="{00000000-0008-0000-0200-0000AE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31" name="image3.png">
          <a:extLst>
            <a:ext uri="{FF2B5EF4-FFF2-40B4-BE49-F238E27FC236}">
              <a16:creationId xmlns:a16="http://schemas.microsoft.com/office/drawing/2014/main" id="{00000000-0008-0000-0200-0000AF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32" name="image3.png">
          <a:extLst>
            <a:ext uri="{FF2B5EF4-FFF2-40B4-BE49-F238E27FC236}">
              <a16:creationId xmlns:a16="http://schemas.microsoft.com/office/drawing/2014/main" id="{00000000-0008-0000-0200-0000B0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33" name="image3.png">
          <a:extLst>
            <a:ext uri="{FF2B5EF4-FFF2-40B4-BE49-F238E27FC236}">
              <a16:creationId xmlns:a16="http://schemas.microsoft.com/office/drawing/2014/main" id="{00000000-0008-0000-0200-0000B1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34" name="image3.png">
          <a:extLst>
            <a:ext uri="{FF2B5EF4-FFF2-40B4-BE49-F238E27FC236}">
              <a16:creationId xmlns:a16="http://schemas.microsoft.com/office/drawing/2014/main" id="{00000000-0008-0000-0200-0000B2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35" name="image3.png">
          <a:extLst>
            <a:ext uri="{FF2B5EF4-FFF2-40B4-BE49-F238E27FC236}">
              <a16:creationId xmlns:a16="http://schemas.microsoft.com/office/drawing/2014/main" id="{00000000-0008-0000-0200-0000B3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36" name="image3.png">
          <a:extLst>
            <a:ext uri="{FF2B5EF4-FFF2-40B4-BE49-F238E27FC236}">
              <a16:creationId xmlns:a16="http://schemas.microsoft.com/office/drawing/2014/main" id="{00000000-0008-0000-0200-0000B4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37" name="image3.png">
          <a:extLst>
            <a:ext uri="{FF2B5EF4-FFF2-40B4-BE49-F238E27FC236}">
              <a16:creationId xmlns:a16="http://schemas.microsoft.com/office/drawing/2014/main" id="{00000000-0008-0000-0200-0000B5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38" name="image3.png">
          <a:extLst>
            <a:ext uri="{FF2B5EF4-FFF2-40B4-BE49-F238E27FC236}">
              <a16:creationId xmlns:a16="http://schemas.microsoft.com/office/drawing/2014/main" id="{00000000-0008-0000-0200-0000B6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39" name="image3.png">
          <a:extLst>
            <a:ext uri="{FF2B5EF4-FFF2-40B4-BE49-F238E27FC236}">
              <a16:creationId xmlns:a16="http://schemas.microsoft.com/office/drawing/2014/main" id="{00000000-0008-0000-0200-0000B7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40" name="image3.png">
          <a:extLst>
            <a:ext uri="{FF2B5EF4-FFF2-40B4-BE49-F238E27FC236}">
              <a16:creationId xmlns:a16="http://schemas.microsoft.com/office/drawing/2014/main" id="{00000000-0008-0000-0200-0000B8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41" name="image3.png">
          <a:extLst>
            <a:ext uri="{FF2B5EF4-FFF2-40B4-BE49-F238E27FC236}">
              <a16:creationId xmlns:a16="http://schemas.microsoft.com/office/drawing/2014/main" id="{00000000-0008-0000-0200-0000B9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42" name="image3.png">
          <a:extLst>
            <a:ext uri="{FF2B5EF4-FFF2-40B4-BE49-F238E27FC236}">
              <a16:creationId xmlns:a16="http://schemas.microsoft.com/office/drawing/2014/main" id="{00000000-0008-0000-0200-0000BA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43" name="image3.png">
          <a:extLst>
            <a:ext uri="{FF2B5EF4-FFF2-40B4-BE49-F238E27FC236}">
              <a16:creationId xmlns:a16="http://schemas.microsoft.com/office/drawing/2014/main" id="{00000000-0008-0000-0200-0000BB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44" name="image3.png">
          <a:extLst>
            <a:ext uri="{FF2B5EF4-FFF2-40B4-BE49-F238E27FC236}">
              <a16:creationId xmlns:a16="http://schemas.microsoft.com/office/drawing/2014/main" id="{00000000-0008-0000-0200-0000BC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45" name="image3.png">
          <a:extLst>
            <a:ext uri="{FF2B5EF4-FFF2-40B4-BE49-F238E27FC236}">
              <a16:creationId xmlns:a16="http://schemas.microsoft.com/office/drawing/2014/main" id="{00000000-0008-0000-0200-0000BD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46" name="image3.png">
          <a:extLst>
            <a:ext uri="{FF2B5EF4-FFF2-40B4-BE49-F238E27FC236}">
              <a16:creationId xmlns:a16="http://schemas.microsoft.com/office/drawing/2014/main" id="{00000000-0008-0000-0200-0000BE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47" name="image3.png">
          <a:extLst>
            <a:ext uri="{FF2B5EF4-FFF2-40B4-BE49-F238E27FC236}">
              <a16:creationId xmlns:a16="http://schemas.microsoft.com/office/drawing/2014/main" id="{00000000-0008-0000-0200-0000BF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48" name="image3.png">
          <a:extLst>
            <a:ext uri="{FF2B5EF4-FFF2-40B4-BE49-F238E27FC236}">
              <a16:creationId xmlns:a16="http://schemas.microsoft.com/office/drawing/2014/main" id="{00000000-0008-0000-0200-0000C0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49" name="image3.png">
          <a:extLst>
            <a:ext uri="{FF2B5EF4-FFF2-40B4-BE49-F238E27FC236}">
              <a16:creationId xmlns:a16="http://schemas.microsoft.com/office/drawing/2014/main" id="{00000000-0008-0000-0200-0000C1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50" name="image3.png">
          <a:extLst>
            <a:ext uri="{FF2B5EF4-FFF2-40B4-BE49-F238E27FC236}">
              <a16:creationId xmlns:a16="http://schemas.microsoft.com/office/drawing/2014/main" id="{00000000-0008-0000-0200-0000C2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51" name="image3.png">
          <a:extLst>
            <a:ext uri="{FF2B5EF4-FFF2-40B4-BE49-F238E27FC236}">
              <a16:creationId xmlns:a16="http://schemas.microsoft.com/office/drawing/2014/main" id="{00000000-0008-0000-0200-0000C3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52" name="image3.png">
          <a:extLst>
            <a:ext uri="{FF2B5EF4-FFF2-40B4-BE49-F238E27FC236}">
              <a16:creationId xmlns:a16="http://schemas.microsoft.com/office/drawing/2014/main" id="{00000000-0008-0000-0200-0000C4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53" name="image3.png">
          <a:extLst>
            <a:ext uri="{FF2B5EF4-FFF2-40B4-BE49-F238E27FC236}">
              <a16:creationId xmlns:a16="http://schemas.microsoft.com/office/drawing/2014/main" id="{00000000-0008-0000-0200-0000C5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54" name="image3.png">
          <a:extLst>
            <a:ext uri="{FF2B5EF4-FFF2-40B4-BE49-F238E27FC236}">
              <a16:creationId xmlns:a16="http://schemas.microsoft.com/office/drawing/2014/main" id="{00000000-0008-0000-0200-0000C6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55" name="image3.png">
          <a:extLst>
            <a:ext uri="{FF2B5EF4-FFF2-40B4-BE49-F238E27FC236}">
              <a16:creationId xmlns:a16="http://schemas.microsoft.com/office/drawing/2014/main" id="{00000000-0008-0000-0200-0000C7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56" name="image3.png">
          <a:extLst>
            <a:ext uri="{FF2B5EF4-FFF2-40B4-BE49-F238E27FC236}">
              <a16:creationId xmlns:a16="http://schemas.microsoft.com/office/drawing/2014/main" id="{00000000-0008-0000-0200-0000C8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57" name="image3.png">
          <a:extLst>
            <a:ext uri="{FF2B5EF4-FFF2-40B4-BE49-F238E27FC236}">
              <a16:creationId xmlns:a16="http://schemas.microsoft.com/office/drawing/2014/main" id="{00000000-0008-0000-0200-0000C9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58" name="image3.png">
          <a:extLst>
            <a:ext uri="{FF2B5EF4-FFF2-40B4-BE49-F238E27FC236}">
              <a16:creationId xmlns:a16="http://schemas.microsoft.com/office/drawing/2014/main" id="{00000000-0008-0000-0200-0000CA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59" name="image3.png">
          <a:extLst>
            <a:ext uri="{FF2B5EF4-FFF2-40B4-BE49-F238E27FC236}">
              <a16:creationId xmlns:a16="http://schemas.microsoft.com/office/drawing/2014/main" id="{00000000-0008-0000-0200-0000CB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152400</xdr:colOff>
      <xdr:row>15</xdr:row>
      <xdr:rowOff>0</xdr:rowOff>
    </xdr:from>
    <xdr:ext cx="2019300" cy="0"/>
    <xdr:pic>
      <xdr:nvPicPr>
        <xdr:cNvPr id="460" name="image4.png">
          <a:extLst>
            <a:ext uri="{FF2B5EF4-FFF2-40B4-BE49-F238E27FC236}">
              <a16:creationId xmlns:a16="http://schemas.microsoft.com/office/drawing/2014/main" id="{00000000-0008-0000-0200-0000CC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152400</xdr:colOff>
      <xdr:row>15</xdr:row>
      <xdr:rowOff>0</xdr:rowOff>
    </xdr:from>
    <xdr:ext cx="2019300" cy="0"/>
    <xdr:pic>
      <xdr:nvPicPr>
        <xdr:cNvPr id="461" name="image4.png">
          <a:extLst>
            <a:ext uri="{FF2B5EF4-FFF2-40B4-BE49-F238E27FC236}">
              <a16:creationId xmlns:a16="http://schemas.microsoft.com/office/drawing/2014/main" id="{00000000-0008-0000-0200-0000CD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152400</xdr:colOff>
      <xdr:row>15</xdr:row>
      <xdr:rowOff>0</xdr:rowOff>
    </xdr:from>
    <xdr:ext cx="2019300" cy="0"/>
    <xdr:pic>
      <xdr:nvPicPr>
        <xdr:cNvPr id="462" name="image4.png">
          <a:extLst>
            <a:ext uri="{FF2B5EF4-FFF2-40B4-BE49-F238E27FC236}">
              <a16:creationId xmlns:a16="http://schemas.microsoft.com/office/drawing/2014/main" id="{00000000-0008-0000-0200-0000CE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152400</xdr:colOff>
      <xdr:row>15</xdr:row>
      <xdr:rowOff>0</xdr:rowOff>
    </xdr:from>
    <xdr:ext cx="2019300" cy="0"/>
    <xdr:pic>
      <xdr:nvPicPr>
        <xdr:cNvPr id="463" name="image4.png">
          <a:extLst>
            <a:ext uri="{FF2B5EF4-FFF2-40B4-BE49-F238E27FC236}">
              <a16:creationId xmlns:a16="http://schemas.microsoft.com/office/drawing/2014/main" id="{00000000-0008-0000-0200-0000CF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64" name="image3.png">
          <a:extLst>
            <a:ext uri="{FF2B5EF4-FFF2-40B4-BE49-F238E27FC236}">
              <a16:creationId xmlns:a16="http://schemas.microsoft.com/office/drawing/2014/main" id="{00000000-0008-0000-0200-0000D0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65" name="image3.png">
          <a:extLst>
            <a:ext uri="{FF2B5EF4-FFF2-40B4-BE49-F238E27FC236}">
              <a16:creationId xmlns:a16="http://schemas.microsoft.com/office/drawing/2014/main" id="{00000000-0008-0000-0200-0000D1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66" name="image3.png">
          <a:extLst>
            <a:ext uri="{FF2B5EF4-FFF2-40B4-BE49-F238E27FC236}">
              <a16:creationId xmlns:a16="http://schemas.microsoft.com/office/drawing/2014/main" id="{00000000-0008-0000-0200-0000D2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67" name="image3.png">
          <a:extLst>
            <a:ext uri="{FF2B5EF4-FFF2-40B4-BE49-F238E27FC236}">
              <a16:creationId xmlns:a16="http://schemas.microsoft.com/office/drawing/2014/main" id="{00000000-0008-0000-0200-0000D3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68" name="image3.png">
          <a:extLst>
            <a:ext uri="{FF2B5EF4-FFF2-40B4-BE49-F238E27FC236}">
              <a16:creationId xmlns:a16="http://schemas.microsoft.com/office/drawing/2014/main" id="{00000000-0008-0000-0200-0000D4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69" name="image3.png">
          <a:extLst>
            <a:ext uri="{FF2B5EF4-FFF2-40B4-BE49-F238E27FC236}">
              <a16:creationId xmlns:a16="http://schemas.microsoft.com/office/drawing/2014/main" id="{00000000-0008-0000-0200-0000D5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70" name="image3.png">
          <a:extLst>
            <a:ext uri="{FF2B5EF4-FFF2-40B4-BE49-F238E27FC236}">
              <a16:creationId xmlns:a16="http://schemas.microsoft.com/office/drawing/2014/main" id="{00000000-0008-0000-0200-0000D6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71" name="image3.png">
          <a:extLst>
            <a:ext uri="{FF2B5EF4-FFF2-40B4-BE49-F238E27FC236}">
              <a16:creationId xmlns:a16="http://schemas.microsoft.com/office/drawing/2014/main" id="{00000000-0008-0000-0200-0000D7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72" name="image3.png">
          <a:extLst>
            <a:ext uri="{FF2B5EF4-FFF2-40B4-BE49-F238E27FC236}">
              <a16:creationId xmlns:a16="http://schemas.microsoft.com/office/drawing/2014/main" id="{00000000-0008-0000-0200-0000D8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73" name="image3.png">
          <a:extLst>
            <a:ext uri="{FF2B5EF4-FFF2-40B4-BE49-F238E27FC236}">
              <a16:creationId xmlns:a16="http://schemas.microsoft.com/office/drawing/2014/main" id="{00000000-0008-0000-0200-0000D9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74" name="image3.png">
          <a:extLst>
            <a:ext uri="{FF2B5EF4-FFF2-40B4-BE49-F238E27FC236}">
              <a16:creationId xmlns:a16="http://schemas.microsoft.com/office/drawing/2014/main" id="{00000000-0008-0000-0200-0000DA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75" name="image3.png">
          <a:extLst>
            <a:ext uri="{FF2B5EF4-FFF2-40B4-BE49-F238E27FC236}">
              <a16:creationId xmlns:a16="http://schemas.microsoft.com/office/drawing/2014/main" id="{00000000-0008-0000-0200-0000DB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76" name="image3.png">
          <a:extLst>
            <a:ext uri="{FF2B5EF4-FFF2-40B4-BE49-F238E27FC236}">
              <a16:creationId xmlns:a16="http://schemas.microsoft.com/office/drawing/2014/main" id="{00000000-0008-0000-0200-0000DC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77" name="image3.png">
          <a:extLst>
            <a:ext uri="{FF2B5EF4-FFF2-40B4-BE49-F238E27FC236}">
              <a16:creationId xmlns:a16="http://schemas.microsoft.com/office/drawing/2014/main" id="{00000000-0008-0000-0200-0000DD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78" name="image3.png">
          <a:extLst>
            <a:ext uri="{FF2B5EF4-FFF2-40B4-BE49-F238E27FC236}">
              <a16:creationId xmlns:a16="http://schemas.microsoft.com/office/drawing/2014/main" id="{00000000-0008-0000-0200-0000DE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79" name="image3.png">
          <a:extLst>
            <a:ext uri="{FF2B5EF4-FFF2-40B4-BE49-F238E27FC236}">
              <a16:creationId xmlns:a16="http://schemas.microsoft.com/office/drawing/2014/main" id="{00000000-0008-0000-0200-0000DF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80" name="image3.png">
          <a:extLst>
            <a:ext uri="{FF2B5EF4-FFF2-40B4-BE49-F238E27FC236}">
              <a16:creationId xmlns:a16="http://schemas.microsoft.com/office/drawing/2014/main" id="{00000000-0008-0000-0200-0000E0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81" name="image3.png">
          <a:extLst>
            <a:ext uri="{FF2B5EF4-FFF2-40B4-BE49-F238E27FC236}">
              <a16:creationId xmlns:a16="http://schemas.microsoft.com/office/drawing/2014/main" id="{00000000-0008-0000-0200-0000E1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82" name="image3.png">
          <a:extLst>
            <a:ext uri="{FF2B5EF4-FFF2-40B4-BE49-F238E27FC236}">
              <a16:creationId xmlns:a16="http://schemas.microsoft.com/office/drawing/2014/main" id="{00000000-0008-0000-0200-0000E2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83" name="image3.png">
          <a:extLst>
            <a:ext uri="{FF2B5EF4-FFF2-40B4-BE49-F238E27FC236}">
              <a16:creationId xmlns:a16="http://schemas.microsoft.com/office/drawing/2014/main" id="{00000000-0008-0000-0200-0000E3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84" name="image3.png">
          <a:extLst>
            <a:ext uri="{FF2B5EF4-FFF2-40B4-BE49-F238E27FC236}">
              <a16:creationId xmlns:a16="http://schemas.microsoft.com/office/drawing/2014/main" id="{00000000-0008-0000-0200-0000E4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85" name="image3.png">
          <a:extLst>
            <a:ext uri="{FF2B5EF4-FFF2-40B4-BE49-F238E27FC236}">
              <a16:creationId xmlns:a16="http://schemas.microsoft.com/office/drawing/2014/main" id="{00000000-0008-0000-0200-0000E5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86" name="image3.png">
          <a:extLst>
            <a:ext uri="{FF2B5EF4-FFF2-40B4-BE49-F238E27FC236}">
              <a16:creationId xmlns:a16="http://schemas.microsoft.com/office/drawing/2014/main" id="{00000000-0008-0000-0200-0000E6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87" name="image3.png">
          <a:extLst>
            <a:ext uri="{FF2B5EF4-FFF2-40B4-BE49-F238E27FC236}">
              <a16:creationId xmlns:a16="http://schemas.microsoft.com/office/drawing/2014/main" id="{00000000-0008-0000-0200-0000E7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88" name="image3.png">
          <a:extLst>
            <a:ext uri="{FF2B5EF4-FFF2-40B4-BE49-F238E27FC236}">
              <a16:creationId xmlns:a16="http://schemas.microsoft.com/office/drawing/2014/main" id="{00000000-0008-0000-0200-0000E8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89" name="image3.png">
          <a:extLst>
            <a:ext uri="{FF2B5EF4-FFF2-40B4-BE49-F238E27FC236}">
              <a16:creationId xmlns:a16="http://schemas.microsoft.com/office/drawing/2014/main" id="{00000000-0008-0000-0200-0000E9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90" name="image3.png">
          <a:extLst>
            <a:ext uri="{FF2B5EF4-FFF2-40B4-BE49-F238E27FC236}">
              <a16:creationId xmlns:a16="http://schemas.microsoft.com/office/drawing/2014/main" id="{00000000-0008-0000-0200-0000EA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91" name="image3.png">
          <a:extLst>
            <a:ext uri="{FF2B5EF4-FFF2-40B4-BE49-F238E27FC236}">
              <a16:creationId xmlns:a16="http://schemas.microsoft.com/office/drawing/2014/main" id="{00000000-0008-0000-0200-0000EB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92" name="image3.png">
          <a:extLst>
            <a:ext uri="{FF2B5EF4-FFF2-40B4-BE49-F238E27FC236}">
              <a16:creationId xmlns:a16="http://schemas.microsoft.com/office/drawing/2014/main" id="{00000000-0008-0000-0200-0000EC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93" name="image3.png">
          <a:extLst>
            <a:ext uri="{FF2B5EF4-FFF2-40B4-BE49-F238E27FC236}">
              <a16:creationId xmlns:a16="http://schemas.microsoft.com/office/drawing/2014/main" id="{00000000-0008-0000-0200-0000ED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94" name="image3.png">
          <a:extLst>
            <a:ext uri="{FF2B5EF4-FFF2-40B4-BE49-F238E27FC236}">
              <a16:creationId xmlns:a16="http://schemas.microsoft.com/office/drawing/2014/main" id="{00000000-0008-0000-0200-0000EE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95" name="image3.png">
          <a:extLst>
            <a:ext uri="{FF2B5EF4-FFF2-40B4-BE49-F238E27FC236}">
              <a16:creationId xmlns:a16="http://schemas.microsoft.com/office/drawing/2014/main" id="{00000000-0008-0000-0200-0000EF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96" name="image3.png">
          <a:extLst>
            <a:ext uri="{FF2B5EF4-FFF2-40B4-BE49-F238E27FC236}">
              <a16:creationId xmlns:a16="http://schemas.microsoft.com/office/drawing/2014/main" id="{00000000-0008-0000-0200-0000F0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97" name="image3.png">
          <a:extLst>
            <a:ext uri="{FF2B5EF4-FFF2-40B4-BE49-F238E27FC236}">
              <a16:creationId xmlns:a16="http://schemas.microsoft.com/office/drawing/2014/main" id="{00000000-0008-0000-0200-0000F1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98" name="image3.png">
          <a:extLst>
            <a:ext uri="{FF2B5EF4-FFF2-40B4-BE49-F238E27FC236}">
              <a16:creationId xmlns:a16="http://schemas.microsoft.com/office/drawing/2014/main" id="{00000000-0008-0000-0200-0000F2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99" name="image3.png">
          <a:extLst>
            <a:ext uri="{FF2B5EF4-FFF2-40B4-BE49-F238E27FC236}">
              <a16:creationId xmlns:a16="http://schemas.microsoft.com/office/drawing/2014/main" id="{00000000-0008-0000-0200-0000F3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00" name="image3.png">
          <a:extLst>
            <a:ext uri="{FF2B5EF4-FFF2-40B4-BE49-F238E27FC236}">
              <a16:creationId xmlns:a16="http://schemas.microsoft.com/office/drawing/2014/main" id="{00000000-0008-0000-0200-0000F4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01" name="image3.png">
          <a:extLst>
            <a:ext uri="{FF2B5EF4-FFF2-40B4-BE49-F238E27FC236}">
              <a16:creationId xmlns:a16="http://schemas.microsoft.com/office/drawing/2014/main" id="{00000000-0008-0000-0200-0000F5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02" name="image3.png">
          <a:extLst>
            <a:ext uri="{FF2B5EF4-FFF2-40B4-BE49-F238E27FC236}">
              <a16:creationId xmlns:a16="http://schemas.microsoft.com/office/drawing/2014/main" id="{00000000-0008-0000-0200-0000F6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03" name="image3.png">
          <a:extLst>
            <a:ext uri="{FF2B5EF4-FFF2-40B4-BE49-F238E27FC236}">
              <a16:creationId xmlns:a16="http://schemas.microsoft.com/office/drawing/2014/main" id="{00000000-0008-0000-0200-0000F7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04" name="image3.png">
          <a:extLst>
            <a:ext uri="{FF2B5EF4-FFF2-40B4-BE49-F238E27FC236}">
              <a16:creationId xmlns:a16="http://schemas.microsoft.com/office/drawing/2014/main" id="{00000000-0008-0000-0200-0000F8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05" name="image3.png">
          <a:extLst>
            <a:ext uri="{FF2B5EF4-FFF2-40B4-BE49-F238E27FC236}">
              <a16:creationId xmlns:a16="http://schemas.microsoft.com/office/drawing/2014/main" id="{00000000-0008-0000-0200-0000F9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06" name="image3.png">
          <a:extLst>
            <a:ext uri="{FF2B5EF4-FFF2-40B4-BE49-F238E27FC236}">
              <a16:creationId xmlns:a16="http://schemas.microsoft.com/office/drawing/2014/main" id="{00000000-0008-0000-0200-0000FA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07" name="image3.png">
          <a:extLst>
            <a:ext uri="{FF2B5EF4-FFF2-40B4-BE49-F238E27FC236}">
              <a16:creationId xmlns:a16="http://schemas.microsoft.com/office/drawing/2014/main" id="{00000000-0008-0000-0200-0000FB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08" name="image3.png">
          <a:extLst>
            <a:ext uri="{FF2B5EF4-FFF2-40B4-BE49-F238E27FC236}">
              <a16:creationId xmlns:a16="http://schemas.microsoft.com/office/drawing/2014/main" id="{00000000-0008-0000-0200-0000FC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09" name="image3.png">
          <a:extLst>
            <a:ext uri="{FF2B5EF4-FFF2-40B4-BE49-F238E27FC236}">
              <a16:creationId xmlns:a16="http://schemas.microsoft.com/office/drawing/2014/main" id="{00000000-0008-0000-0200-0000FD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10" name="image3.png">
          <a:extLst>
            <a:ext uri="{FF2B5EF4-FFF2-40B4-BE49-F238E27FC236}">
              <a16:creationId xmlns:a16="http://schemas.microsoft.com/office/drawing/2014/main" id="{00000000-0008-0000-0200-0000FE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11" name="image3.png">
          <a:extLst>
            <a:ext uri="{FF2B5EF4-FFF2-40B4-BE49-F238E27FC236}">
              <a16:creationId xmlns:a16="http://schemas.microsoft.com/office/drawing/2014/main" id="{00000000-0008-0000-0200-0000FF01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12" name="image3.png">
          <a:extLst>
            <a:ext uri="{FF2B5EF4-FFF2-40B4-BE49-F238E27FC236}">
              <a16:creationId xmlns:a16="http://schemas.microsoft.com/office/drawing/2014/main" id="{00000000-0008-0000-0200-000000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13" name="image3.png">
          <a:extLst>
            <a:ext uri="{FF2B5EF4-FFF2-40B4-BE49-F238E27FC236}">
              <a16:creationId xmlns:a16="http://schemas.microsoft.com/office/drawing/2014/main" id="{00000000-0008-0000-0200-000001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14" name="image3.png">
          <a:extLst>
            <a:ext uri="{FF2B5EF4-FFF2-40B4-BE49-F238E27FC236}">
              <a16:creationId xmlns:a16="http://schemas.microsoft.com/office/drawing/2014/main" id="{00000000-0008-0000-0200-000002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15" name="image3.png">
          <a:extLst>
            <a:ext uri="{FF2B5EF4-FFF2-40B4-BE49-F238E27FC236}">
              <a16:creationId xmlns:a16="http://schemas.microsoft.com/office/drawing/2014/main" id="{00000000-0008-0000-0200-000003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16" name="image3.png">
          <a:extLst>
            <a:ext uri="{FF2B5EF4-FFF2-40B4-BE49-F238E27FC236}">
              <a16:creationId xmlns:a16="http://schemas.microsoft.com/office/drawing/2014/main" id="{00000000-0008-0000-0200-000004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17" name="image3.png">
          <a:extLst>
            <a:ext uri="{FF2B5EF4-FFF2-40B4-BE49-F238E27FC236}">
              <a16:creationId xmlns:a16="http://schemas.microsoft.com/office/drawing/2014/main" id="{00000000-0008-0000-0200-000005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18" name="image3.png">
          <a:extLst>
            <a:ext uri="{FF2B5EF4-FFF2-40B4-BE49-F238E27FC236}">
              <a16:creationId xmlns:a16="http://schemas.microsoft.com/office/drawing/2014/main" id="{00000000-0008-0000-0200-000006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19" name="image3.png">
          <a:extLst>
            <a:ext uri="{FF2B5EF4-FFF2-40B4-BE49-F238E27FC236}">
              <a16:creationId xmlns:a16="http://schemas.microsoft.com/office/drawing/2014/main" id="{00000000-0008-0000-0200-000007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20" name="image3.png">
          <a:extLst>
            <a:ext uri="{FF2B5EF4-FFF2-40B4-BE49-F238E27FC236}">
              <a16:creationId xmlns:a16="http://schemas.microsoft.com/office/drawing/2014/main" id="{00000000-0008-0000-0200-000008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21" name="image3.png">
          <a:extLst>
            <a:ext uri="{FF2B5EF4-FFF2-40B4-BE49-F238E27FC236}">
              <a16:creationId xmlns:a16="http://schemas.microsoft.com/office/drawing/2014/main" id="{00000000-0008-0000-0200-000009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22" name="image3.png">
          <a:extLst>
            <a:ext uri="{FF2B5EF4-FFF2-40B4-BE49-F238E27FC236}">
              <a16:creationId xmlns:a16="http://schemas.microsoft.com/office/drawing/2014/main" id="{00000000-0008-0000-0200-00000A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23" name="image3.png">
          <a:extLst>
            <a:ext uri="{FF2B5EF4-FFF2-40B4-BE49-F238E27FC236}">
              <a16:creationId xmlns:a16="http://schemas.microsoft.com/office/drawing/2014/main" id="{00000000-0008-0000-0200-00000B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24" name="image3.png">
          <a:extLst>
            <a:ext uri="{FF2B5EF4-FFF2-40B4-BE49-F238E27FC236}">
              <a16:creationId xmlns:a16="http://schemas.microsoft.com/office/drawing/2014/main" id="{00000000-0008-0000-0200-00000C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25" name="image3.png">
          <a:extLst>
            <a:ext uri="{FF2B5EF4-FFF2-40B4-BE49-F238E27FC236}">
              <a16:creationId xmlns:a16="http://schemas.microsoft.com/office/drawing/2014/main" id="{00000000-0008-0000-0200-00000D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26" name="image3.png">
          <a:extLst>
            <a:ext uri="{FF2B5EF4-FFF2-40B4-BE49-F238E27FC236}">
              <a16:creationId xmlns:a16="http://schemas.microsoft.com/office/drawing/2014/main" id="{00000000-0008-0000-0200-00000E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27" name="image3.png">
          <a:extLst>
            <a:ext uri="{FF2B5EF4-FFF2-40B4-BE49-F238E27FC236}">
              <a16:creationId xmlns:a16="http://schemas.microsoft.com/office/drawing/2014/main" id="{00000000-0008-0000-0200-00000F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28" name="image3.png">
          <a:extLst>
            <a:ext uri="{FF2B5EF4-FFF2-40B4-BE49-F238E27FC236}">
              <a16:creationId xmlns:a16="http://schemas.microsoft.com/office/drawing/2014/main" id="{00000000-0008-0000-0200-000010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29" name="image3.png">
          <a:extLst>
            <a:ext uri="{FF2B5EF4-FFF2-40B4-BE49-F238E27FC236}">
              <a16:creationId xmlns:a16="http://schemas.microsoft.com/office/drawing/2014/main" id="{00000000-0008-0000-0200-000011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30" name="image3.png">
          <a:extLst>
            <a:ext uri="{FF2B5EF4-FFF2-40B4-BE49-F238E27FC236}">
              <a16:creationId xmlns:a16="http://schemas.microsoft.com/office/drawing/2014/main" id="{00000000-0008-0000-0200-000012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31" name="image3.png">
          <a:extLst>
            <a:ext uri="{FF2B5EF4-FFF2-40B4-BE49-F238E27FC236}">
              <a16:creationId xmlns:a16="http://schemas.microsoft.com/office/drawing/2014/main" id="{00000000-0008-0000-0200-000013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32" name="image3.png">
          <a:extLst>
            <a:ext uri="{FF2B5EF4-FFF2-40B4-BE49-F238E27FC236}">
              <a16:creationId xmlns:a16="http://schemas.microsoft.com/office/drawing/2014/main" id="{00000000-0008-0000-0200-000014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33" name="image3.png">
          <a:extLst>
            <a:ext uri="{FF2B5EF4-FFF2-40B4-BE49-F238E27FC236}">
              <a16:creationId xmlns:a16="http://schemas.microsoft.com/office/drawing/2014/main" id="{00000000-0008-0000-0200-000015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34" name="image3.png">
          <a:extLst>
            <a:ext uri="{FF2B5EF4-FFF2-40B4-BE49-F238E27FC236}">
              <a16:creationId xmlns:a16="http://schemas.microsoft.com/office/drawing/2014/main" id="{00000000-0008-0000-0200-000016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35" name="image3.png">
          <a:extLst>
            <a:ext uri="{FF2B5EF4-FFF2-40B4-BE49-F238E27FC236}">
              <a16:creationId xmlns:a16="http://schemas.microsoft.com/office/drawing/2014/main" id="{00000000-0008-0000-0200-000017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36" name="image3.png">
          <a:extLst>
            <a:ext uri="{FF2B5EF4-FFF2-40B4-BE49-F238E27FC236}">
              <a16:creationId xmlns:a16="http://schemas.microsoft.com/office/drawing/2014/main" id="{00000000-0008-0000-0200-000018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37" name="image3.png">
          <a:extLst>
            <a:ext uri="{FF2B5EF4-FFF2-40B4-BE49-F238E27FC236}">
              <a16:creationId xmlns:a16="http://schemas.microsoft.com/office/drawing/2014/main" id="{00000000-0008-0000-0200-000019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38" name="image3.png">
          <a:extLst>
            <a:ext uri="{FF2B5EF4-FFF2-40B4-BE49-F238E27FC236}">
              <a16:creationId xmlns:a16="http://schemas.microsoft.com/office/drawing/2014/main" id="{00000000-0008-0000-0200-00001A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39" name="image3.png">
          <a:extLst>
            <a:ext uri="{FF2B5EF4-FFF2-40B4-BE49-F238E27FC236}">
              <a16:creationId xmlns:a16="http://schemas.microsoft.com/office/drawing/2014/main" id="{00000000-0008-0000-0200-00001B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40" name="image3.png">
          <a:extLst>
            <a:ext uri="{FF2B5EF4-FFF2-40B4-BE49-F238E27FC236}">
              <a16:creationId xmlns:a16="http://schemas.microsoft.com/office/drawing/2014/main" id="{00000000-0008-0000-0200-00001C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41" name="image3.png">
          <a:extLst>
            <a:ext uri="{FF2B5EF4-FFF2-40B4-BE49-F238E27FC236}">
              <a16:creationId xmlns:a16="http://schemas.microsoft.com/office/drawing/2014/main" id="{00000000-0008-0000-0200-00001D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42" name="image3.png">
          <a:extLst>
            <a:ext uri="{FF2B5EF4-FFF2-40B4-BE49-F238E27FC236}">
              <a16:creationId xmlns:a16="http://schemas.microsoft.com/office/drawing/2014/main" id="{00000000-0008-0000-0200-00001E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43" name="image3.png">
          <a:extLst>
            <a:ext uri="{FF2B5EF4-FFF2-40B4-BE49-F238E27FC236}">
              <a16:creationId xmlns:a16="http://schemas.microsoft.com/office/drawing/2014/main" id="{00000000-0008-0000-0200-00001F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44" name="image3.png">
          <a:extLst>
            <a:ext uri="{FF2B5EF4-FFF2-40B4-BE49-F238E27FC236}">
              <a16:creationId xmlns:a16="http://schemas.microsoft.com/office/drawing/2014/main" id="{00000000-0008-0000-0200-000020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45" name="image3.png">
          <a:extLst>
            <a:ext uri="{FF2B5EF4-FFF2-40B4-BE49-F238E27FC236}">
              <a16:creationId xmlns:a16="http://schemas.microsoft.com/office/drawing/2014/main" id="{00000000-0008-0000-0200-000021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46" name="image3.png">
          <a:extLst>
            <a:ext uri="{FF2B5EF4-FFF2-40B4-BE49-F238E27FC236}">
              <a16:creationId xmlns:a16="http://schemas.microsoft.com/office/drawing/2014/main" id="{00000000-0008-0000-0200-000022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47" name="image3.png">
          <a:extLst>
            <a:ext uri="{FF2B5EF4-FFF2-40B4-BE49-F238E27FC236}">
              <a16:creationId xmlns:a16="http://schemas.microsoft.com/office/drawing/2014/main" id="{00000000-0008-0000-0200-000023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48" name="image3.png">
          <a:extLst>
            <a:ext uri="{FF2B5EF4-FFF2-40B4-BE49-F238E27FC236}">
              <a16:creationId xmlns:a16="http://schemas.microsoft.com/office/drawing/2014/main" id="{00000000-0008-0000-0200-000024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49" name="image3.png">
          <a:extLst>
            <a:ext uri="{FF2B5EF4-FFF2-40B4-BE49-F238E27FC236}">
              <a16:creationId xmlns:a16="http://schemas.microsoft.com/office/drawing/2014/main" id="{00000000-0008-0000-0200-000025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50" name="image3.png">
          <a:extLst>
            <a:ext uri="{FF2B5EF4-FFF2-40B4-BE49-F238E27FC236}">
              <a16:creationId xmlns:a16="http://schemas.microsoft.com/office/drawing/2014/main" id="{00000000-0008-0000-0200-000026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51" name="image3.png">
          <a:extLst>
            <a:ext uri="{FF2B5EF4-FFF2-40B4-BE49-F238E27FC236}">
              <a16:creationId xmlns:a16="http://schemas.microsoft.com/office/drawing/2014/main" id="{00000000-0008-0000-0200-000027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52" name="image3.png">
          <a:extLst>
            <a:ext uri="{FF2B5EF4-FFF2-40B4-BE49-F238E27FC236}">
              <a16:creationId xmlns:a16="http://schemas.microsoft.com/office/drawing/2014/main" id="{00000000-0008-0000-0200-000028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53" name="image3.png">
          <a:extLst>
            <a:ext uri="{FF2B5EF4-FFF2-40B4-BE49-F238E27FC236}">
              <a16:creationId xmlns:a16="http://schemas.microsoft.com/office/drawing/2014/main" id="{00000000-0008-0000-0200-000029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54" name="image3.png">
          <a:extLst>
            <a:ext uri="{FF2B5EF4-FFF2-40B4-BE49-F238E27FC236}">
              <a16:creationId xmlns:a16="http://schemas.microsoft.com/office/drawing/2014/main" id="{00000000-0008-0000-0200-00002A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55" name="image3.png">
          <a:extLst>
            <a:ext uri="{FF2B5EF4-FFF2-40B4-BE49-F238E27FC236}">
              <a16:creationId xmlns:a16="http://schemas.microsoft.com/office/drawing/2014/main" id="{00000000-0008-0000-0200-00002B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56" name="image3.png">
          <a:extLst>
            <a:ext uri="{FF2B5EF4-FFF2-40B4-BE49-F238E27FC236}">
              <a16:creationId xmlns:a16="http://schemas.microsoft.com/office/drawing/2014/main" id="{00000000-0008-0000-0200-00002C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57" name="image3.png">
          <a:extLst>
            <a:ext uri="{FF2B5EF4-FFF2-40B4-BE49-F238E27FC236}">
              <a16:creationId xmlns:a16="http://schemas.microsoft.com/office/drawing/2014/main" id="{00000000-0008-0000-0200-00002D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58" name="image3.png">
          <a:extLst>
            <a:ext uri="{FF2B5EF4-FFF2-40B4-BE49-F238E27FC236}">
              <a16:creationId xmlns:a16="http://schemas.microsoft.com/office/drawing/2014/main" id="{00000000-0008-0000-0200-00002E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59" name="image3.png">
          <a:extLst>
            <a:ext uri="{FF2B5EF4-FFF2-40B4-BE49-F238E27FC236}">
              <a16:creationId xmlns:a16="http://schemas.microsoft.com/office/drawing/2014/main" id="{00000000-0008-0000-0200-00002F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60" name="image3.png">
          <a:extLst>
            <a:ext uri="{FF2B5EF4-FFF2-40B4-BE49-F238E27FC236}">
              <a16:creationId xmlns:a16="http://schemas.microsoft.com/office/drawing/2014/main" id="{00000000-0008-0000-0200-000030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61" name="image3.png">
          <a:extLst>
            <a:ext uri="{FF2B5EF4-FFF2-40B4-BE49-F238E27FC236}">
              <a16:creationId xmlns:a16="http://schemas.microsoft.com/office/drawing/2014/main" id="{00000000-0008-0000-0200-000031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62" name="image3.png">
          <a:extLst>
            <a:ext uri="{FF2B5EF4-FFF2-40B4-BE49-F238E27FC236}">
              <a16:creationId xmlns:a16="http://schemas.microsoft.com/office/drawing/2014/main" id="{00000000-0008-0000-0200-000032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63" name="image3.png">
          <a:extLst>
            <a:ext uri="{FF2B5EF4-FFF2-40B4-BE49-F238E27FC236}">
              <a16:creationId xmlns:a16="http://schemas.microsoft.com/office/drawing/2014/main" id="{00000000-0008-0000-0200-000033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64" name="image3.png">
          <a:extLst>
            <a:ext uri="{FF2B5EF4-FFF2-40B4-BE49-F238E27FC236}">
              <a16:creationId xmlns:a16="http://schemas.microsoft.com/office/drawing/2014/main" id="{00000000-0008-0000-0200-000034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65" name="image3.png">
          <a:extLst>
            <a:ext uri="{FF2B5EF4-FFF2-40B4-BE49-F238E27FC236}">
              <a16:creationId xmlns:a16="http://schemas.microsoft.com/office/drawing/2014/main" id="{00000000-0008-0000-0200-000035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66" name="image3.png">
          <a:extLst>
            <a:ext uri="{FF2B5EF4-FFF2-40B4-BE49-F238E27FC236}">
              <a16:creationId xmlns:a16="http://schemas.microsoft.com/office/drawing/2014/main" id="{00000000-0008-0000-0200-000036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67" name="image3.png">
          <a:extLst>
            <a:ext uri="{FF2B5EF4-FFF2-40B4-BE49-F238E27FC236}">
              <a16:creationId xmlns:a16="http://schemas.microsoft.com/office/drawing/2014/main" id="{00000000-0008-0000-0200-000037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68" name="image3.png">
          <a:extLst>
            <a:ext uri="{FF2B5EF4-FFF2-40B4-BE49-F238E27FC236}">
              <a16:creationId xmlns:a16="http://schemas.microsoft.com/office/drawing/2014/main" id="{00000000-0008-0000-0200-000038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69" name="image3.png">
          <a:extLst>
            <a:ext uri="{FF2B5EF4-FFF2-40B4-BE49-F238E27FC236}">
              <a16:creationId xmlns:a16="http://schemas.microsoft.com/office/drawing/2014/main" id="{00000000-0008-0000-0200-000039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70" name="image3.png">
          <a:extLst>
            <a:ext uri="{FF2B5EF4-FFF2-40B4-BE49-F238E27FC236}">
              <a16:creationId xmlns:a16="http://schemas.microsoft.com/office/drawing/2014/main" id="{00000000-0008-0000-0200-00003A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71" name="image3.png">
          <a:extLst>
            <a:ext uri="{FF2B5EF4-FFF2-40B4-BE49-F238E27FC236}">
              <a16:creationId xmlns:a16="http://schemas.microsoft.com/office/drawing/2014/main" id="{00000000-0008-0000-0200-00003B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72" name="image3.png">
          <a:extLst>
            <a:ext uri="{FF2B5EF4-FFF2-40B4-BE49-F238E27FC236}">
              <a16:creationId xmlns:a16="http://schemas.microsoft.com/office/drawing/2014/main" id="{00000000-0008-0000-0200-00003C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73" name="image3.png">
          <a:extLst>
            <a:ext uri="{FF2B5EF4-FFF2-40B4-BE49-F238E27FC236}">
              <a16:creationId xmlns:a16="http://schemas.microsoft.com/office/drawing/2014/main" id="{00000000-0008-0000-0200-00003D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74" name="image3.png">
          <a:extLst>
            <a:ext uri="{FF2B5EF4-FFF2-40B4-BE49-F238E27FC236}">
              <a16:creationId xmlns:a16="http://schemas.microsoft.com/office/drawing/2014/main" id="{00000000-0008-0000-0200-00003E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75" name="image3.png">
          <a:extLst>
            <a:ext uri="{FF2B5EF4-FFF2-40B4-BE49-F238E27FC236}">
              <a16:creationId xmlns:a16="http://schemas.microsoft.com/office/drawing/2014/main" id="{00000000-0008-0000-0200-00003F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76" name="image3.png">
          <a:extLst>
            <a:ext uri="{FF2B5EF4-FFF2-40B4-BE49-F238E27FC236}">
              <a16:creationId xmlns:a16="http://schemas.microsoft.com/office/drawing/2014/main" id="{00000000-0008-0000-0200-000040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77" name="image3.png">
          <a:extLst>
            <a:ext uri="{FF2B5EF4-FFF2-40B4-BE49-F238E27FC236}">
              <a16:creationId xmlns:a16="http://schemas.microsoft.com/office/drawing/2014/main" id="{00000000-0008-0000-0200-000041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78" name="image3.png">
          <a:extLst>
            <a:ext uri="{FF2B5EF4-FFF2-40B4-BE49-F238E27FC236}">
              <a16:creationId xmlns:a16="http://schemas.microsoft.com/office/drawing/2014/main" id="{00000000-0008-0000-0200-000042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79" name="image3.png">
          <a:extLst>
            <a:ext uri="{FF2B5EF4-FFF2-40B4-BE49-F238E27FC236}">
              <a16:creationId xmlns:a16="http://schemas.microsoft.com/office/drawing/2014/main" id="{00000000-0008-0000-0200-000043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80" name="image3.png">
          <a:extLst>
            <a:ext uri="{FF2B5EF4-FFF2-40B4-BE49-F238E27FC236}">
              <a16:creationId xmlns:a16="http://schemas.microsoft.com/office/drawing/2014/main" id="{00000000-0008-0000-0200-000044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81" name="image3.png">
          <a:extLst>
            <a:ext uri="{FF2B5EF4-FFF2-40B4-BE49-F238E27FC236}">
              <a16:creationId xmlns:a16="http://schemas.microsoft.com/office/drawing/2014/main" id="{00000000-0008-0000-0200-000045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82" name="image3.png">
          <a:extLst>
            <a:ext uri="{FF2B5EF4-FFF2-40B4-BE49-F238E27FC236}">
              <a16:creationId xmlns:a16="http://schemas.microsoft.com/office/drawing/2014/main" id="{00000000-0008-0000-0200-000046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83" name="image3.png">
          <a:extLst>
            <a:ext uri="{FF2B5EF4-FFF2-40B4-BE49-F238E27FC236}">
              <a16:creationId xmlns:a16="http://schemas.microsoft.com/office/drawing/2014/main" id="{00000000-0008-0000-0200-000047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84" name="image3.png">
          <a:extLst>
            <a:ext uri="{FF2B5EF4-FFF2-40B4-BE49-F238E27FC236}">
              <a16:creationId xmlns:a16="http://schemas.microsoft.com/office/drawing/2014/main" id="{00000000-0008-0000-0200-000048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85" name="image3.png">
          <a:extLst>
            <a:ext uri="{FF2B5EF4-FFF2-40B4-BE49-F238E27FC236}">
              <a16:creationId xmlns:a16="http://schemas.microsoft.com/office/drawing/2014/main" id="{00000000-0008-0000-0200-000049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86" name="image3.png">
          <a:extLst>
            <a:ext uri="{FF2B5EF4-FFF2-40B4-BE49-F238E27FC236}">
              <a16:creationId xmlns:a16="http://schemas.microsoft.com/office/drawing/2014/main" id="{00000000-0008-0000-0200-00004A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87" name="image3.png">
          <a:extLst>
            <a:ext uri="{FF2B5EF4-FFF2-40B4-BE49-F238E27FC236}">
              <a16:creationId xmlns:a16="http://schemas.microsoft.com/office/drawing/2014/main" id="{00000000-0008-0000-0200-00004B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88" name="image3.png">
          <a:extLst>
            <a:ext uri="{FF2B5EF4-FFF2-40B4-BE49-F238E27FC236}">
              <a16:creationId xmlns:a16="http://schemas.microsoft.com/office/drawing/2014/main" id="{00000000-0008-0000-0200-00004C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89" name="image3.png">
          <a:extLst>
            <a:ext uri="{FF2B5EF4-FFF2-40B4-BE49-F238E27FC236}">
              <a16:creationId xmlns:a16="http://schemas.microsoft.com/office/drawing/2014/main" id="{00000000-0008-0000-0200-00004D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90" name="image3.png">
          <a:extLst>
            <a:ext uri="{FF2B5EF4-FFF2-40B4-BE49-F238E27FC236}">
              <a16:creationId xmlns:a16="http://schemas.microsoft.com/office/drawing/2014/main" id="{00000000-0008-0000-0200-00004E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591" name="image3.png">
          <a:extLst>
            <a:ext uri="{FF2B5EF4-FFF2-40B4-BE49-F238E27FC236}">
              <a16:creationId xmlns:a16="http://schemas.microsoft.com/office/drawing/2014/main" id="{00000000-0008-0000-0200-00004F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592" name="image3.png">
          <a:extLst>
            <a:ext uri="{FF2B5EF4-FFF2-40B4-BE49-F238E27FC236}">
              <a16:creationId xmlns:a16="http://schemas.microsoft.com/office/drawing/2014/main" id="{00000000-0008-0000-0200-000050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593" name="image3.png">
          <a:extLst>
            <a:ext uri="{FF2B5EF4-FFF2-40B4-BE49-F238E27FC236}">
              <a16:creationId xmlns:a16="http://schemas.microsoft.com/office/drawing/2014/main" id="{00000000-0008-0000-0200-000051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594" name="image3.png">
          <a:extLst>
            <a:ext uri="{FF2B5EF4-FFF2-40B4-BE49-F238E27FC236}">
              <a16:creationId xmlns:a16="http://schemas.microsoft.com/office/drawing/2014/main" id="{00000000-0008-0000-0200-000052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595" name="image3.png">
          <a:extLst>
            <a:ext uri="{FF2B5EF4-FFF2-40B4-BE49-F238E27FC236}">
              <a16:creationId xmlns:a16="http://schemas.microsoft.com/office/drawing/2014/main" id="{00000000-0008-0000-0200-000053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596" name="image3.png">
          <a:extLst>
            <a:ext uri="{FF2B5EF4-FFF2-40B4-BE49-F238E27FC236}">
              <a16:creationId xmlns:a16="http://schemas.microsoft.com/office/drawing/2014/main" id="{00000000-0008-0000-0200-000054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597" name="image3.png">
          <a:extLst>
            <a:ext uri="{FF2B5EF4-FFF2-40B4-BE49-F238E27FC236}">
              <a16:creationId xmlns:a16="http://schemas.microsoft.com/office/drawing/2014/main" id="{00000000-0008-0000-0200-000055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598" name="image3.png">
          <a:extLst>
            <a:ext uri="{FF2B5EF4-FFF2-40B4-BE49-F238E27FC236}">
              <a16:creationId xmlns:a16="http://schemas.microsoft.com/office/drawing/2014/main" id="{00000000-0008-0000-0200-000056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599" name="image3.png">
          <a:extLst>
            <a:ext uri="{FF2B5EF4-FFF2-40B4-BE49-F238E27FC236}">
              <a16:creationId xmlns:a16="http://schemas.microsoft.com/office/drawing/2014/main" id="{00000000-0008-0000-0200-000057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00" name="image3.png">
          <a:extLst>
            <a:ext uri="{FF2B5EF4-FFF2-40B4-BE49-F238E27FC236}">
              <a16:creationId xmlns:a16="http://schemas.microsoft.com/office/drawing/2014/main" id="{00000000-0008-0000-0200-000058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01" name="image3.png">
          <a:extLst>
            <a:ext uri="{FF2B5EF4-FFF2-40B4-BE49-F238E27FC236}">
              <a16:creationId xmlns:a16="http://schemas.microsoft.com/office/drawing/2014/main" id="{00000000-0008-0000-0200-000059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02" name="image3.png">
          <a:extLst>
            <a:ext uri="{FF2B5EF4-FFF2-40B4-BE49-F238E27FC236}">
              <a16:creationId xmlns:a16="http://schemas.microsoft.com/office/drawing/2014/main" id="{00000000-0008-0000-0200-00005A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03" name="image3.png">
          <a:extLst>
            <a:ext uri="{FF2B5EF4-FFF2-40B4-BE49-F238E27FC236}">
              <a16:creationId xmlns:a16="http://schemas.microsoft.com/office/drawing/2014/main" id="{00000000-0008-0000-0200-00005B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04" name="image3.png">
          <a:extLst>
            <a:ext uri="{FF2B5EF4-FFF2-40B4-BE49-F238E27FC236}">
              <a16:creationId xmlns:a16="http://schemas.microsoft.com/office/drawing/2014/main" id="{00000000-0008-0000-0200-00005C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05" name="image3.png">
          <a:extLst>
            <a:ext uri="{FF2B5EF4-FFF2-40B4-BE49-F238E27FC236}">
              <a16:creationId xmlns:a16="http://schemas.microsoft.com/office/drawing/2014/main" id="{00000000-0008-0000-0200-00005D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06" name="image3.png">
          <a:extLst>
            <a:ext uri="{FF2B5EF4-FFF2-40B4-BE49-F238E27FC236}">
              <a16:creationId xmlns:a16="http://schemas.microsoft.com/office/drawing/2014/main" id="{00000000-0008-0000-0200-00005E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07" name="image3.png">
          <a:extLst>
            <a:ext uri="{FF2B5EF4-FFF2-40B4-BE49-F238E27FC236}">
              <a16:creationId xmlns:a16="http://schemas.microsoft.com/office/drawing/2014/main" id="{00000000-0008-0000-0200-00005F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08" name="image3.png">
          <a:extLst>
            <a:ext uri="{FF2B5EF4-FFF2-40B4-BE49-F238E27FC236}">
              <a16:creationId xmlns:a16="http://schemas.microsoft.com/office/drawing/2014/main" id="{00000000-0008-0000-0200-000060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09" name="image3.png">
          <a:extLst>
            <a:ext uri="{FF2B5EF4-FFF2-40B4-BE49-F238E27FC236}">
              <a16:creationId xmlns:a16="http://schemas.microsoft.com/office/drawing/2014/main" id="{00000000-0008-0000-0200-000061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10" name="image3.png">
          <a:extLst>
            <a:ext uri="{FF2B5EF4-FFF2-40B4-BE49-F238E27FC236}">
              <a16:creationId xmlns:a16="http://schemas.microsoft.com/office/drawing/2014/main" id="{00000000-0008-0000-0200-000062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11" name="image3.png">
          <a:extLst>
            <a:ext uri="{FF2B5EF4-FFF2-40B4-BE49-F238E27FC236}">
              <a16:creationId xmlns:a16="http://schemas.microsoft.com/office/drawing/2014/main" id="{00000000-0008-0000-0200-000063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12" name="image3.png">
          <a:extLst>
            <a:ext uri="{FF2B5EF4-FFF2-40B4-BE49-F238E27FC236}">
              <a16:creationId xmlns:a16="http://schemas.microsoft.com/office/drawing/2014/main" id="{00000000-0008-0000-0200-000064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13" name="image3.png">
          <a:extLst>
            <a:ext uri="{FF2B5EF4-FFF2-40B4-BE49-F238E27FC236}">
              <a16:creationId xmlns:a16="http://schemas.microsoft.com/office/drawing/2014/main" id="{00000000-0008-0000-0200-000065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14" name="image3.png">
          <a:extLst>
            <a:ext uri="{FF2B5EF4-FFF2-40B4-BE49-F238E27FC236}">
              <a16:creationId xmlns:a16="http://schemas.microsoft.com/office/drawing/2014/main" id="{00000000-0008-0000-0200-000066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15" name="image3.png">
          <a:extLst>
            <a:ext uri="{FF2B5EF4-FFF2-40B4-BE49-F238E27FC236}">
              <a16:creationId xmlns:a16="http://schemas.microsoft.com/office/drawing/2014/main" id="{00000000-0008-0000-0200-000067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152400</xdr:colOff>
      <xdr:row>15</xdr:row>
      <xdr:rowOff>0</xdr:rowOff>
    </xdr:from>
    <xdr:ext cx="2019300" cy="0"/>
    <xdr:pic>
      <xdr:nvPicPr>
        <xdr:cNvPr id="616" name="image4.png">
          <a:extLst>
            <a:ext uri="{FF2B5EF4-FFF2-40B4-BE49-F238E27FC236}">
              <a16:creationId xmlns:a16="http://schemas.microsoft.com/office/drawing/2014/main" id="{00000000-0008-0000-0200-000068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17" name="image3.png">
          <a:extLst>
            <a:ext uri="{FF2B5EF4-FFF2-40B4-BE49-F238E27FC236}">
              <a16:creationId xmlns:a16="http://schemas.microsoft.com/office/drawing/2014/main" id="{00000000-0008-0000-0200-000069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18" name="image3.png">
          <a:extLst>
            <a:ext uri="{FF2B5EF4-FFF2-40B4-BE49-F238E27FC236}">
              <a16:creationId xmlns:a16="http://schemas.microsoft.com/office/drawing/2014/main" id="{00000000-0008-0000-0200-00006A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19" name="image3.png">
          <a:extLst>
            <a:ext uri="{FF2B5EF4-FFF2-40B4-BE49-F238E27FC236}">
              <a16:creationId xmlns:a16="http://schemas.microsoft.com/office/drawing/2014/main" id="{00000000-0008-0000-0200-00006B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20" name="image3.png">
          <a:extLst>
            <a:ext uri="{FF2B5EF4-FFF2-40B4-BE49-F238E27FC236}">
              <a16:creationId xmlns:a16="http://schemas.microsoft.com/office/drawing/2014/main" id="{00000000-0008-0000-0200-00006C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21" name="image3.png">
          <a:extLst>
            <a:ext uri="{FF2B5EF4-FFF2-40B4-BE49-F238E27FC236}">
              <a16:creationId xmlns:a16="http://schemas.microsoft.com/office/drawing/2014/main" id="{00000000-0008-0000-0200-00006D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22" name="image3.png">
          <a:extLst>
            <a:ext uri="{FF2B5EF4-FFF2-40B4-BE49-F238E27FC236}">
              <a16:creationId xmlns:a16="http://schemas.microsoft.com/office/drawing/2014/main" id="{00000000-0008-0000-0200-00006E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23" name="image3.png">
          <a:extLst>
            <a:ext uri="{FF2B5EF4-FFF2-40B4-BE49-F238E27FC236}">
              <a16:creationId xmlns:a16="http://schemas.microsoft.com/office/drawing/2014/main" id="{00000000-0008-0000-0200-00006F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24" name="image3.png">
          <a:extLst>
            <a:ext uri="{FF2B5EF4-FFF2-40B4-BE49-F238E27FC236}">
              <a16:creationId xmlns:a16="http://schemas.microsoft.com/office/drawing/2014/main" id="{00000000-0008-0000-0200-000070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25" name="image3.png">
          <a:extLst>
            <a:ext uri="{FF2B5EF4-FFF2-40B4-BE49-F238E27FC236}">
              <a16:creationId xmlns:a16="http://schemas.microsoft.com/office/drawing/2014/main" id="{00000000-0008-0000-0200-000071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26" name="image3.png">
          <a:extLst>
            <a:ext uri="{FF2B5EF4-FFF2-40B4-BE49-F238E27FC236}">
              <a16:creationId xmlns:a16="http://schemas.microsoft.com/office/drawing/2014/main" id="{00000000-0008-0000-0200-000072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27" name="image3.png">
          <a:extLst>
            <a:ext uri="{FF2B5EF4-FFF2-40B4-BE49-F238E27FC236}">
              <a16:creationId xmlns:a16="http://schemas.microsoft.com/office/drawing/2014/main" id="{00000000-0008-0000-0200-000073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28" name="image3.png">
          <a:extLst>
            <a:ext uri="{FF2B5EF4-FFF2-40B4-BE49-F238E27FC236}">
              <a16:creationId xmlns:a16="http://schemas.microsoft.com/office/drawing/2014/main" id="{00000000-0008-0000-0200-000074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29" name="image3.png">
          <a:extLst>
            <a:ext uri="{FF2B5EF4-FFF2-40B4-BE49-F238E27FC236}">
              <a16:creationId xmlns:a16="http://schemas.microsoft.com/office/drawing/2014/main" id="{00000000-0008-0000-0200-000075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30" name="image3.png">
          <a:extLst>
            <a:ext uri="{FF2B5EF4-FFF2-40B4-BE49-F238E27FC236}">
              <a16:creationId xmlns:a16="http://schemas.microsoft.com/office/drawing/2014/main" id="{00000000-0008-0000-0200-000076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31" name="image3.png">
          <a:extLst>
            <a:ext uri="{FF2B5EF4-FFF2-40B4-BE49-F238E27FC236}">
              <a16:creationId xmlns:a16="http://schemas.microsoft.com/office/drawing/2014/main" id="{00000000-0008-0000-0200-000077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32" name="image3.png">
          <a:extLst>
            <a:ext uri="{FF2B5EF4-FFF2-40B4-BE49-F238E27FC236}">
              <a16:creationId xmlns:a16="http://schemas.microsoft.com/office/drawing/2014/main" id="{00000000-0008-0000-0200-000078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33" name="image3.png">
          <a:extLst>
            <a:ext uri="{FF2B5EF4-FFF2-40B4-BE49-F238E27FC236}">
              <a16:creationId xmlns:a16="http://schemas.microsoft.com/office/drawing/2014/main" id="{00000000-0008-0000-0200-000079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34" name="image3.png">
          <a:extLst>
            <a:ext uri="{FF2B5EF4-FFF2-40B4-BE49-F238E27FC236}">
              <a16:creationId xmlns:a16="http://schemas.microsoft.com/office/drawing/2014/main" id="{00000000-0008-0000-0200-00007A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35" name="image3.png">
          <a:extLst>
            <a:ext uri="{FF2B5EF4-FFF2-40B4-BE49-F238E27FC236}">
              <a16:creationId xmlns:a16="http://schemas.microsoft.com/office/drawing/2014/main" id="{00000000-0008-0000-0200-00007B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36" name="image3.png">
          <a:extLst>
            <a:ext uri="{FF2B5EF4-FFF2-40B4-BE49-F238E27FC236}">
              <a16:creationId xmlns:a16="http://schemas.microsoft.com/office/drawing/2014/main" id="{00000000-0008-0000-0200-00007C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37" name="image3.png">
          <a:extLst>
            <a:ext uri="{FF2B5EF4-FFF2-40B4-BE49-F238E27FC236}">
              <a16:creationId xmlns:a16="http://schemas.microsoft.com/office/drawing/2014/main" id="{00000000-0008-0000-0200-00007D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38" name="image3.png">
          <a:extLst>
            <a:ext uri="{FF2B5EF4-FFF2-40B4-BE49-F238E27FC236}">
              <a16:creationId xmlns:a16="http://schemas.microsoft.com/office/drawing/2014/main" id="{00000000-0008-0000-0200-00007E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639" name="image3.png">
          <a:extLst>
            <a:ext uri="{FF2B5EF4-FFF2-40B4-BE49-F238E27FC236}">
              <a16:creationId xmlns:a16="http://schemas.microsoft.com/office/drawing/2014/main" id="{00000000-0008-0000-0200-00007F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40" name="image3.png">
          <a:extLst>
            <a:ext uri="{FF2B5EF4-FFF2-40B4-BE49-F238E27FC236}">
              <a16:creationId xmlns:a16="http://schemas.microsoft.com/office/drawing/2014/main" id="{00000000-0008-0000-0200-000080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41" name="image3.png">
          <a:extLst>
            <a:ext uri="{FF2B5EF4-FFF2-40B4-BE49-F238E27FC236}">
              <a16:creationId xmlns:a16="http://schemas.microsoft.com/office/drawing/2014/main" id="{00000000-0008-0000-0200-000081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42" name="image3.png">
          <a:extLst>
            <a:ext uri="{FF2B5EF4-FFF2-40B4-BE49-F238E27FC236}">
              <a16:creationId xmlns:a16="http://schemas.microsoft.com/office/drawing/2014/main" id="{00000000-0008-0000-0200-000082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43" name="image3.png">
          <a:extLst>
            <a:ext uri="{FF2B5EF4-FFF2-40B4-BE49-F238E27FC236}">
              <a16:creationId xmlns:a16="http://schemas.microsoft.com/office/drawing/2014/main" id="{00000000-0008-0000-0200-000083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44" name="image3.png">
          <a:extLst>
            <a:ext uri="{FF2B5EF4-FFF2-40B4-BE49-F238E27FC236}">
              <a16:creationId xmlns:a16="http://schemas.microsoft.com/office/drawing/2014/main" id="{00000000-0008-0000-0200-000084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45" name="image3.png">
          <a:extLst>
            <a:ext uri="{FF2B5EF4-FFF2-40B4-BE49-F238E27FC236}">
              <a16:creationId xmlns:a16="http://schemas.microsoft.com/office/drawing/2014/main" id="{00000000-0008-0000-0200-000085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46" name="image3.png">
          <a:extLst>
            <a:ext uri="{FF2B5EF4-FFF2-40B4-BE49-F238E27FC236}">
              <a16:creationId xmlns:a16="http://schemas.microsoft.com/office/drawing/2014/main" id="{00000000-0008-0000-0200-000086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47" name="image3.png">
          <a:extLst>
            <a:ext uri="{FF2B5EF4-FFF2-40B4-BE49-F238E27FC236}">
              <a16:creationId xmlns:a16="http://schemas.microsoft.com/office/drawing/2014/main" id="{00000000-0008-0000-0200-000087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48" name="image3.png">
          <a:extLst>
            <a:ext uri="{FF2B5EF4-FFF2-40B4-BE49-F238E27FC236}">
              <a16:creationId xmlns:a16="http://schemas.microsoft.com/office/drawing/2014/main" id="{00000000-0008-0000-0200-000088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49" name="image3.png">
          <a:extLst>
            <a:ext uri="{FF2B5EF4-FFF2-40B4-BE49-F238E27FC236}">
              <a16:creationId xmlns:a16="http://schemas.microsoft.com/office/drawing/2014/main" id="{00000000-0008-0000-0200-000089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152400</xdr:colOff>
      <xdr:row>15</xdr:row>
      <xdr:rowOff>0</xdr:rowOff>
    </xdr:from>
    <xdr:ext cx="2019300" cy="0"/>
    <xdr:pic>
      <xdr:nvPicPr>
        <xdr:cNvPr id="650" name="image4.png">
          <a:extLst>
            <a:ext uri="{FF2B5EF4-FFF2-40B4-BE49-F238E27FC236}">
              <a16:creationId xmlns:a16="http://schemas.microsoft.com/office/drawing/2014/main" id="{00000000-0008-0000-0200-00008A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51" name="image3.png">
          <a:extLst>
            <a:ext uri="{FF2B5EF4-FFF2-40B4-BE49-F238E27FC236}">
              <a16:creationId xmlns:a16="http://schemas.microsoft.com/office/drawing/2014/main" id="{00000000-0008-0000-0200-00008B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52" name="image3.png">
          <a:extLst>
            <a:ext uri="{FF2B5EF4-FFF2-40B4-BE49-F238E27FC236}">
              <a16:creationId xmlns:a16="http://schemas.microsoft.com/office/drawing/2014/main" id="{00000000-0008-0000-0200-00008C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53" name="image3.png">
          <a:extLst>
            <a:ext uri="{FF2B5EF4-FFF2-40B4-BE49-F238E27FC236}">
              <a16:creationId xmlns:a16="http://schemas.microsoft.com/office/drawing/2014/main" id="{00000000-0008-0000-0200-00008D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54" name="image3.png">
          <a:extLst>
            <a:ext uri="{FF2B5EF4-FFF2-40B4-BE49-F238E27FC236}">
              <a16:creationId xmlns:a16="http://schemas.microsoft.com/office/drawing/2014/main" id="{00000000-0008-0000-0200-00008E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55" name="image3.png">
          <a:extLst>
            <a:ext uri="{FF2B5EF4-FFF2-40B4-BE49-F238E27FC236}">
              <a16:creationId xmlns:a16="http://schemas.microsoft.com/office/drawing/2014/main" id="{00000000-0008-0000-0200-00008F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56" name="image3.png">
          <a:extLst>
            <a:ext uri="{FF2B5EF4-FFF2-40B4-BE49-F238E27FC236}">
              <a16:creationId xmlns:a16="http://schemas.microsoft.com/office/drawing/2014/main" id="{00000000-0008-0000-0200-000090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57" name="image3.png">
          <a:extLst>
            <a:ext uri="{FF2B5EF4-FFF2-40B4-BE49-F238E27FC236}">
              <a16:creationId xmlns:a16="http://schemas.microsoft.com/office/drawing/2014/main" id="{00000000-0008-0000-0200-000091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152400</xdr:colOff>
      <xdr:row>15</xdr:row>
      <xdr:rowOff>9525</xdr:rowOff>
    </xdr:from>
    <xdr:ext cx="2028825" cy="0"/>
    <xdr:pic>
      <xdr:nvPicPr>
        <xdr:cNvPr id="658" name="image4.png">
          <a:extLst>
            <a:ext uri="{FF2B5EF4-FFF2-40B4-BE49-F238E27FC236}">
              <a16:creationId xmlns:a16="http://schemas.microsoft.com/office/drawing/2014/main" id="{00000000-0008-0000-0200-000092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152400</xdr:colOff>
      <xdr:row>15</xdr:row>
      <xdr:rowOff>0</xdr:rowOff>
    </xdr:from>
    <xdr:ext cx="2019300" cy="0"/>
    <xdr:pic>
      <xdr:nvPicPr>
        <xdr:cNvPr id="659" name="image4.png">
          <a:extLst>
            <a:ext uri="{FF2B5EF4-FFF2-40B4-BE49-F238E27FC236}">
              <a16:creationId xmlns:a16="http://schemas.microsoft.com/office/drawing/2014/main" id="{00000000-0008-0000-0200-000093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152400</xdr:colOff>
      <xdr:row>15</xdr:row>
      <xdr:rowOff>0</xdr:rowOff>
    </xdr:from>
    <xdr:ext cx="2019300" cy="0"/>
    <xdr:pic>
      <xdr:nvPicPr>
        <xdr:cNvPr id="660" name="image4.png">
          <a:extLst>
            <a:ext uri="{FF2B5EF4-FFF2-40B4-BE49-F238E27FC236}">
              <a16:creationId xmlns:a16="http://schemas.microsoft.com/office/drawing/2014/main" id="{00000000-0008-0000-0200-000094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661" name="image3.png">
          <a:extLst>
            <a:ext uri="{FF2B5EF4-FFF2-40B4-BE49-F238E27FC236}">
              <a16:creationId xmlns:a16="http://schemas.microsoft.com/office/drawing/2014/main" id="{00000000-0008-0000-0200-000095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662" name="image3.png">
          <a:extLst>
            <a:ext uri="{FF2B5EF4-FFF2-40B4-BE49-F238E27FC236}">
              <a16:creationId xmlns:a16="http://schemas.microsoft.com/office/drawing/2014/main" id="{00000000-0008-0000-0200-000096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663" name="image3.png">
          <a:extLst>
            <a:ext uri="{FF2B5EF4-FFF2-40B4-BE49-F238E27FC236}">
              <a16:creationId xmlns:a16="http://schemas.microsoft.com/office/drawing/2014/main" id="{00000000-0008-0000-0200-000097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664" name="image3.png">
          <a:extLst>
            <a:ext uri="{FF2B5EF4-FFF2-40B4-BE49-F238E27FC236}">
              <a16:creationId xmlns:a16="http://schemas.microsoft.com/office/drawing/2014/main" id="{00000000-0008-0000-0200-000098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665" name="image3.png">
          <a:extLst>
            <a:ext uri="{FF2B5EF4-FFF2-40B4-BE49-F238E27FC236}">
              <a16:creationId xmlns:a16="http://schemas.microsoft.com/office/drawing/2014/main" id="{00000000-0008-0000-0200-000099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666" name="image3.png">
          <a:extLst>
            <a:ext uri="{FF2B5EF4-FFF2-40B4-BE49-F238E27FC236}">
              <a16:creationId xmlns:a16="http://schemas.microsoft.com/office/drawing/2014/main" id="{00000000-0008-0000-0200-00009A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667" name="image3.png">
          <a:extLst>
            <a:ext uri="{FF2B5EF4-FFF2-40B4-BE49-F238E27FC236}">
              <a16:creationId xmlns:a16="http://schemas.microsoft.com/office/drawing/2014/main" id="{00000000-0008-0000-0200-00009B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668" name="image3.png">
          <a:extLst>
            <a:ext uri="{FF2B5EF4-FFF2-40B4-BE49-F238E27FC236}">
              <a16:creationId xmlns:a16="http://schemas.microsoft.com/office/drawing/2014/main" id="{00000000-0008-0000-0200-00009C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669" name="image3.png">
          <a:extLst>
            <a:ext uri="{FF2B5EF4-FFF2-40B4-BE49-F238E27FC236}">
              <a16:creationId xmlns:a16="http://schemas.microsoft.com/office/drawing/2014/main" id="{00000000-0008-0000-0200-00009D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670" name="image3.png">
          <a:extLst>
            <a:ext uri="{FF2B5EF4-FFF2-40B4-BE49-F238E27FC236}">
              <a16:creationId xmlns:a16="http://schemas.microsoft.com/office/drawing/2014/main" id="{00000000-0008-0000-0200-00009E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671" name="image3.png">
          <a:extLst>
            <a:ext uri="{FF2B5EF4-FFF2-40B4-BE49-F238E27FC236}">
              <a16:creationId xmlns:a16="http://schemas.microsoft.com/office/drawing/2014/main" id="{00000000-0008-0000-0200-00009F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672" name="image3.png">
          <a:extLst>
            <a:ext uri="{FF2B5EF4-FFF2-40B4-BE49-F238E27FC236}">
              <a16:creationId xmlns:a16="http://schemas.microsoft.com/office/drawing/2014/main" id="{00000000-0008-0000-0200-0000A0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673" name="image3.png">
          <a:extLst>
            <a:ext uri="{FF2B5EF4-FFF2-40B4-BE49-F238E27FC236}">
              <a16:creationId xmlns:a16="http://schemas.microsoft.com/office/drawing/2014/main" id="{00000000-0008-0000-0200-0000A1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674" name="image3.png">
          <a:extLst>
            <a:ext uri="{FF2B5EF4-FFF2-40B4-BE49-F238E27FC236}">
              <a16:creationId xmlns:a16="http://schemas.microsoft.com/office/drawing/2014/main" id="{00000000-0008-0000-0200-0000A2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675" name="image3.png">
          <a:extLst>
            <a:ext uri="{FF2B5EF4-FFF2-40B4-BE49-F238E27FC236}">
              <a16:creationId xmlns:a16="http://schemas.microsoft.com/office/drawing/2014/main" id="{00000000-0008-0000-0200-0000A3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676" name="image3.png">
          <a:extLst>
            <a:ext uri="{FF2B5EF4-FFF2-40B4-BE49-F238E27FC236}">
              <a16:creationId xmlns:a16="http://schemas.microsoft.com/office/drawing/2014/main" id="{00000000-0008-0000-0200-0000A4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677" name="image3.png">
          <a:extLst>
            <a:ext uri="{FF2B5EF4-FFF2-40B4-BE49-F238E27FC236}">
              <a16:creationId xmlns:a16="http://schemas.microsoft.com/office/drawing/2014/main" id="{00000000-0008-0000-0200-0000A5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678" name="image3.png">
          <a:extLst>
            <a:ext uri="{FF2B5EF4-FFF2-40B4-BE49-F238E27FC236}">
              <a16:creationId xmlns:a16="http://schemas.microsoft.com/office/drawing/2014/main" id="{00000000-0008-0000-0200-0000A6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679" name="image3.png">
          <a:extLst>
            <a:ext uri="{FF2B5EF4-FFF2-40B4-BE49-F238E27FC236}">
              <a16:creationId xmlns:a16="http://schemas.microsoft.com/office/drawing/2014/main" id="{00000000-0008-0000-0200-0000A7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680" name="image3.png">
          <a:extLst>
            <a:ext uri="{FF2B5EF4-FFF2-40B4-BE49-F238E27FC236}">
              <a16:creationId xmlns:a16="http://schemas.microsoft.com/office/drawing/2014/main" id="{00000000-0008-0000-0200-0000A8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681" name="image3.png">
          <a:extLst>
            <a:ext uri="{FF2B5EF4-FFF2-40B4-BE49-F238E27FC236}">
              <a16:creationId xmlns:a16="http://schemas.microsoft.com/office/drawing/2014/main" id="{00000000-0008-0000-0200-0000A9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682" name="image3.png">
          <a:extLst>
            <a:ext uri="{FF2B5EF4-FFF2-40B4-BE49-F238E27FC236}">
              <a16:creationId xmlns:a16="http://schemas.microsoft.com/office/drawing/2014/main" id="{00000000-0008-0000-0200-0000AA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683" name="image3.png">
          <a:extLst>
            <a:ext uri="{FF2B5EF4-FFF2-40B4-BE49-F238E27FC236}">
              <a16:creationId xmlns:a16="http://schemas.microsoft.com/office/drawing/2014/main" id="{00000000-0008-0000-0200-0000AB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684" name="image3.png">
          <a:extLst>
            <a:ext uri="{FF2B5EF4-FFF2-40B4-BE49-F238E27FC236}">
              <a16:creationId xmlns:a16="http://schemas.microsoft.com/office/drawing/2014/main" id="{00000000-0008-0000-0200-0000AC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685" name="image3.png">
          <a:extLst>
            <a:ext uri="{FF2B5EF4-FFF2-40B4-BE49-F238E27FC236}">
              <a16:creationId xmlns:a16="http://schemas.microsoft.com/office/drawing/2014/main" id="{00000000-0008-0000-0200-0000AD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686" name="image3.png">
          <a:extLst>
            <a:ext uri="{FF2B5EF4-FFF2-40B4-BE49-F238E27FC236}">
              <a16:creationId xmlns:a16="http://schemas.microsoft.com/office/drawing/2014/main" id="{00000000-0008-0000-0200-0000AE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687" name="image3.png">
          <a:extLst>
            <a:ext uri="{FF2B5EF4-FFF2-40B4-BE49-F238E27FC236}">
              <a16:creationId xmlns:a16="http://schemas.microsoft.com/office/drawing/2014/main" id="{00000000-0008-0000-0200-0000AF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688" name="image3.png">
          <a:extLst>
            <a:ext uri="{FF2B5EF4-FFF2-40B4-BE49-F238E27FC236}">
              <a16:creationId xmlns:a16="http://schemas.microsoft.com/office/drawing/2014/main" id="{00000000-0008-0000-0200-0000B0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689" name="image3.png">
          <a:extLst>
            <a:ext uri="{FF2B5EF4-FFF2-40B4-BE49-F238E27FC236}">
              <a16:creationId xmlns:a16="http://schemas.microsoft.com/office/drawing/2014/main" id="{00000000-0008-0000-0200-0000B1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690" name="image3.png">
          <a:extLst>
            <a:ext uri="{FF2B5EF4-FFF2-40B4-BE49-F238E27FC236}">
              <a16:creationId xmlns:a16="http://schemas.microsoft.com/office/drawing/2014/main" id="{00000000-0008-0000-0200-0000B2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691" name="image3.png">
          <a:extLst>
            <a:ext uri="{FF2B5EF4-FFF2-40B4-BE49-F238E27FC236}">
              <a16:creationId xmlns:a16="http://schemas.microsoft.com/office/drawing/2014/main" id="{00000000-0008-0000-0200-0000B3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692" name="image3.png">
          <a:extLst>
            <a:ext uri="{FF2B5EF4-FFF2-40B4-BE49-F238E27FC236}">
              <a16:creationId xmlns:a16="http://schemas.microsoft.com/office/drawing/2014/main" id="{00000000-0008-0000-0200-0000B4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93" name="image3.png">
          <a:extLst>
            <a:ext uri="{FF2B5EF4-FFF2-40B4-BE49-F238E27FC236}">
              <a16:creationId xmlns:a16="http://schemas.microsoft.com/office/drawing/2014/main" id="{00000000-0008-0000-0200-0000B5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94" name="image3.png">
          <a:extLst>
            <a:ext uri="{FF2B5EF4-FFF2-40B4-BE49-F238E27FC236}">
              <a16:creationId xmlns:a16="http://schemas.microsoft.com/office/drawing/2014/main" id="{00000000-0008-0000-0200-0000B6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95" name="image3.png">
          <a:extLst>
            <a:ext uri="{FF2B5EF4-FFF2-40B4-BE49-F238E27FC236}">
              <a16:creationId xmlns:a16="http://schemas.microsoft.com/office/drawing/2014/main" id="{00000000-0008-0000-0200-0000B7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96" name="image3.png">
          <a:extLst>
            <a:ext uri="{FF2B5EF4-FFF2-40B4-BE49-F238E27FC236}">
              <a16:creationId xmlns:a16="http://schemas.microsoft.com/office/drawing/2014/main" id="{00000000-0008-0000-0200-0000B8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97" name="image3.png">
          <a:extLst>
            <a:ext uri="{FF2B5EF4-FFF2-40B4-BE49-F238E27FC236}">
              <a16:creationId xmlns:a16="http://schemas.microsoft.com/office/drawing/2014/main" id="{00000000-0008-0000-0200-0000B9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98" name="image3.png">
          <a:extLst>
            <a:ext uri="{FF2B5EF4-FFF2-40B4-BE49-F238E27FC236}">
              <a16:creationId xmlns:a16="http://schemas.microsoft.com/office/drawing/2014/main" id="{00000000-0008-0000-0200-0000BA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99" name="image3.png">
          <a:extLst>
            <a:ext uri="{FF2B5EF4-FFF2-40B4-BE49-F238E27FC236}">
              <a16:creationId xmlns:a16="http://schemas.microsoft.com/office/drawing/2014/main" id="{00000000-0008-0000-0200-0000BB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00" name="image3.png">
          <a:extLst>
            <a:ext uri="{FF2B5EF4-FFF2-40B4-BE49-F238E27FC236}">
              <a16:creationId xmlns:a16="http://schemas.microsoft.com/office/drawing/2014/main" id="{00000000-0008-0000-0200-0000BC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01" name="image3.png">
          <a:extLst>
            <a:ext uri="{FF2B5EF4-FFF2-40B4-BE49-F238E27FC236}">
              <a16:creationId xmlns:a16="http://schemas.microsoft.com/office/drawing/2014/main" id="{00000000-0008-0000-0200-0000BD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02" name="image3.png">
          <a:extLst>
            <a:ext uri="{FF2B5EF4-FFF2-40B4-BE49-F238E27FC236}">
              <a16:creationId xmlns:a16="http://schemas.microsoft.com/office/drawing/2014/main" id="{00000000-0008-0000-0200-0000BE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03" name="image3.png">
          <a:extLst>
            <a:ext uri="{FF2B5EF4-FFF2-40B4-BE49-F238E27FC236}">
              <a16:creationId xmlns:a16="http://schemas.microsoft.com/office/drawing/2014/main" id="{00000000-0008-0000-0200-0000BF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04" name="image3.png">
          <a:extLst>
            <a:ext uri="{FF2B5EF4-FFF2-40B4-BE49-F238E27FC236}">
              <a16:creationId xmlns:a16="http://schemas.microsoft.com/office/drawing/2014/main" id="{00000000-0008-0000-0200-0000C0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05" name="image3.png">
          <a:extLst>
            <a:ext uri="{FF2B5EF4-FFF2-40B4-BE49-F238E27FC236}">
              <a16:creationId xmlns:a16="http://schemas.microsoft.com/office/drawing/2014/main" id="{00000000-0008-0000-0200-0000C1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06" name="image3.png">
          <a:extLst>
            <a:ext uri="{FF2B5EF4-FFF2-40B4-BE49-F238E27FC236}">
              <a16:creationId xmlns:a16="http://schemas.microsoft.com/office/drawing/2014/main" id="{00000000-0008-0000-0200-0000C2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07" name="image3.png">
          <a:extLst>
            <a:ext uri="{FF2B5EF4-FFF2-40B4-BE49-F238E27FC236}">
              <a16:creationId xmlns:a16="http://schemas.microsoft.com/office/drawing/2014/main" id="{00000000-0008-0000-0200-0000C3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08" name="image3.png">
          <a:extLst>
            <a:ext uri="{FF2B5EF4-FFF2-40B4-BE49-F238E27FC236}">
              <a16:creationId xmlns:a16="http://schemas.microsoft.com/office/drawing/2014/main" id="{00000000-0008-0000-0200-0000C4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09" name="image3.png">
          <a:extLst>
            <a:ext uri="{FF2B5EF4-FFF2-40B4-BE49-F238E27FC236}">
              <a16:creationId xmlns:a16="http://schemas.microsoft.com/office/drawing/2014/main" id="{00000000-0008-0000-0200-0000C5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10" name="image3.png">
          <a:extLst>
            <a:ext uri="{FF2B5EF4-FFF2-40B4-BE49-F238E27FC236}">
              <a16:creationId xmlns:a16="http://schemas.microsoft.com/office/drawing/2014/main" id="{00000000-0008-0000-0200-0000C6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11" name="image3.png">
          <a:extLst>
            <a:ext uri="{FF2B5EF4-FFF2-40B4-BE49-F238E27FC236}">
              <a16:creationId xmlns:a16="http://schemas.microsoft.com/office/drawing/2014/main" id="{00000000-0008-0000-0200-0000C7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12" name="image3.png">
          <a:extLst>
            <a:ext uri="{FF2B5EF4-FFF2-40B4-BE49-F238E27FC236}">
              <a16:creationId xmlns:a16="http://schemas.microsoft.com/office/drawing/2014/main" id="{00000000-0008-0000-0200-0000C8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13" name="image3.png">
          <a:extLst>
            <a:ext uri="{FF2B5EF4-FFF2-40B4-BE49-F238E27FC236}">
              <a16:creationId xmlns:a16="http://schemas.microsoft.com/office/drawing/2014/main" id="{00000000-0008-0000-0200-0000C9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14" name="image3.png">
          <a:extLst>
            <a:ext uri="{FF2B5EF4-FFF2-40B4-BE49-F238E27FC236}">
              <a16:creationId xmlns:a16="http://schemas.microsoft.com/office/drawing/2014/main" id="{00000000-0008-0000-0200-0000CA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15" name="image3.png">
          <a:extLst>
            <a:ext uri="{FF2B5EF4-FFF2-40B4-BE49-F238E27FC236}">
              <a16:creationId xmlns:a16="http://schemas.microsoft.com/office/drawing/2014/main" id="{00000000-0008-0000-0200-0000CB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16" name="image3.png">
          <a:extLst>
            <a:ext uri="{FF2B5EF4-FFF2-40B4-BE49-F238E27FC236}">
              <a16:creationId xmlns:a16="http://schemas.microsoft.com/office/drawing/2014/main" id="{00000000-0008-0000-0200-0000CC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17" name="image3.png">
          <a:extLst>
            <a:ext uri="{FF2B5EF4-FFF2-40B4-BE49-F238E27FC236}">
              <a16:creationId xmlns:a16="http://schemas.microsoft.com/office/drawing/2014/main" id="{00000000-0008-0000-0200-0000CD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18" name="image3.png">
          <a:extLst>
            <a:ext uri="{FF2B5EF4-FFF2-40B4-BE49-F238E27FC236}">
              <a16:creationId xmlns:a16="http://schemas.microsoft.com/office/drawing/2014/main" id="{00000000-0008-0000-0200-0000CE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19" name="image3.png">
          <a:extLst>
            <a:ext uri="{FF2B5EF4-FFF2-40B4-BE49-F238E27FC236}">
              <a16:creationId xmlns:a16="http://schemas.microsoft.com/office/drawing/2014/main" id="{00000000-0008-0000-0200-0000CF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20" name="image3.png">
          <a:extLst>
            <a:ext uri="{FF2B5EF4-FFF2-40B4-BE49-F238E27FC236}">
              <a16:creationId xmlns:a16="http://schemas.microsoft.com/office/drawing/2014/main" id="{00000000-0008-0000-0200-0000D0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21" name="image3.png">
          <a:extLst>
            <a:ext uri="{FF2B5EF4-FFF2-40B4-BE49-F238E27FC236}">
              <a16:creationId xmlns:a16="http://schemas.microsoft.com/office/drawing/2014/main" id="{00000000-0008-0000-0200-0000D1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22" name="image3.png">
          <a:extLst>
            <a:ext uri="{FF2B5EF4-FFF2-40B4-BE49-F238E27FC236}">
              <a16:creationId xmlns:a16="http://schemas.microsoft.com/office/drawing/2014/main" id="{00000000-0008-0000-0200-0000D2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23" name="image3.png">
          <a:extLst>
            <a:ext uri="{FF2B5EF4-FFF2-40B4-BE49-F238E27FC236}">
              <a16:creationId xmlns:a16="http://schemas.microsoft.com/office/drawing/2014/main" id="{00000000-0008-0000-0200-0000D3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24" name="image3.png">
          <a:extLst>
            <a:ext uri="{FF2B5EF4-FFF2-40B4-BE49-F238E27FC236}">
              <a16:creationId xmlns:a16="http://schemas.microsoft.com/office/drawing/2014/main" id="{00000000-0008-0000-0200-0000D4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25" name="image3.png">
          <a:extLst>
            <a:ext uri="{FF2B5EF4-FFF2-40B4-BE49-F238E27FC236}">
              <a16:creationId xmlns:a16="http://schemas.microsoft.com/office/drawing/2014/main" id="{00000000-0008-0000-0200-0000D5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26" name="image3.png">
          <a:extLst>
            <a:ext uri="{FF2B5EF4-FFF2-40B4-BE49-F238E27FC236}">
              <a16:creationId xmlns:a16="http://schemas.microsoft.com/office/drawing/2014/main" id="{00000000-0008-0000-0200-0000D6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27" name="image3.png">
          <a:extLst>
            <a:ext uri="{FF2B5EF4-FFF2-40B4-BE49-F238E27FC236}">
              <a16:creationId xmlns:a16="http://schemas.microsoft.com/office/drawing/2014/main" id="{00000000-0008-0000-0200-0000D7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28" name="image3.png">
          <a:extLst>
            <a:ext uri="{FF2B5EF4-FFF2-40B4-BE49-F238E27FC236}">
              <a16:creationId xmlns:a16="http://schemas.microsoft.com/office/drawing/2014/main" id="{00000000-0008-0000-0200-0000D8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29" name="image3.png">
          <a:extLst>
            <a:ext uri="{FF2B5EF4-FFF2-40B4-BE49-F238E27FC236}">
              <a16:creationId xmlns:a16="http://schemas.microsoft.com/office/drawing/2014/main" id="{00000000-0008-0000-0200-0000D9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30" name="image3.png">
          <a:extLst>
            <a:ext uri="{FF2B5EF4-FFF2-40B4-BE49-F238E27FC236}">
              <a16:creationId xmlns:a16="http://schemas.microsoft.com/office/drawing/2014/main" id="{00000000-0008-0000-0200-0000DA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31" name="image3.png">
          <a:extLst>
            <a:ext uri="{FF2B5EF4-FFF2-40B4-BE49-F238E27FC236}">
              <a16:creationId xmlns:a16="http://schemas.microsoft.com/office/drawing/2014/main" id="{00000000-0008-0000-0200-0000DB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32" name="image3.png">
          <a:extLst>
            <a:ext uri="{FF2B5EF4-FFF2-40B4-BE49-F238E27FC236}">
              <a16:creationId xmlns:a16="http://schemas.microsoft.com/office/drawing/2014/main" id="{00000000-0008-0000-0200-0000DC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33" name="image3.png">
          <a:extLst>
            <a:ext uri="{FF2B5EF4-FFF2-40B4-BE49-F238E27FC236}">
              <a16:creationId xmlns:a16="http://schemas.microsoft.com/office/drawing/2014/main" id="{00000000-0008-0000-0200-0000DD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34" name="image3.png">
          <a:extLst>
            <a:ext uri="{FF2B5EF4-FFF2-40B4-BE49-F238E27FC236}">
              <a16:creationId xmlns:a16="http://schemas.microsoft.com/office/drawing/2014/main" id="{00000000-0008-0000-0200-0000DE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35" name="image3.png">
          <a:extLst>
            <a:ext uri="{FF2B5EF4-FFF2-40B4-BE49-F238E27FC236}">
              <a16:creationId xmlns:a16="http://schemas.microsoft.com/office/drawing/2014/main" id="{00000000-0008-0000-0200-0000DF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36" name="image3.png">
          <a:extLst>
            <a:ext uri="{FF2B5EF4-FFF2-40B4-BE49-F238E27FC236}">
              <a16:creationId xmlns:a16="http://schemas.microsoft.com/office/drawing/2014/main" id="{00000000-0008-0000-0200-0000E0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37" name="image3.png">
          <a:extLst>
            <a:ext uri="{FF2B5EF4-FFF2-40B4-BE49-F238E27FC236}">
              <a16:creationId xmlns:a16="http://schemas.microsoft.com/office/drawing/2014/main" id="{00000000-0008-0000-0200-0000E1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38" name="image3.png">
          <a:extLst>
            <a:ext uri="{FF2B5EF4-FFF2-40B4-BE49-F238E27FC236}">
              <a16:creationId xmlns:a16="http://schemas.microsoft.com/office/drawing/2014/main" id="{00000000-0008-0000-0200-0000E2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39" name="image3.png">
          <a:extLst>
            <a:ext uri="{FF2B5EF4-FFF2-40B4-BE49-F238E27FC236}">
              <a16:creationId xmlns:a16="http://schemas.microsoft.com/office/drawing/2014/main" id="{00000000-0008-0000-0200-0000E3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40" name="image3.png">
          <a:extLst>
            <a:ext uri="{FF2B5EF4-FFF2-40B4-BE49-F238E27FC236}">
              <a16:creationId xmlns:a16="http://schemas.microsoft.com/office/drawing/2014/main" id="{00000000-0008-0000-0200-0000E4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41" name="image3.png">
          <a:extLst>
            <a:ext uri="{FF2B5EF4-FFF2-40B4-BE49-F238E27FC236}">
              <a16:creationId xmlns:a16="http://schemas.microsoft.com/office/drawing/2014/main" id="{00000000-0008-0000-0200-0000E5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42" name="image3.png">
          <a:extLst>
            <a:ext uri="{FF2B5EF4-FFF2-40B4-BE49-F238E27FC236}">
              <a16:creationId xmlns:a16="http://schemas.microsoft.com/office/drawing/2014/main" id="{00000000-0008-0000-0200-0000E6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43" name="image3.png">
          <a:extLst>
            <a:ext uri="{FF2B5EF4-FFF2-40B4-BE49-F238E27FC236}">
              <a16:creationId xmlns:a16="http://schemas.microsoft.com/office/drawing/2014/main" id="{00000000-0008-0000-0200-0000E7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44" name="image3.png">
          <a:extLst>
            <a:ext uri="{FF2B5EF4-FFF2-40B4-BE49-F238E27FC236}">
              <a16:creationId xmlns:a16="http://schemas.microsoft.com/office/drawing/2014/main" id="{00000000-0008-0000-0200-0000E8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45" name="image3.png">
          <a:extLst>
            <a:ext uri="{FF2B5EF4-FFF2-40B4-BE49-F238E27FC236}">
              <a16:creationId xmlns:a16="http://schemas.microsoft.com/office/drawing/2014/main" id="{00000000-0008-0000-0200-0000E9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46" name="image3.png">
          <a:extLst>
            <a:ext uri="{FF2B5EF4-FFF2-40B4-BE49-F238E27FC236}">
              <a16:creationId xmlns:a16="http://schemas.microsoft.com/office/drawing/2014/main" id="{00000000-0008-0000-0200-0000EA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47" name="image3.png">
          <a:extLst>
            <a:ext uri="{FF2B5EF4-FFF2-40B4-BE49-F238E27FC236}">
              <a16:creationId xmlns:a16="http://schemas.microsoft.com/office/drawing/2014/main" id="{00000000-0008-0000-0200-0000EB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48" name="image3.png">
          <a:extLst>
            <a:ext uri="{FF2B5EF4-FFF2-40B4-BE49-F238E27FC236}">
              <a16:creationId xmlns:a16="http://schemas.microsoft.com/office/drawing/2014/main" id="{00000000-0008-0000-0200-0000EC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49" name="image3.png">
          <a:extLst>
            <a:ext uri="{FF2B5EF4-FFF2-40B4-BE49-F238E27FC236}">
              <a16:creationId xmlns:a16="http://schemas.microsoft.com/office/drawing/2014/main" id="{00000000-0008-0000-0200-0000ED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50" name="image3.png">
          <a:extLst>
            <a:ext uri="{FF2B5EF4-FFF2-40B4-BE49-F238E27FC236}">
              <a16:creationId xmlns:a16="http://schemas.microsoft.com/office/drawing/2014/main" id="{00000000-0008-0000-0200-0000EE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51" name="image3.png">
          <a:extLst>
            <a:ext uri="{FF2B5EF4-FFF2-40B4-BE49-F238E27FC236}">
              <a16:creationId xmlns:a16="http://schemas.microsoft.com/office/drawing/2014/main" id="{00000000-0008-0000-0200-0000EF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52" name="image3.png">
          <a:extLst>
            <a:ext uri="{FF2B5EF4-FFF2-40B4-BE49-F238E27FC236}">
              <a16:creationId xmlns:a16="http://schemas.microsoft.com/office/drawing/2014/main" id="{00000000-0008-0000-0200-0000F0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53" name="image3.png">
          <a:extLst>
            <a:ext uri="{FF2B5EF4-FFF2-40B4-BE49-F238E27FC236}">
              <a16:creationId xmlns:a16="http://schemas.microsoft.com/office/drawing/2014/main" id="{00000000-0008-0000-0200-0000F1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54" name="image3.png">
          <a:extLst>
            <a:ext uri="{FF2B5EF4-FFF2-40B4-BE49-F238E27FC236}">
              <a16:creationId xmlns:a16="http://schemas.microsoft.com/office/drawing/2014/main" id="{00000000-0008-0000-0200-0000F2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55" name="image3.png">
          <a:extLst>
            <a:ext uri="{FF2B5EF4-FFF2-40B4-BE49-F238E27FC236}">
              <a16:creationId xmlns:a16="http://schemas.microsoft.com/office/drawing/2014/main" id="{00000000-0008-0000-0200-0000F3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56" name="image3.png">
          <a:extLst>
            <a:ext uri="{FF2B5EF4-FFF2-40B4-BE49-F238E27FC236}">
              <a16:creationId xmlns:a16="http://schemas.microsoft.com/office/drawing/2014/main" id="{00000000-0008-0000-0200-0000F4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57" name="image3.png">
          <a:extLst>
            <a:ext uri="{FF2B5EF4-FFF2-40B4-BE49-F238E27FC236}">
              <a16:creationId xmlns:a16="http://schemas.microsoft.com/office/drawing/2014/main" id="{00000000-0008-0000-0200-0000F5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58" name="image3.png">
          <a:extLst>
            <a:ext uri="{FF2B5EF4-FFF2-40B4-BE49-F238E27FC236}">
              <a16:creationId xmlns:a16="http://schemas.microsoft.com/office/drawing/2014/main" id="{00000000-0008-0000-0200-0000F6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59" name="image3.png">
          <a:extLst>
            <a:ext uri="{FF2B5EF4-FFF2-40B4-BE49-F238E27FC236}">
              <a16:creationId xmlns:a16="http://schemas.microsoft.com/office/drawing/2014/main" id="{00000000-0008-0000-0200-0000F7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60" name="image3.png">
          <a:extLst>
            <a:ext uri="{FF2B5EF4-FFF2-40B4-BE49-F238E27FC236}">
              <a16:creationId xmlns:a16="http://schemas.microsoft.com/office/drawing/2014/main" id="{00000000-0008-0000-0200-0000F8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61" name="image3.png">
          <a:extLst>
            <a:ext uri="{FF2B5EF4-FFF2-40B4-BE49-F238E27FC236}">
              <a16:creationId xmlns:a16="http://schemas.microsoft.com/office/drawing/2014/main" id="{00000000-0008-0000-0200-0000F9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62" name="image3.png">
          <a:extLst>
            <a:ext uri="{FF2B5EF4-FFF2-40B4-BE49-F238E27FC236}">
              <a16:creationId xmlns:a16="http://schemas.microsoft.com/office/drawing/2014/main" id="{00000000-0008-0000-0200-0000FA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63" name="image3.png">
          <a:extLst>
            <a:ext uri="{FF2B5EF4-FFF2-40B4-BE49-F238E27FC236}">
              <a16:creationId xmlns:a16="http://schemas.microsoft.com/office/drawing/2014/main" id="{00000000-0008-0000-0200-0000FB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64" name="image3.png">
          <a:extLst>
            <a:ext uri="{FF2B5EF4-FFF2-40B4-BE49-F238E27FC236}">
              <a16:creationId xmlns:a16="http://schemas.microsoft.com/office/drawing/2014/main" id="{00000000-0008-0000-0200-0000FC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65" name="image3.png">
          <a:extLst>
            <a:ext uri="{FF2B5EF4-FFF2-40B4-BE49-F238E27FC236}">
              <a16:creationId xmlns:a16="http://schemas.microsoft.com/office/drawing/2014/main" id="{00000000-0008-0000-0200-0000FD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66" name="image3.png">
          <a:extLst>
            <a:ext uri="{FF2B5EF4-FFF2-40B4-BE49-F238E27FC236}">
              <a16:creationId xmlns:a16="http://schemas.microsoft.com/office/drawing/2014/main" id="{00000000-0008-0000-0200-0000FE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67" name="image3.png">
          <a:extLst>
            <a:ext uri="{FF2B5EF4-FFF2-40B4-BE49-F238E27FC236}">
              <a16:creationId xmlns:a16="http://schemas.microsoft.com/office/drawing/2014/main" id="{00000000-0008-0000-0200-0000FF02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68" name="image3.png">
          <a:extLst>
            <a:ext uri="{FF2B5EF4-FFF2-40B4-BE49-F238E27FC236}">
              <a16:creationId xmlns:a16="http://schemas.microsoft.com/office/drawing/2014/main" id="{00000000-0008-0000-0200-000000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69" name="image3.png">
          <a:extLst>
            <a:ext uri="{FF2B5EF4-FFF2-40B4-BE49-F238E27FC236}">
              <a16:creationId xmlns:a16="http://schemas.microsoft.com/office/drawing/2014/main" id="{00000000-0008-0000-0200-000001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70" name="image3.png">
          <a:extLst>
            <a:ext uri="{FF2B5EF4-FFF2-40B4-BE49-F238E27FC236}">
              <a16:creationId xmlns:a16="http://schemas.microsoft.com/office/drawing/2014/main" id="{00000000-0008-0000-0200-000002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71" name="image3.png">
          <a:extLst>
            <a:ext uri="{FF2B5EF4-FFF2-40B4-BE49-F238E27FC236}">
              <a16:creationId xmlns:a16="http://schemas.microsoft.com/office/drawing/2014/main" id="{00000000-0008-0000-0200-000003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72" name="image3.png">
          <a:extLst>
            <a:ext uri="{FF2B5EF4-FFF2-40B4-BE49-F238E27FC236}">
              <a16:creationId xmlns:a16="http://schemas.microsoft.com/office/drawing/2014/main" id="{00000000-0008-0000-0200-000004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73" name="image3.png">
          <a:extLst>
            <a:ext uri="{FF2B5EF4-FFF2-40B4-BE49-F238E27FC236}">
              <a16:creationId xmlns:a16="http://schemas.microsoft.com/office/drawing/2014/main" id="{00000000-0008-0000-0200-000005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74" name="image3.png">
          <a:extLst>
            <a:ext uri="{FF2B5EF4-FFF2-40B4-BE49-F238E27FC236}">
              <a16:creationId xmlns:a16="http://schemas.microsoft.com/office/drawing/2014/main" id="{00000000-0008-0000-0200-000006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75" name="image3.png">
          <a:extLst>
            <a:ext uri="{FF2B5EF4-FFF2-40B4-BE49-F238E27FC236}">
              <a16:creationId xmlns:a16="http://schemas.microsoft.com/office/drawing/2014/main" id="{00000000-0008-0000-0200-000007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76" name="image3.png">
          <a:extLst>
            <a:ext uri="{FF2B5EF4-FFF2-40B4-BE49-F238E27FC236}">
              <a16:creationId xmlns:a16="http://schemas.microsoft.com/office/drawing/2014/main" id="{00000000-0008-0000-0200-000008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77" name="image3.png">
          <a:extLst>
            <a:ext uri="{FF2B5EF4-FFF2-40B4-BE49-F238E27FC236}">
              <a16:creationId xmlns:a16="http://schemas.microsoft.com/office/drawing/2014/main" id="{00000000-0008-0000-0200-000009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78" name="image3.png">
          <a:extLst>
            <a:ext uri="{FF2B5EF4-FFF2-40B4-BE49-F238E27FC236}">
              <a16:creationId xmlns:a16="http://schemas.microsoft.com/office/drawing/2014/main" id="{00000000-0008-0000-0200-00000A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79" name="image3.png">
          <a:extLst>
            <a:ext uri="{FF2B5EF4-FFF2-40B4-BE49-F238E27FC236}">
              <a16:creationId xmlns:a16="http://schemas.microsoft.com/office/drawing/2014/main" id="{00000000-0008-0000-0200-00000B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80" name="image3.png">
          <a:extLst>
            <a:ext uri="{FF2B5EF4-FFF2-40B4-BE49-F238E27FC236}">
              <a16:creationId xmlns:a16="http://schemas.microsoft.com/office/drawing/2014/main" id="{00000000-0008-0000-0200-00000C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81" name="image3.png">
          <a:extLst>
            <a:ext uri="{FF2B5EF4-FFF2-40B4-BE49-F238E27FC236}">
              <a16:creationId xmlns:a16="http://schemas.microsoft.com/office/drawing/2014/main" id="{00000000-0008-0000-0200-00000D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82" name="image3.png">
          <a:extLst>
            <a:ext uri="{FF2B5EF4-FFF2-40B4-BE49-F238E27FC236}">
              <a16:creationId xmlns:a16="http://schemas.microsoft.com/office/drawing/2014/main" id="{00000000-0008-0000-0200-00000E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83" name="image3.png">
          <a:extLst>
            <a:ext uri="{FF2B5EF4-FFF2-40B4-BE49-F238E27FC236}">
              <a16:creationId xmlns:a16="http://schemas.microsoft.com/office/drawing/2014/main" id="{00000000-0008-0000-0200-00000F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84" name="image3.png">
          <a:extLst>
            <a:ext uri="{FF2B5EF4-FFF2-40B4-BE49-F238E27FC236}">
              <a16:creationId xmlns:a16="http://schemas.microsoft.com/office/drawing/2014/main" id="{00000000-0008-0000-0200-000010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85" name="image3.png">
          <a:extLst>
            <a:ext uri="{FF2B5EF4-FFF2-40B4-BE49-F238E27FC236}">
              <a16:creationId xmlns:a16="http://schemas.microsoft.com/office/drawing/2014/main" id="{00000000-0008-0000-0200-000011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86" name="image3.png">
          <a:extLst>
            <a:ext uri="{FF2B5EF4-FFF2-40B4-BE49-F238E27FC236}">
              <a16:creationId xmlns:a16="http://schemas.microsoft.com/office/drawing/2014/main" id="{00000000-0008-0000-0200-000012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87" name="image3.png">
          <a:extLst>
            <a:ext uri="{FF2B5EF4-FFF2-40B4-BE49-F238E27FC236}">
              <a16:creationId xmlns:a16="http://schemas.microsoft.com/office/drawing/2014/main" id="{00000000-0008-0000-0200-000013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88" name="image3.png">
          <a:extLst>
            <a:ext uri="{FF2B5EF4-FFF2-40B4-BE49-F238E27FC236}">
              <a16:creationId xmlns:a16="http://schemas.microsoft.com/office/drawing/2014/main" id="{00000000-0008-0000-0200-000014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89" name="image3.png">
          <a:extLst>
            <a:ext uri="{FF2B5EF4-FFF2-40B4-BE49-F238E27FC236}">
              <a16:creationId xmlns:a16="http://schemas.microsoft.com/office/drawing/2014/main" id="{00000000-0008-0000-0200-000015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90" name="image3.png">
          <a:extLst>
            <a:ext uri="{FF2B5EF4-FFF2-40B4-BE49-F238E27FC236}">
              <a16:creationId xmlns:a16="http://schemas.microsoft.com/office/drawing/2014/main" id="{00000000-0008-0000-0200-000016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91" name="image3.png">
          <a:extLst>
            <a:ext uri="{FF2B5EF4-FFF2-40B4-BE49-F238E27FC236}">
              <a16:creationId xmlns:a16="http://schemas.microsoft.com/office/drawing/2014/main" id="{00000000-0008-0000-0200-000017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92" name="image3.png">
          <a:extLst>
            <a:ext uri="{FF2B5EF4-FFF2-40B4-BE49-F238E27FC236}">
              <a16:creationId xmlns:a16="http://schemas.microsoft.com/office/drawing/2014/main" id="{00000000-0008-0000-0200-000018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93" name="image3.png">
          <a:extLst>
            <a:ext uri="{FF2B5EF4-FFF2-40B4-BE49-F238E27FC236}">
              <a16:creationId xmlns:a16="http://schemas.microsoft.com/office/drawing/2014/main" id="{00000000-0008-0000-0200-000019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94" name="image3.png">
          <a:extLst>
            <a:ext uri="{FF2B5EF4-FFF2-40B4-BE49-F238E27FC236}">
              <a16:creationId xmlns:a16="http://schemas.microsoft.com/office/drawing/2014/main" id="{00000000-0008-0000-0200-00001A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95" name="image3.png">
          <a:extLst>
            <a:ext uri="{FF2B5EF4-FFF2-40B4-BE49-F238E27FC236}">
              <a16:creationId xmlns:a16="http://schemas.microsoft.com/office/drawing/2014/main" id="{00000000-0008-0000-0200-00001B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96" name="image3.png">
          <a:extLst>
            <a:ext uri="{FF2B5EF4-FFF2-40B4-BE49-F238E27FC236}">
              <a16:creationId xmlns:a16="http://schemas.microsoft.com/office/drawing/2014/main" id="{00000000-0008-0000-0200-00001C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97" name="image3.png">
          <a:extLst>
            <a:ext uri="{FF2B5EF4-FFF2-40B4-BE49-F238E27FC236}">
              <a16:creationId xmlns:a16="http://schemas.microsoft.com/office/drawing/2014/main" id="{00000000-0008-0000-0200-00001D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98" name="image3.png">
          <a:extLst>
            <a:ext uri="{FF2B5EF4-FFF2-40B4-BE49-F238E27FC236}">
              <a16:creationId xmlns:a16="http://schemas.microsoft.com/office/drawing/2014/main" id="{00000000-0008-0000-0200-00001E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99" name="image3.png">
          <a:extLst>
            <a:ext uri="{FF2B5EF4-FFF2-40B4-BE49-F238E27FC236}">
              <a16:creationId xmlns:a16="http://schemas.microsoft.com/office/drawing/2014/main" id="{00000000-0008-0000-0200-00001F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00" name="image3.png">
          <a:extLst>
            <a:ext uri="{FF2B5EF4-FFF2-40B4-BE49-F238E27FC236}">
              <a16:creationId xmlns:a16="http://schemas.microsoft.com/office/drawing/2014/main" id="{00000000-0008-0000-0200-000020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01" name="image3.png">
          <a:extLst>
            <a:ext uri="{FF2B5EF4-FFF2-40B4-BE49-F238E27FC236}">
              <a16:creationId xmlns:a16="http://schemas.microsoft.com/office/drawing/2014/main" id="{00000000-0008-0000-0200-000021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02" name="image3.png">
          <a:extLst>
            <a:ext uri="{FF2B5EF4-FFF2-40B4-BE49-F238E27FC236}">
              <a16:creationId xmlns:a16="http://schemas.microsoft.com/office/drawing/2014/main" id="{00000000-0008-0000-0200-000022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03" name="image3.png">
          <a:extLst>
            <a:ext uri="{FF2B5EF4-FFF2-40B4-BE49-F238E27FC236}">
              <a16:creationId xmlns:a16="http://schemas.microsoft.com/office/drawing/2014/main" id="{00000000-0008-0000-0200-000023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04" name="image3.png">
          <a:extLst>
            <a:ext uri="{FF2B5EF4-FFF2-40B4-BE49-F238E27FC236}">
              <a16:creationId xmlns:a16="http://schemas.microsoft.com/office/drawing/2014/main" id="{00000000-0008-0000-0200-000024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05" name="image3.png">
          <a:extLst>
            <a:ext uri="{FF2B5EF4-FFF2-40B4-BE49-F238E27FC236}">
              <a16:creationId xmlns:a16="http://schemas.microsoft.com/office/drawing/2014/main" id="{00000000-0008-0000-0200-000025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06" name="image3.png">
          <a:extLst>
            <a:ext uri="{FF2B5EF4-FFF2-40B4-BE49-F238E27FC236}">
              <a16:creationId xmlns:a16="http://schemas.microsoft.com/office/drawing/2014/main" id="{00000000-0008-0000-0200-000026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07" name="image3.png">
          <a:extLst>
            <a:ext uri="{FF2B5EF4-FFF2-40B4-BE49-F238E27FC236}">
              <a16:creationId xmlns:a16="http://schemas.microsoft.com/office/drawing/2014/main" id="{00000000-0008-0000-0200-000027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08" name="image3.png">
          <a:extLst>
            <a:ext uri="{FF2B5EF4-FFF2-40B4-BE49-F238E27FC236}">
              <a16:creationId xmlns:a16="http://schemas.microsoft.com/office/drawing/2014/main" id="{00000000-0008-0000-0200-000028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09" name="image3.png">
          <a:extLst>
            <a:ext uri="{FF2B5EF4-FFF2-40B4-BE49-F238E27FC236}">
              <a16:creationId xmlns:a16="http://schemas.microsoft.com/office/drawing/2014/main" id="{00000000-0008-0000-0200-000029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10" name="image3.png">
          <a:extLst>
            <a:ext uri="{FF2B5EF4-FFF2-40B4-BE49-F238E27FC236}">
              <a16:creationId xmlns:a16="http://schemas.microsoft.com/office/drawing/2014/main" id="{00000000-0008-0000-0200-00002A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11" name="image3.png">
          <a:extLst>
            <a:ext uri="{FF2B5EF4-FFF2-40B4-BE49-F238E27FC236}">
              <a16:creationId xmlns:a16="http://schemas.microsoft.com/office/drawing/2014/main" id="{00000000-0008-0000-0200-00002B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12" name="image3.png">
          <a:extLst>
            <a:ext uri="{FF2B5EF4-FFF2-40B4-BE49-F238E27FC236}">
              <a16:creationId xmlns:a16="http://schemas.microsoft.com/office/drawing/2014/main" id="{00000000-0008-0000-0200-00002C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13" name="image3.png">
          <a:extLst>
            <a:ext uri="{FF2B5EF4-FFF2-40B4-BE49-F238E27FC236}">
              <a16:creationId xmlns:a16="http://schemas.microsoft.com/office/drawing/2014/main" id="{00000000-0008-0000-0200-00002D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14" name="image3.png">
          <a:extLst>
            <a:ext uri="{FF2B5EF4-FFF2-40B4-BE49-F238E27FC236}">
              <a16:creationId xmlns:a16="http://schemas.microsoft.com/office/drawing/2014/main" id="{00000000-0008-0000-0200-00002E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15" name="image3.png">
          <a:extLst>
            <a:ext uri="{FF2B5EF4-FFF2-40B4-BE49-F238E27FC236}">
              <a16:creationId xmlns:a16="http://schemas.microsoft.com/office/drawing/2014/main" id="{00000000-0008-0000-0200-00002F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16" name="image3.png">
          <a:extLst>
            <a:ext uri="{FF2B5EF4-FFF2-40B4-BE49-F238E27FC236}">
              <a16:creationId xmlns:a16="http://schemas.microsoft.com/office/drawing/2014/main" id="{00000000-0008-0000-0200-000030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17" name="image3.png">
          <a:extLst>
            <a:ext uri="{FF2B5EF4-FFF2-40B4-BE49-F238E27FC236}">
              <a16:creationId xmlns:a16="http://schemas.microsoft.com/office/drawing/2014/main" id="{00000000-0008-0000-0200-000031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18" name="image3.png">
          <a:extLst>
            <a:ext uri="{FF2B5EF4-FFF2-40B4-BE49-F238E27FC236}">
              <a16:creationId xmlns:a16="http://schemas.microsoft.com/office/drawing/2014/main" id="{00000000-0008-0000-0200-000032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19" name="image3.png">
          <a:extLst>
            <a:ext uri="{FF2B5EF4-FFF2-40B4-BE49-F238E27FC236}">
              <a16:creationId xmlns:a16="http://schemas.microsoft.com/office/drawing/2014/main" id="{00000000-0008-0000-0200-000033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20" name="image3.png">
          <a:extLst>
            <a:ext uri="{FF2B5EF4-FFF2-40B4-BE49-F238E27FC236}">
              <a16:creationId xmlns:a16="http://schemas.microsoft.com/office/drawing/2014/main" id="{00000000-0008-0000-0200-000034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21" name="image3.png">
          <a:extLst>
            <a:ext uri="{FF2B5EF4-FFF2-40B4-BE49-F238E27FC236}">
              <a16:creationId xmlns:a16="http://schemas.microsoft.com/office/drawing/2014/main" id="{00000000-0008-0000-0200-000035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22" name="image3.png">
          <a:extLst>
            <a:ext uri="{FF2B5EF4-FFF2-40B4-BE49-F238E27FC236}">
              <a16:creationId xmlns:a16="http://schemas.microsoft.com/office/drawing/2014/main" id="{00000000-0008-0000-0200-000036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23" name="image3.png">
          <a:extLst>
            <a:ext uri="{FF2B5EF4-FFF2-40B4-BE49-F238E27FC236}">
              <a16:creationId xmlns:a16="http://schemas.microsoft.com/office/drawing/2014/main" id="{00000000-0008-0000-0200-000037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24" name="image3.png">
          <a:extLst>
            <a:ext uri="{FF2B5EF4-FFF2-40B4-BE49-F238E27FC236}">
              <a16:creationId xmlns:a16="http://schemas.microsoft.com/office/drawing/2014/main" id="{00000000-0008-0000-0200-000038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25" name="image3.png">
          <a:extLst>
            <a:ext uri="{FF2B5EF4-FFF2-40B4-BE49-F238E27FC236}">
              <a16:creationId xmlns:a16="http://schemas.microsoft.com/office/drawing/2014/main" id="{00000000-0008-0000-0200-000039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26" name="image3.png">
          <a:extLst>
            <a:ext uri="{FF2B5EF4-FFF2-40B4-BE49-F238E27FC236}">
              <a16:creationId xmlns:a16="http://schemas.microsoft.com/office/drawing/2014/main" id="{00000000-0008-0000-0200-00003A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27" name="image3.png">
          <a:extLst>
            <a:ext uri="{FF2B5EF4-FFF2-40B4-BE49-F238E27FC236}">
              <a16:creationId xmlns:a16="http://schemas.microsoft.com/office/drawing/2014/main" id="{00000000-0008-0000-0200-00003B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28" name="image3.png">
          <a:extLst>
            <a:ext uri="{FF2B5EF4-FFF2-40B4-BE49-F238E27FC236}">
              <a16:creationId xmlns:a16="http://schemas.microsoft.com/office/drawing/2014/main" id="{00000000-0008-0000-0200-00003C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29" name="image3.png">
          <a:extLst>
            <a:ext uri="{FF2B5EF4-FFF2-40B4-BE49-F238E27FC236}">
              <a16:creationId xmlns:a16="http://schemas.microsoft.com/office/drawing/2014/main" id="{00000000-0008-0000-0200-00003D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30" name="image3.png">
          <a:extLst>
            <a:ext uri="{FF2B5EF4-FFF2-40B4-BE49-F238E27FC236}">
              <a16:creationId xmlns:a16="http://schemas.microsoft.com/office/drawing/2014/main" id="{00000000-0008-0000-0200-00003E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31" name="image3.png">
          <a:extLst>
            <a:ext uri="{FF2B5EF4-FFF2-40B4-BE49-F238E27FC236}">
              <a16:creationId xmlns:a16="http://schemas.microsoft.com/office/drawing/2014/main" id="{00000000-0008-0000-0200-00003F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32" name="image3.png">
          <a:extLst>
            <a:ext uri="{FF2B5EF4-FFF2-40B4-BE49-F238E27FC236}">
              <a16:creationId xmlns:a16="http://schemas.microsoft.com/office/drawing/2014/main" id="{00000000-0008-0000-0200-000040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33" name="image3.png">
          <a:extLst>
            <a:ext uri="{FF2B5EF4-FFF2-40B4-BE49-F238E27FC236}">
              <a16:creationId xmlns:a16="http://schemas.microsoft.com/office/drawing/2014/main" id="{00000000-0008-0000-0200-000041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34" name="image3.png">
          <a:extLst>
            <a:ext uri="{FF2B5EF4-FFF2-40B4-BE49-F238E27FC236}">
              <a16:creationId xmlns:a16="http://schemas.microsoft.com/office/drawing/2014/main" id="{00000000-0008-0000-0200-000042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35" name="image3.png">
          <a:extLst>
            <a:ext uri="{FF2B5EF4-FFF2-40B4-BE49-F238E27FC236}">
              <a16:creationId xmlns:a16="http://schemas.microsoft.com/office/drawing/2014/main" id="{00000000-0008-0000-0200-000043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36" name="image3.png">
          <a:extLst>
            <a:ext uri="{FF2B5EF4-FFF2-40B4-BE49-F238E27FC236}">
              <a16:creationId xmlns:a16="http://schemas.microsoft.com/office/drawing/2014/main" id="{00000000-0008-0000-0200-000044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37" name="image3.png">
          <a:extLst>
            <a:ext uri="{FF2B5EF4-FFF2-40B4-BE49-F238E27FC236}">
              <a16:creationId xmlns:a16="http://schemas.microsoft.com/office/drawing/2014/main" id="{00000000-0008-0000-0200-000045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38" name="image3.png">
          <a:extLst>
            <a:ext uri="{FF2B5EF4-FFF2-40B4-BE49-F238E27FC236}">
              <a16:creationId xmlns:a16="http://schemas.microsoft.com/office/drawing/2014/main" id="{00000000-0008-0000-0200-000046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39" name="image3.png">
          <a:extLst>
            <a:ext uri="{FF2B5EF4-FFF2-40B4-BE49-F238E27FC236}">
              <a16:creationId xmlns:a16="http://schemas.microsoft.com/office/drawing/2014/main" id="{00000000-0008-0000-0200-000047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40" name="image3.png">
          <a:extLst>
            <a:ext uri="{FF2B5EF4-FFF2-40B4-BE49-F238E27FC236}">
              <a16:creationId xmlns:a16="http://schemas.microsoft.com/office/drawing/2014/main" id="{00000000-0008-0000-0200-000048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41" name="image3.png">
          <a:extLst>
            <a:ext uri="{FF2B5EF4-FFF2-40B4-BE49-F238E27FC236}">
              <a16:creationId xmlns:a16="http://schemas.microsoft.com/office/drawing/2014/main" id="{00000000-0008-0000-0200-000049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42" name="image3.png">
          <a:extLst>
            <a:ext uri="{FF2B5EF4-FFF2-40B4-BE49-F238E27FC236}">
              <a16:creationId xmlns:a16="http://schemas.microsoft.com/office/drawing/2014/main" id="{00000000-0008-0000-0200-00004A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43" name="image3.png">
          <a:extLst>
            <a:ext uri="{FF2B5EF4-FFF2-40B4-BE49-F238E27FC236}">
              <a16:creationId xmlns:a16="http://schemas.microsoft.com/office/drawing/2014/main" id="{00000000-0008-0000-0200-00004B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44" name="image3.png">
          <a:extLst>
            <a:ext uri="{FF2B5EF4-FFF2-40B4-BE49-F238E27FC236}">
              <a16:creationId xmlns:a16="http://schemas.microsoft.com/office/drawing/2014/main" id="{00000000-0008-0000-0200-00004C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45" name="image3.png">
          <a:extLst>
            <a:ext uri="{FF2B5EF4-FFF2-40B4-BE49-F238E27FC236}">
              <a16:creationId xmlns:a16="http://schemas.microsoft.com/office/drawing/2014/main" id="{00000000-0008-0000-0200-00004D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46" name="image3.png">
          <a:extLst>
            <a:ext uri="{FF2B5EF4-FFF2-40B4-BE49-F238E27FC236}">
              <a16:creationId xmlns:a16="http://schemas.microsoft.com/office/drawing/2014/main" id="{00000000-0008-0000-0200-00004E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47" name="image3.png">
          <a:extLst>
            <a:ext uri="{FF2B5EF4-FFF2-40B4-BE49-F238E27FC236}">
              <a16:creationId xmlns:a16="http://schemas.microsoft.com/office/drawing/2014/main" id="{00000000-0008-0000-0200-00004F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48" name="image3.png">
          <a:extLst>
            <a:ext uri="{FF2B5EF4-FFF2-40B4-BE49-F238E27FC236}">
              <a16:creationId xmlns:a16="http://schemas.microsoft.com/office/drawing/2014/main" id="{00000000-0008-0000-0200-000050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49" name="image3.png">
          <a:extLst>
            <a:ext uri="{FF2B5EF4-FFF2-40B4-BE49-F238E27FC236}">
              <a16:creationId xmlns:a16="http://schemas.microsoft.com/office/drawing/2014/main" id="{00000000-0008-0000-0200-000051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50" name="image3.png">
          <a:extLst>
            <a:ext uri="{FF2B5EF4-FFF2-40B4-BE49-F238E27FC236}">
              <a16:creationId xmlns:a16="http://schemas.microsoft.com/office/drawing/2014/main" id="{00000000-0008-0000-0200-000052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51" name="image3.png">
          <a:extLst>
            <a:ext uri="{FF2B5EF4-FFF2-40B4-BE49-F238E27FC236}">
              <a16:creationId xmlns:a16="http://schemas.microsoft.com/office/drawing/2014/main" id="{00000000-0008-0000-0200-000053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52" name="image3.png">
          <a:extLst>
            <a:ext uri="{FF2B5EF4-FFF2-40B4-BE49-F238E27FC236}">
              <a16:creationId xmlns:a16="http://schemas.microsoft.com/office/drawing/2014/main" id="{00000000-0008-0000-0200-000054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53" name="image3.png">
          <a:extLst>
            <a:ext uri="{FF2B5EF4-FFF2-40B4-BE49-F238E27FC236}">
              <a16:creationId xmlns:a16="http://schemas.microsoft.com/office/drawing/2014/main" id="{00000000-0008-0000-0200-000055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54" name="image3.png">
          <a:extLst>
            <a:ext uri="{FF2B5EF4-FFF2-40B4-BE49-F238E27FC236}">
              <a16:creationId xmlns:a16="http://schemas.microsoft.com/office/drawing/2014/main" id="{00000000-0008-0000-0200-000056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55" name="image3.png">
          <a:extLst>
            <a:ext uri="{FF2B5EF4-FFF2-40B4-BE49-F238E27FC236}">
              <a16:creationId xmlns:a16="http://schemas.microsoft.com/office/drawing/2014/main" id="{00000000-0008-0000-0200-000057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56" name="image3.png">
          <a:extLst>
            <a:ext uri="{FF2B5EF4-FFF2-40B4-BE49-F238E27FC236}">
              <a16:creationId xmlns:a16="http://schemas.microsoft.com/office/drawing/2014/main" id="{00000000-0008-0000-0200-000058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57" name="image3.png">
          <a:extLst>
            <a:ext uri="{FF2B5EF4-FFF2-40B4-BE49-F238E27FC236}">
              <a16:creationId xmlns:a16="http://schemas.microsoft.com/office/drawing/2014/main" id="{00000000-0008-0000-0200-000059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58" name="image3.png">
          <a:extLst>
            <a:ext uri="{FF2B5EF4-FFF2-40B4-BE49-F238E27FC236}">
              <a16:creationId xmlns:a16="http://schemas.microsoft.com/office/drawing/2014/main" id="{00000000-0008-0000-0200-00005A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59" name="image3.png">
          <a:extLst>
            <a:ext uri="{FF2B5EF4-FFF2-40B4-BE49-F238E27FC236}">
              <a16:creationId xmlns:a16="http://schemas.microsoft.com/office/drawing/2014/main" id="{00000000-0008-0000-0200-00005B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60" name="image3.png">
          <a:extLst>
            <a:ext uri="{FF2B5EF4-FFF2-40B4-BE49-F238E27FC236}">
              <a16:creationId xmlns:a16="http://schemas.microsoft.com/office/drawing/2014/main" id="{00000000-0008-0000-0200-00005C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61" name="image3.png">
          <a:extLst>
            <a:ext uri="{FF2B5EF4-FFF2-40B4-BE49-F238E27FC236}">
              <a16:creationId xmlns:a16="http://schemas.microsoft.com/office/drawing/2014/main" id="{00000000-0008-0000-0200-00005D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62" name="image3.png">
          <a:extLst>
            <a:ext uri="{FF2B5EF4-FFF2-40B4-BE49-F238E27FC236}">
              <a16:creationId xmlns:a16="http://schemas.microsoft.com/office/drawing/2014/main" id="{00000000-0008-0000-0200-00005E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63" name="image3.png">
          <a:extLst>
            <a:ext uri="{FF2B5EF4-FFF2-40B4-BE49-F238E27FC236}">
              <a16:creationId xmlns:a16="http://schemas.microsoft.com/office/drawing/2014/main" id="{00000000-0008-0000-0200-00005F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64" name="image3.png">
          <a:extLst>
            <a:ext uri="{FF2B5EF4-FFF2-40B4-BE49-F238E27FC236}">
              <a16:creationId xmlns:a16="http://schemas.microsoft.com/office/drawing/2014/main" id="{00000000-0008-0000-0200-000060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65" name="image3.png">
          <a:extLst>
            <a:ext uri="{FF2B5EF4-FFF2-40B4-BE49-F238E27FC236}">
              <a16:creationId xmlns:a16="http://schemas.microsoft.com/office/drawing/2014/main" id="{00000000-0008-0000-0200-000061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66" name="image3.png">
          <a:extLst>
            <a:ext uri="{FF2B5EF4-FFF2-40B4-BE49-F238E27FC236}">
              <a16:creationId xmlns:a16="http://schemas.microsoft.com/office/drawing/2014/main" id="{00000000-0008-0000-0200-000062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67" name="image3.png">
          <a:extLst>
            <a:ext uri="{FF2B5EF4-FFF2-40B4-BE49-F238E27FC236}">
              <a16:creationId xmlns:a16="http://schemas.microsoft.com/office/drawing/2014/main" id="{00000000-0008-0000-0200-000063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68" name="image3.png">
          <a:extLst>
            <a:ext uri="{FF2B5EF4-FFF2-40B4-BE49-F238E27FC236}">
              <a16:creationId xmlns:a16="http://schemas.microsoft.com/office/drawing/2014/main" id="{00000000-0008-0000-0200-000064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69" name="image3.png">
          <a:extLst>
            <a:ext uri="{FF2B5EF4-FFF2-40B4-BE49-F238E27FC236}">
              <a16:creationId xmlns:a16="http://schemas.microsoft.com/office/drawing/2014/main" id="{00000000-0008-0000-0200-000065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70" name="image3.png">
          <a:extLst>
            <a:ext uri="{FF2B5EF4-FFF2-40B4-BE49-F238E27FC236}">
              <a16:creationId xmlns:a16="http://schemas.microsoft.com/office/drawing/2014/main" id="{00000000-0008-0000-0200-000066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71" name="image3.png">
          <a:extLst>
            <a:ext uri="{FF2B5EF4-FFF2-40B4-BE49-F238E27FC236}">
              <a16:creationId xmlns:a16="http://schemas.microsoft.com/office/drawing/2014/main" id="{00000000-0008-0000-0200-000067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72" name="image3.png">
          <a:extLst>
            <a:ext uri="{FF2B5EF4-FFF2-40B4-BE49-F238E27FC236}">
              <a16:creationId xmlns:a16="http://schemas.microsoft.com/office/drawing/2014/main" id="{00000000-0008-0000-0200-000068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73" name="image3.png">
          <a:extLst>
            <a:ext uri="{FF2B5EF4-FFF2-40B4-BE49-F238E27FC236}">
              <a16:creationId xmlns:a16="http://schemas.microsoft.com/office/drawing/2014/main" id="{00000000-0008-0000-0200-000069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74" name="image3.png">
          <a:extLst>
            <a:ext uri="{FF2B5EF4-FFF2-40B4-BE49-F238E27FC236}">
              <a16:creationId xmlns:a16="http://schemas.microsoft.com/office/drawing/2014/main" id="{00000000-0008-0000-0200-00006A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75" name="image3.png">
          <a:extLst>
            <a:ext uri="{FF2B5EF4-FFF2-40B4-BE49-F238E27FC236}">
              <a16:creationId xmlns:a16="http://schemas.microsoft.com/office/drawing/2014/main" id="{00000000-0008-0000-0200-00006B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76" name="image3.png">
          <a:extLst>
            <a:ext uri="{FF2B5EF4-FFF2-40B4-BE49-F238E27FC236}">
              <a16:creationId xmlns:a16="http://schemas.microsoft.com/office/drawing/2014/main" id="{00000000-0008-0000-0200-00006C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77" name="image3.png">
          <a:extLst>
            <a:ext uri="{FF2B5EF4-FFF2-40B4-BE49-F238E27FC236}">
              <a16:creationId xmlns:a16="http://schemas.microsoft.com/office/drawing/2014/main" id="{00000000-0008-0000-0200-00006D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78" name="image3.png">
          <a:extLst>
            <a:ext uri="{FF2B5EF4-FFF2-40B4-BE49-F238E27FC236}">
              <a16:creationId xmlns:a16="http://schemas.microsoft.com/office/drawing/2014/main" id="{00000000-0008-0000-0200-00006E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79" name="image3.png">
          <a:extLst>
            <a:ext uri="{FF2B5EF4-FFF2-40B4-BE49-F238E27FC236}">
              <a16:creationId xmlns:a16="http://schemas.microsoft.com/office/drawing/2014/main" id="{00000000-0008-0000-0200-00006F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80" name="image3.png">
          <a:extLst>
            <a:ext uri="{FF2B5EF4-FFF2-40B4-BE49-F238E27FC236}">
              <a16:creationId xmlns:a16="http://schemas.microsoft.com/office/drawing/2014/main" id="{00000000-0008-0000-0200-000070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81" name="image3.png">
          <a:extLst>
            <a:ext uri="{FF2B5EF4-FFF2-40B4-BE49-F238E27FC236}">
              <a16:creationId xmlns:a16="http://schemas.microsoft.com/office/drawing/2014/main" id="{00000000-0008-0000-0200-000071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82" name="image3.png">
          <a:extLst>
            <a:ext uri="{FF2B5EF4-FFF2-40B4-BE49-F238E27FC236}">
              <a16:creationId xmlns:a16="http://schemas.microsoft.com/office/drawing/2014/main" id="{00000000-0008-0000-0200-000072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83" name="image3.png">
          <a:extLst>
            <a:ext uri="{FF2B5EF4-FFF2-40B4-BE49-F238E27FC236}">
              <a16:creationId xmlns:a16="http://schemas.microsoft.com/office/drawing/2014/main" id="{00000000-0008-0000-0200-000073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84" name="image3.png">
          <a:extLst>
            <a:ext uri="{FF2B5EF4-FFF2-40B4-BE49-F238E27FC236}">
              <a16:creationId xmlns:a16="http://schemas.microsoft.com/office/drawing/2014/main" id="{00000000-0008-0000-0200-000074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85" name="image3.png">
          <a:extLst>
            <a:ext uri="{FF2B5EF4-FFF2-40B4-BE49-F238E27FC236}">
              <a16:creationId xmlns:a16="http://schemas.microsoft.com/office/drawing/2014/main" id="{00000000-0008-0000-0200-000075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86" name="image3.png">
          <a:extLst>
            <a:ext uri="{FF2B5EF4-FFF2-40B4-BE49-F238E27FC236}">
              <a16:creationId xmlns:a16="http://schemas.microsoft.com/office/drawing/2014/main" id="{00000000-0008-0000-0200-000076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87" name="image3.png">
          <a:extLst>
            <a:ext uri="{FF2B5EF4-FFF2-40B4-BE49-F238E27FC236}">
              <a16:creationId xmlns:a16="http://schemas.microsoft.com/office/drawing/2014/main" id="{00000000-0008-0000-0200-000077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88" name="image3.png">
          <a:extLst>
            <a:ext uri="{FF2B5EF4-FFF2-40B4-BE49-F238E27FC236}">
              <a16:creationId xmlns:a16="http://schemas.microsoft.com/office/drawing/2014/main" id="{00000000-0008-0000-0200-000078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89" name="image3.png">
          <a:extLst>
            <a:ext uri="{FF2B5EF4-FFF2-40B4-BE49-F238E27FC236}">
              <a16:creationId xmlns:a16="http://schemas.microsoft.com/office/drawing/2014/main" id="{00000000-0008-0000-0200-000079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90" name="image3.png">
          <a:extLst>
            <a:ext uri="{FF2B5EF4-FFF2-40B4-BE49-F238E27FC236}">
              <a16:creationId xmlns:a16="http://schemas.microsoft.com/office/drawing/2014/main" id="{00000000-0008-0000-0200-00007A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91" name="image3.png">
          <a:extLst>
            <a:ext uri="{FF2B5EF4-FFF2-40B4-BE49-F238E27FC236}">
              <a16:creationId xmlns:a16="http://schemas.microsoft.com/office/drawing/2014/main" id="{00000000-0008-0000-0200-00007B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92" name="image3.png">
          <a:extLst>
            <a:ext uri="{FF2B5EF4-FFF2-40B4-BE49-F238E27FC236}">
              <a16:creationId xmlns:a16="http://schemas.microsoft.com/office/drawing/2014/main" id="{00000000-0008-0000-0200-00007C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93" name="image3.png">
          <a:extLst>
            <a:ext uri="{FF2B5EF4-FFF2-40B4-BE49-F238E27FC236}">
              <a16:creationId xmlns:a16="http://schemas.microsoft.com/office/drawing/2014/main" id="{00000000-0008-0000-0200-00007D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94" name="image3.png">
          <a:extLst>
            <a:ext uri="{FF2B5EF4-FFF2-40B4-BE49-F238E27FC236}">
              <a16:creationId xmlns:a16="http://schemas.microsoft.com/office/drawing/2014/main" id="{00000000-0008-0000-0200-00007E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95" name="image3.png">
          <a:extLst>
            <a:ext uri="{FF2B5EF4-FFF2-40B4-BE49-F238E27FC236}">
              <a16:creationId xmlns:a16="http://schemas.microsoft.com/office/drawing/2014/main" id="{00000000-0008-0000-0200-00007F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96" name="image3.png">
          <a:extLst>
            <a:ext uri="{FF2B5EF4-FFF2-40B4-BE49-F238E27FC236}">
              <a16:creationId xmlns:a16="http://schemas.microsoft.com/office/drawing/2014/main" id="{00000000-0008-0000-0200-000080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97" name="image3.png">
          <a:extLst>
            <a:ext uri="{FF2B5EF4-FFF2-40B4-BE49-F238E27FC236}">
              <a16:creationId xmlns:a16="http://schemas.microsoft.com/office/drawing/2014/main" id="{00000000-0008-0000-0200-000081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98" name="image3.png">
          <a:extLst>
            <a:ext uri="{FF2B5EF4-FFF2-40B4-BE49-F238E27FC236}">
              <a16:creationId xmlns:a16="http://schemas.microsoft.com/office/drawing/2014/main" id="{00000000-0008-0000-0200-000082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99" name="image3.png">
          <a:extLst>
            <a:ext uri="{FF2B5EF4-FFF2-40B4-BE49-F238E27FC236}">
              <a16:creationId xmlns:a16="http://schemas.microsoft.com/office/drawing/2014/main" id="{00000000-0008-0000-0200-000083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900" name="image3.png">
          <a:extLst>
            <a:ext uri="{FF2B5EF4-FFF2-40B4-BE49-F238E27FC236}">
              <a16:creationId xmlns:a16="http://schemas.microsoft.com/office/drawing/2014/main" id="{00000000-0008-0000-0200-000084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901" name="image3.png">
          <a:extLst>
            <a:ext uri="{FF2B5EF4-FFF2-40B4-BE49-F238E27FC236}">
              <a16:creationId xmlns:a16="http://schemas.microsoft.com/office/drawing/2014/main" id="{00000000-0008-0000-0200-000085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902" name="image3.png">
          <a:extLst>
            <a:ext uri="{FF2B5EF4-FFF2-40B4-BE49-F238E27FC236}">
              <a16:creationId xmlns:a16="http://schemas.microsoft.com/office/drawing/2014/main" id="{00000000-0008-0000-0200-000086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903" name="image3.png">
          <a:extLst>
            <a:ext uri="{FF2B5EF4-FFF2-40B4-BE49-F238E27FC236}">
              <a16:creationId xmlns:a16="http://schemas.microsoft.com/office/drawing/2014/main" id="{00000000-0008-0000-0200-000087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904" name="image3.png">
          <a:extLst>
            <a:ext uri="{FF2B5EF4-FFF2-40B4-BE49-F238E27FC236}">
              <a16:creationId xmlns:a16="http://schemas.microsoft.com/office/drawing/2014/main" id="{00000000-0008-0000-0200-000088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905" name="image3.png">
          <a:extLst>
            <a:ext uri="{FF2B5EF4-FFF2-40B4-BE49-F238E27FC236}">
              <a16:creationId xmlns:a16="http://schemas.microsoft.com/office/drawing/2014/main" id="{00000000-0008-0000-0200-000089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906" name="image3.png">
          <a:extLst>
            <a:ext uri="{FF2B5EF4-FFF2-40B4-BE49-F238E27FC236}">
              <a16:creationId xmlns:a16="http://schemas.microsoft.com/office/drawing/2014/main" id="{00000000-0008-0000-0200-00008A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907" name="image3.png">
          <a:extLst>
            <a:ext uri="{FF2B5EF4-FFF2-40B4-BE49-F238E27FC236}">
              <a16:creationId xmlns:a16="http://schemas.microsoft.com/office/drawing/2014/main" id="{00000000-0008-0000-0200-00008B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908" name="image3.png">
          <a:extLst>
            <a:ext uri="{FF2B5EF4-FFF2-40B4-BE49-F238E27FC236}">
              <a16:creationId xmlns:a16="http://schemas.microsoft.com/office/drawing/2014/main" id="{00000000-0008-0000-0200-00008C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909" name="image3.png">
          <a:extLst>
            <a:ext uri="{FF2B5EF4-FFF2-40B4-BE49-F238E27FC236}">
              <a16:creationId xmlns:a16="http://schemas.microsoft.com/office/drawing/2014/main" id="{00000000-0008-0000-0200-00008D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910" name="image3.png">
          <a:extLst>
            <a:ext uri="{FF2B5EF4-FFF2-40B4-BE49-F238E27FC236}">
              <a16:creationId xmlns:a16="http://schemas.microsoft.com/office/drawing/2014/main" id="{00000000-0008-0000-0200-00008E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911" name="image3.png">
          <a:extLst>
            <a:ext uri="{FF2B5EF4-FFF2-40B4-BE49-F238E27FC236}">
              <a16:creationId xmlns:a16="http://schemas.microsoft.com/office/drawing/2014/main" id="{00000000-0008-0000-0200-00008F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912" name="image3.png">
          <a:extLst>
            <a:ext uri="{FF2B5EF4-FFF2-40B4-BE49-F238E27FC236}">
              <a16:creationId xmlns:a16="http://schemas.microsoft.com/office/drawing/2014/main" id="{00000000-0008-0000-0200-000090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913" name="image3.png">
          <a:extLst>
            <a:ext uri="{FF2B5EF4-FFF2-40B4-BE49-F238E27FC236}">
              <a16:creationId xmlns:a16="http://schemas.microsoft.com/office/drawing/2014/main" id="{00000000-0008-0000-0200-000091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914" name="image3.png">
          <a:extLst>
            <a:ext uri="{FF2B5EF4-FFF2-40B4-BE49-F238E27FC236}">
              <a16:creationId xmlns:a16="http://schemas.microsoft.com/office/drawing/2014/main" id="{00000000-0008-0000-0200-000092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915" name="image3.png">
          <a:extLst>
            <a:ext uri="{FF2B5EF4-FFF2-40B4-BE49-F238E27FC236}">
              <a16:creationId xmlns:a16="http://schemas.microsoft.com/office/drawing/2014/main" id="{00000000-0008-0000-0200-000093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916" name="image3.png">
          <a:extLst>
            <a:ext uri="{FF2B5EF4-FFF2-40B4-BE49-F238E27FC236}">
              <a16:creationId xmlns:a16="http://schemas.microsoft.com/office/drawing/2014/main" id="{00000000-0008-0000-0200-000094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17" name="image3.png">
          <a:extLst>
            <a:ext uri="{FF2B5EF4-FFF2-40B4-BE49-F238E27FC236}">
              <a16:creationId xmlns:a16="http://schemas.microsoft.com/office/drawing/2014/main" id="{00000000-0008-0000-0200-000095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18" name="image3.png">
          <a:extLst>
            <a:ext uri="{FF2B5EF4-FFF2-40B4-BE49-F238E27FC236}">
              <a16:creationId xmlns:a16="http://schemas.microsoft.com/office/drawing/2014/main" id="{00000000-0008-0000-0200-000096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19" name="image3.png">
          <a:extLst>
            <a:ext uri="{FF2B5EF4-FFF2-40B4-BE49-F238E27FC236}">
              <a16:creationId xmlns:a16="http://schemas.microsoft.com/office/drawing/2014/main" id="{00000000-0008-0000-0200-000097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20" name="image3.png">
          <a:extLst>
            <a:ext uri="{FF2B5EF4-FFF2-40B4-BE49-F238E27FC236}">
              <a16:creationId xmlns:a16="http://schemas.microsoft.com/office/drawing/2014/main" id="{00000000-0008-0000-0200-000098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21" name="image3.png">
          <a:extLst>
            <a:ext uri="{FF2B5EF4-FFF2-40B4-BE49-F238E27FC236}">
              <a16:creationId xmlns:a16="http://schemas.microsoft.com/office/drawing/2014/main" id="{00000000-0008-0000-0200-000099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22" name="image3.png">
          <a:extLst>
            <a:ext uri="{FF2B5EF4-FFF2-40B4-BE49-F238E27FC236}">
              <a16:creationId xmlns:a16="http://schemas.microsoft.com/office/drawing/2014/main" id="{00000000-0008-0000-0200-00009A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23" name="image3.png">
          <a:extLst>
            <a:ext uri="{FF2B5EF4-FFF2-40B4-BE49-F238E27FC236}">
              <a16:creationId xmlns:a16="http://schemas.microsoft.com/office/drawing/2014/main" id="{00000000-0008-0000-0200-00009B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24" name="image3.png">
          <a:extLst>
            <a:ext uri="{FF2B5EF4-FFF2-40B4-BE49-F238E27FC236}">
              <a16:creationId xmlns:a16="http://schemas.microsoft.com/office/drawing/2014/main" id="{00000000-0008-0000-0200-00009C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25" name="image3.png">
          <a:extLst>
            <a:ext uri="{FF2B5EF4-FFF2-40B4-BE49-F238E27FC236}">
              <a16:creationId xmlns:a16="http://schemas.microsoft.com/office/drawing/2014/main" id="{00000000-0008-0000-0200-00009D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26" name="image3.png">
          <a:extLst>
            <a:ext uri="{FF2B5EF4-FFF2-40B4-BE49-F238E27FC236}">
              <a16:creationId xmlns:a16="http://schemas.microsoft.com/office/drawing/2014/main" id="{00000000-0008-0000-0200-00009E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27" name="image3.png">
          <a:extLst>
            <a:ext uri="{FF2B5EF4-FFF2-40B4-BE49-F238E27FC236}">
              <a16:creationId xmlns:a16="http://schemas.microsoft.com/office/drawing/2014/main" id="{00000000-0008-0000-0200-00009F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28" name="image3.png">
          <a:extLst>
            <a:ext uri="{FF2B5EF4-FFF2-40B4-BE49-F238E27FC236}">
              <a16:creationId xmlns:a16="http://schemas.microsoft.com/office/drawing/2014/main" id="{00000000-0008-0000-0200-0000A0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29" name="image3.png">
          <a:extLst>
            <a:ext uri="{FF2B5EF4-FFF2-40B4-BE49-F238E27FC236}">
              <a16:creationId xmlns:a16="http://schemas.microsoft.com/office/drawing/2014/main" id="{00000000-0008-0000-0200-0000A1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30" name="image3.png">
          <a:extLst>
            <a:ext uri="{FF2B5EF4-FFF2-40B4-BE49-F238E27FC236}">
              <a16:creationId xmlns:a16="http://schemas.microsoft.com/office/drawing/2014/main" id="{00000000-0008-0000-0200-0000A2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31" name="image3.png">
          <a:extLst>
            <a:ext uri="{FF2B5EF4-FFF2-40B4-BE49-F238E27FC236}">
              <a16:creationId xmlns:a16="http://schemas.microsoft.com/office/drawing/2014/main" id="{00000000-0008-0000-0200-0000A3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32" name="image3.png">
          <a:extLst>
            <a:ext uri="{FF2B5EF4-FFF2-40B4-BE49-F238E27FC236}">
              <a16:creationId xmlns:a16="http://schemas.microsoft.com/office/drawing/2014/main" id="{00000000-0008-0000-0200-0000A4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33" name="image3.png">
          <a:extLst>
            <a:ext uri="{FF2B5EF4-FFF2-40B4-BE49-F238E27FC236}">
              <a16:creationId xmlns:a16="http://schemas.microsoft.com/office/drawing/2014/main" id="{00000000-0008-0000-0200-0000A5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34" name="image3.png">
          <a:extLst>
            <a:ext uri="{FF2B5EF4-FFF2-40B4-BE49-F238E27FC236}">
              <a16:creationId xmlns:a16="http://schemas.microsoft.com/office/drawing/2014/main" id="{00000000-0008-0000-0200-0000A6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35" name="image3.png">
          <a:extLst>
            <a:ext uri="{FF2B5EF4-FFF2-40B4-BE49-F238E27FC236}">
              <a16:creationId xmlns:a16="http://schemas.microsoft.com/office/drawing/2014/main" id="{00000000-0008-0000-0200-0000A7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36" name="image3.png">
          <a:extLst>
            <a:ext uri="{FF2B5EF4-FFF2-40B4-BE49-F238E27FC236}">
              <a16:creationId xmlns:a16="http://schemas.microsoft.com/office/drawing/2014/main" id="{00000000-0008-0000-0200-0000A8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37" name="image3.png">
          <a:extLst>
            <a:ext uri="{FF2B5EF4-FFF2-40B4-BE49-F238E27FC236}">
              <a16:creationId xmlns:a16="http://schemas.microsoft.com/office/drawing/2014/main" id="{00000000-0008-0000-0200-0000A9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38" name="image3.png">
          <a:extLst>
            <a:ext uri="{FF2B5EF4-FFF2-40B4-BE49-F238E27FC236}">
              <a16:creationId xmlns:a16="http://schemas.microsoft.com/office/drawing/2014/main" id="{00000000-0008-0000-0200-0000AA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39" name="image3.png">
          <a:extLst>
            <a:ext uri="{FF2B5EF4-FFF2-40B4-BE49-F238E27FC236}">
              <a16:creationId xmlns:a16="http://schemas.microsoft.com/office/drawing/2014/main" id="{00000000-0008-0000-0200-0000AB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40" name="image3.png">
          <a:extLst>
            <a:ext uri="{FF2B5EF4-FFF2-40B4-BE49-F238E27FC236}">
              <a16:creationId xmlns:a16="http://schemas.microsoft.com/office/drawing/2014/main" id="{00000000-0008-0000-0200-0000AC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41" name="image3.png">
          <a:extLst>
            <a:ext uri="{FF2B5EF4-FFF2-40B4-BE49-F238E27FC236}">
              <a16:creationId xmlns:a16="http://schemas.microsoft.com/office/drawing/2014/main" id="{00000000-0008-0000-0200-0000AD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152400</xdr:colOff>
      <xdr:row>15</xdr:row>
      <xdr:rowOff>0</xdr:rowOff>
    </xdr:from>
    <xdr:ext cx="2019300" cy="0"/>
    <xdr:pic>
      <xdr:nvPicPr>
        <xdr:cNvPr id="942" name="image4.png">
          <a:extLst>
            <a:ext uri="{FF2B5EF4-FFF2-40B4-BE49-F238E27FC236}">
              <a16:creationId xmlns:a16="http://schemas.microsoft.com/office/drawing/2014/main" id="{00000000-0008-0000-0200-0000AE03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43" name="image3.png">
          <a:extLst>
            <a:ext uri="{FF2B5EF4-FFF2-40B4-BE49-F238E27FC236}">
              <a16:creationId xmlns:a16="http://schemas.microsoft.com/office/drawing/2014/main" id="{00000000-0008-0000-0200-0000AF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44" name="image3.png">
          <a:extLst>
            <a:ext uri="{FF2B5EF4-FFF2-40B4-BE49-F238E27FC236}">
              <a16:creationId xmlns:a16="http://schemas.microsoft.com/office/drawing/2014/main" id="{00000000-0008-0000-0200-0000B0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45" name="image3.png">
          <a:extLst>
            <a:ext uri="{FF2B5EF4-FFF2-40B4-BE49-F238E27FC236}">
              <a16:creationId xmlns:a16="http://schemas.microsoft.com/office/drawing/2014/main" id="{00000000-0008-0000-0200-0000B1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46" name="image3.png">
          <a:extLst>
            <a:ext uri="{FF2B5EF4-FFF2-40B4-BE49-F238E27FC236}">
              <a16:creationId xmlns:a16="http://schemas.microsoft.com/office/drawing/2014/main" id="{00000000-0008-0000-0200-0000B2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47" name="image3.png">
          <a:extLst>
            <a:ext uri="{FF2B5EF4-FFF2-40B4-BE49-F238E27FC236}">
              <a16:creationId xmlns:a16="http://schemas.microsoft.com/office/drawing/2014/main" id="{00000000-0008-0000-0200-0000B3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48" name="image3.png">
          <a:extLst>
            <a:ext uri="{FF2B5EF4-FFF2-40B4-BE49-F238E27FC236}">
              <a16:creationId xmlns:a16="http://schemas.microsoft.com/office/drawing/2014/main" id="{00000000-0008-0000-0200-0000B4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49" name="image3.png">
          <a:extLst>
            <a:ext uri="{FF2B5EF4-FFF2-40B4-BE49-F238E27FC236}">
              <a16:creationId xmlns:a16="http://schemas.microsoft.com/office/drawing/2014/main" id="{00000000-0008-0000-0200-0000B5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50" name="image3.png">
          <a:extLst>
            <a:ext uri="{FF2B5EF4-FFF2-40B4-BE49-F238E27FC236}">
              <a16:creationId xmlns:a16="http://schemas.microsoft.com/office/drawing/2014/main" id="{00000000-0008-0000-0200-0000B6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51" name="image3.png">
          <a:extLst>
            <a:ext uri="{FF2B5EF4-FFF2-40B4-BE49-F238E27FC236}">
              <a16:creationId xmlns:a16="http://schemas.microsoft.com/office/drawing/2014/main" id="{00000000-0008-0000-0200-0000B7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52" name="image3.png">
          <a:extLst>
            <a:ext uri="{FF2B5EF4-FFF2-40B4-BE49-F238E27FC236}">
              <a16:creationId xmlns:a16="http://schemas.microsoft.com/office/drawing/2014/main" id="{00000000-0008-0000-0200-0000B8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53" name="image3.png">
          <a:extLst>
            <a:ext uri="{FF2B5EF4-FFF2-40B4-BE49-F238E27FC236}">
              <a16:creationId xmlns:a16="http://schemas.microsoft.com/office/drawing/2014/main" id="{00000000-0008-0000-0200-0000B9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54" name="image3.png">
          <a:extLst>
            <a:ext uri="{FF2B5EF4-FFF2-40B4-BE49-F238E27FC236}">
              <a16:creationId xmlns:a16="http://schemas.microsoft.com/office/drawing/2014/main" id="{00000000-0008-0000-0200-0000BA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55" name="image3.png">
          <a:extLst>
            <a:ext uri="{FF2B5EF4-FFF2-40B4-BE49-F238E27FC236}">
              <a16:creationId xmlns:a16="http://schemas.microsoft.com/office/drawing/2014/main" id="{00000000-0008-0000-0200-0000BB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56" name="image3.png">
          <a:extLst>
            <a:ext uri="{FF2B5EF4-FFF2-40B4-BE49-F238E27FC236}">
              <a16:creationId xmlns:a16="http://schemas.microsoft.com/office/drawing/2014/main" id="{00000000-0008-0000-0200-0000BC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57" name="image3.png">
          <a:extLst>
            <a:ext uri="{FF2B5EF4-FFF2-40B4-BE49-F238E27FC236}">
              <a16:creationId xmlns:a16="http://schemas.microsoft.com/office/drawing/2014/main" id="{00000000-0008-0000-0200-0000BD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58" name="image3.png">
          <a:extLst>
            <a:ext uri="{FF2B5EF4-FFF2-40B4-BE49-F238E27FC236}">
              <a16:creationId xmlns:a16="http://schemas.microsoft.com/office/drawing/2014/main" id="{00000000-0008-0000-0200-0000BE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59" name="image3.png">
          <a:extLst>
            <a:ext uri="{FF2B5EF4-FFF2-40B4-BE49-F238E27FC236}">
              <a16:creationId xmlns:a16="http://schemas.microsoft.com/office/drawing/2014/main" id="{00000000-0008-0000-0200-0000BF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60" name="image3.png">
          <a:extLst>
            <a:ext uri="{FF2B5EF4-FFF2-40B4-BE49-F238E27FC236}">
              <a16:creationId xmlns:a16="http://schemas.microsoft.com/office/drawing/2014/main" id="{00000000-0008-0000-0200-0000C0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61" name="image3.png">
          <a:extLst>
            <a:ext uri="{FF2B5EF4-FFF2-40B4-BE49-F238E27FC236}">
              <a16:creationId xmlns:a16="http://schemas.microsoft.com/office/drawing/2014/main" id="{00000000-0008-0000-0200-0000C1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62" name="image3.png">
          <a:extLst>
            <a:ext uri="{FF2B5EF4-FFF2-40B4-BE49-F238E27FC236}">
              <a16:creationId xmlns:a16="http://schemas.microsoft.com/office/drawing/2014/main" id="{00000000-0008-0000-0200-0000C2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63" name="image3.png">
          <a:extLst>
            <a:ext uri="{FF2B5EF4-FFF2-40B4-BE49-F238E27FC236}">
              <a16:creationId xmlns:a16="http://schemas.microsoft.com/office/drawing/2014/main" id="{00000000-0008-0000-0200-0000C3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64" name="image3.png">
          <a:extLst>
            <a:ext uri="{FF2B5EF4-FFF2-40B4-BE49-F238E27FC236}">
              <a16:creationId xmlns:a16="http://schemas.microsoft.com/office/drawing/2014/main" id="{00000000-0008-0000-0200-0000C4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65" name="image3.png">
          <a:extLst>
            <a:ext uri="{FF2B5EF4-FFF2-40B4-BE49-F238E27FC236}">
              <a16:creationId xmlns:a16="http://schemas.microsoft.com/office/drawing/2014/main" id="{00000000-0008-0000-0200-0000C5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66" name="image3.png">
          <a:extLst>
            <a:ext uri="{FF2B5EF4-FFF2-40B4-BE49-F238E27FC236}">
              <a16:creationId xmlns:a16="http://schemas.microsoft.com/office/drawing/2014/main" id="{00000000-0008-0000-0200-0000C6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67" name="image3.png">
          <a:extLst>
            <a:ext uri="{FF2B5EF4-FFF2-40B4-BE49-F238E27FC236}">
              <a16:creationId xmlns:a16="http://schemas.microsoft.com/office/drawing/2014/main" id="{00000000-0008-0000-0200-0000C7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68" name="image3.png">
          <a:extLst>
            <a:ext uri="{FF2B5EF4-FFF2-40B4-BE49-F238E27FC236}">
              <a16:creationId xmlns:a16="http://schemas.microsoft.com/office/drawing/2014/main" id="{00000000-0008-0000-0200-0000C8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69" name="image3.png">
          <a:extLst>
            <a:ext uri="{FF2B5EF4-FFF2-40B4-BE49-F238E27FC236}">
              <a16:creationId xmlns:a16="http://schemas.microsoft.com/office/drawing/2014/main" id="{00000000-0008-0000-0200-0000C9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70" name="image3.png">
          <a:extLst>
            <a:ext uri="{FF2B5EF4-FFF2-40B4-BE49-F238E27FC236}">
              <a16:creationId xmlns:a16="http://schemas.microsoft.com/office/drawing/2014/main" id="{00000000-0008-0000-0200-0000CA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71" name="image3.png">
          <a:extLst>
            <a:ext uri="{FF2B5EF4-FFF2-40B4-BE49-F238E27FC236}">
              <a16:creationId xmlns:a16="http://schemas.microsoft.com/office/drawing/2014/main" id="{00000000-0008-0000-0200-0000CB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72" name="image3.png">
          <a:extLst>
            <a:ext uri="{FF2B5EF4-FFF2-40B4-BE49-F238E27FC236}">
              <a16:creationId xmlns:a16="http://schemas.microsoft.com/office/drawing/2014/main" id="{00000000-0008-0000-0200-0000CC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73" name="image3.png">
          <a:extLst>
            <a:ext uri="{FF2B5EF4-FFF2-40B4-BE49-F238E27FC236}">
              <a16:creationId xmlns:a16="http://schemas.microsoft.com/office/drawing/2014/main" id="{00000000-0008-0000-0200-0000CD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74" name="image3.png">
          <a:extLst>
            <a:ext uri="{FF2B5EF4-FFF2-40B4-BE49-F238E27FC236}">
              <a16:creationId xmlns:a16="http://schemas.microsoft.com/office/drawing/2014/main" id="{00000000-0008-0000-0200-0000CE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152400</xdr:colOff>
      <xdr:row>15</xdr:row>
      <xdr:rowOff>0</xdr:rowOff>
    </xdr:from>
    <xdr:ext cx="2019300" cy="0"/>
    <xdr:pic>
      <xdr:nvPicPr>
        <xdr:cNvPr id="975" name="image4.png">
          <a:extLst>
            <a:ext uri="{FF2B5EF4-FFF2-40B4-BE49-F238E27FC236}">
              <a16:creationId xmlns:a16="http://schemas.microsoft.com/office/drawing/2014/main" id="{00000000-0008-0000-0200-0000CF03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76" name="image3.png">
          <a:extLst>
            <a:ext uri="{FF2B5EF4-FFF2-40B4-BE49-F238E27FC236}">
              <a16:creationId xmlns:a16="http://schemas.microsoft.com/office/drawing/2014/main" id="{00000000-0008-0000-0200-0000D0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77" name="image3.png">
          <a:extLst>
            <a:ext uri="{FF2B5EF4-FFF2-40B4-BE49-F238E27FC236}">
              <a16:creationId xmlns:a16="http://schemas.microsoft.com/office/drawing/2014/main" id="{00000000-0008-0000-0200-0000D1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78" name="image3.png">
          <a:extLst>
            <a:ext uri="{FF2B5EF4-FFF2-40B4-BE49-F238E27FC236}">
              <a16:creationId xmlns:a16="http://schemas.microsoft.com/office/drawing/2014/main" id="{00000000-0008-0000-0200-0000D2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79" name="image3.png">
          <a:extLst>
            <a:ext uri="{FF2B5EF4-FFF2-40B4-BE49-F238E27FC236}">
              <a16:creationId xmlns:a16="http://schemas.microsoft.com/office/drawing/2014/main" id="{00000000-0008-0000-0200-0000D3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80" name="image3.png">
          <a:extLst>
            <a:ext uri="{FF2B5EF4-FFF2-40B4-BE49-F238E27FC236}">
              <a16:creationId xmlns:a16="http://schemas.microsoft.com/office/drawing/2014/main" id="{00000000-0008-0000-0200-0000D4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81" name="image3.png">
          <a:extLst>
            <a:ext uri="{FF2B5EF4-FFF2-40B4-BE49-F238E27FC236}">
              <a16:creationId xmlns:a16="http://schemas.microsoft.com/office/drawing/2014/main" id="{00000000-0008-0000-0200-0000D5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82" name="image3.png">
          <a:extLst>
            <a:ext uri="{FF2B5EF4-FFF2-40B4-BE49-F238E27FC236}">
              <a16:creationId xmlns:a16="http://schemas.microsoft.com/office/drawing/2014/main" id="{00000000-0008-0000-0200-0000D6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152400</xdr:colOff>
      <xdr:row>15</xdr:row>
      <xdr:rowOff>0</xdr:rowOff>
    </xdr:from>
    <xdr:ext cx="2019300" cy="0"/>
    <xdr:pic>
      <xdr:nvPicPr>
        <xdr:cNvPr id="983" name="image4.png">
          <a:extLst>
            <a:ext uri="{FF2B5EF4-FFF2-40B4-BE49-F238E27FC236}">
              <a16:creationId xmlns:a16="http://schemas.microsoft.com/office/drawing/2014/main" id="{00000000-0008-0000-0200-0000D703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152400</xdr:colOff>
      <xdr:row>15</xdr:row>
      <xdr:rowOff>0</xdr:rowOff>
    </xdr:from>
    <xdr:ext cx="2019300" cy="0"/>
    <xdr:pic>
      <xdr:nvPicPr>
        <xdr:cNvPr id="984" name="image4.png">
          <a:extLst>
            <a:ext uri="{FF2B5EF4-FFF2-40B4-BE49-F238E27FC236}">
              <a16:creationId xmlns:a16="http://schemas.microsoft.com/office/drawing/2014/main" id="{00000000-0008-0000-0200-0000D803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85" name="image3.png">
          <a:extLst>
            <a:ext uri="{FF2B5EF4-FFF2-40B4-BE49-F238E27FC236}">
              <a16:creationId xmlns:a16="http://schemas.microsoft.com/office/drawing/2014/main" id="{00000000-0008-0000-0200-0000D9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86" name="image3.png">
          <a:extLst>
            <a:ext uri="{FF2B5EF4-FFF2-40B4-BE49-F238E27FC236}">
              <a16:creationId xmlns:a16="http://schemas.microsoft.com/office/drawing/2014/main" id="{00000000-0008-0000-0200-0000DA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87" name="image3.png">
          <a:extLst>
            <a:ext uri="{FF2B5EF4-FFF2-40B4-BE49-F238E27FC236}">
              <a16:creationId xmlns:a16="http://schemas.microsoft.com/office/drawing/2014/main" id="{00000000-0008-0000-0200-0000DB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88" name="image3.png">
          <a:extLst>
            <a:ext uri="{FF2B5EF4-FFF2-40B4-BE49-F238E27FC236}">
              <a16:creationId xmlns:a16="http://schemas.microsoft.com/office/drawing/2014/main" id="{00000000-0008-0000-0200-0000DC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89" name="image3.png">
          <a:extLst>
            <a:ext uri="{FF2B5EF4-FFF2-40B4-BE49-F238E27FC236}">
              <a16:creationId xmlns:a16="http://schemas.microsoft.com/office/drawing/2014/main" id="{00000000-0008-0000-0200-0000DD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90" name="image3.png">
          <a:extLst>
            <a:ext uri="{FF2B5EF4-FFF2-40B4-BE49-F238E27FC236}">
              <a16:creationId xmlns:a16="http://schemas.microsoft.com/office/drawing/2014/main" id="{00000000-0008-0000-0200-0000DE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91" name="image3.png">
          <a:extLst>
            <a:ext uri="{FF2B5EF4-FFF2-40B4-BE49-F238E27FC236}">
              <a16:creationId xmlns:a16="http://schemas.microsoft.com/office/drawing/2014/main" id="{00000000-0008-0000-0200-0000DF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92" name="image3.png">
          <a:extLst>
            <a:ext uri="{FF2B5EF4-FFF2-40B4-BE49-F238E27FC236}">
              <a16:creationId xmlns:a16="http://schemas.microsoft.com/office/drawing/2014/main" id="{00000000-0008-0000-0200-0000E0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93" name="image3.png">
          <a:extLst>
            <a:ext uri="{FF2B5EF4-FFF2-40B4-BE49-F238E27FC236}">
              <a16:creationId xmlns:a16="http://schemas.microsoft.com/office/drawing/2014/main" id="{00000000-0008-0000-0200-0000E1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94" name="image3.png">
          <a:extLst>
            <a:ext uri="{FF2B5EF4-FFF2-40B4-BE49-F238E27FC236}">
              <a16:creationId xmlns:a16="http://schemas.microsoft.com/office/drawing/2014/main" id="{00000000-0008-0000-0200-0000E2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95" name="image3.png">
          <a:extLst>
            <a:ext uri="{FF2B5EF4-FFF2-40B4-BE49-F238E27FC236}">
              <a16:creationId xmlns:a16="http://schemas.microsoft.com/office/drawing/2014/main" id="{00000000-0008-0000-0200-0000E3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96" name="image3.png">
          <a:extLst>
            <a:ext uri="{FF2B5EF4-FFF2-40B4-BE49-F238E27FC236}">
              <a16:creationId xmlns:a16="http://schemas.microsoft.com/office/drawing/2014/main" id="{00000000-0008-0000-0200-0000E4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97" name="image3.png">
          <a:extLst>
            <a:ext uri="{FF2B5EF4-FFF2-40B4-BE49-F238E27FC236}">
              <a16:creationId xmlns:a16="http://schemas.microsoft.com/office/drawing/2014/main" id="{00000000-0008-0000-0200-0000E5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98" name="image3.png">
          <a:extLst>
            <a:ext uri="{FF2B5EF4-FFF2-40B4-BE49-F238E27FC236}">
              <a16:creationId xmlns:a16="http://schemas.microsoft.com/office/drawing/2014/main" id="{00000000-0008-0000-0200-0000E6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999" name="image3.png">
          <a:extLst>
            <a:ext uri="{FF2B5EF4-FFF2-40B4-BE49-F238E27FC236}">
              <a16:creationId xmlns:a16="http://schemas.microsoft.com/office/drawing/2014/main" id="{00000000-0008-0000-0200-0000E7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00" name="image3.png">
          <a:extLst>
            <a:ext uri="{FF2B5EF4-FFF2-40B4-BE49-F238E27FC236}">
              <a16:creationId xmlns:a16="http://schemas.microsoft.com/office/drawing/2014/main" id="{00000000-0008-0000-0200-0000E8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01" name="image3.png">
          <a:extLst>
            <a:ext uri="{FF2B5EF4-FFF2-40B4-BE49-F238E27FC236}">
              <a16:creationId xmlns:a16="http://schemas.microsoft.com/office/drawing/2014/main" id="{00000000-0008-0000-0200-0000E9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02" name="image3.png">
          <a:extLst>
            <a:ext uri="{FF2B5EF4-FFF2-40B4-BE49-F238E27FC236}">
              <a16:creationId xmlns:a16="http://schemas.microsoft.com/office/drawing/2014/main" id="{00000000-0008-0000-0200-0000EA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03" name="image3.png">
          <a:extLst>
            <a:ext uri="{FF2B5EF4-FFF2-40B4-BE49-F238E27FC236}">
              <a16:creationId xmlns:a16="http://schemas.microsoft.com/office/drawing/2014/main" id="{00000000-0008-0000-0200-0000EB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04" name="image3.png">
          <a:extLst>
            <a:ext uri="{FF2B5EF4-FFF2-40B4-BE49-F238E27FC236}">
              <a16:creationId xmlns:a16="http://schemas.microsoft.com/office/drawing/2014/main" id="{00000000-0008-0000-0200-0000EC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05" name="image3.png">
          <a:extLst>
            <a:ext uri="{FF2B5EF4-FFF2-40B4-BE49-F238E27FC236}">
              <a16:creationId xmlns:a16="http://schemas.microsoft.com/office/drawing/2014/main" id="{00000000-0008-0000-0200-0000ED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06" name="image3.png">
          <a:extLst>
            <a:ext uri="{FF2B5EF4-FFF2-40B4-BE49-F238E27FC236}">
              <a16:creationId xmlns:a16="http://schemas.microsoft.com/office/drawing/2014/main" id="{00000000-0008-0000-0200-0000EE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07" name="image3.png">
          <a:extLst>
            <a:ext uri="{FF2B5EF4-FFF2-40B4-BE49-F238E27FC236}">
              <a16:creationId xmlns:a16="http://schemas.microsoft.com/office/drawing/2014/main" id="{00000000-0008-0000-0200-0000EF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08" name="image3.png">
          <a:extLst>
            <a:ext uri="{FF2B5EF4-FFF2-40B4-BE49-F238E27FC236}">
              <a16:creationId xmlns:a16="http://schemas.microsoft.com/office/drawing/2014/main" id="{00000000-0008-0000-0200-0000F0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09" name="image3.png">
          <a:extLst>
            <a:ext uri="{FF2B5EF4-FFF2-40B4-BE49-F238E27FC236}">
              <a16:creationId xmlns:a16="http://schemas.microsoft.com/office/drawing/2014/main" id="{00000000-0008-0000-0200-0000F1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10" name="image3.png">
          <a:extLst>
            <a:ext uri="{FF2B5EF4-FFF2-40B4-BE49-F238E27FC236}">
              <a16:creationId xmlns:a16="http://schemas.microsoft.com/office/drawing/2014/main" id="{00000000-0008-0000-0200-0000F2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11" name="image3.png">
          <a:extLst>
            <a:ext uri="{FF2B5EF4-FFF2-40B4-BE49-F238E27FC236}">
              <a16:creationId xmlns:a16="http://schemas.microsoft.com/office/drawing/2014/main" id="{00000000-0008-0000-0200-0000F3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12" name="image3.png">
          <a:extLst>
            <a:ext uri="{FF2B5EF4-FFF2-40B4-BE49-F238E27FC236}">
              <a16:creationId xmlns:a16="http://schemas.microsoft.com/office/drawing/2014/main" id="{00000000-0008-0000-0200-0000F4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13" name="image3.png">
          <a:extLst>
            <a:ext uri="{FF2B5EF4-FFF2-40B4-BE49-F238E27FC236}">
              <a16:creationId xmlns:a16="http://schemas.microsoft.com/office/drawing/2014/main" id="{00000000-0008-0000-0200-0000F5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14" name="image3.png">
          <a:extLst>
            <a:ext uri="{FF2B5EF4-FFF2-40B4-BE49-F238E27FC236}">
              <a16:creationId xmlns:a16="http://schemas.microsoft.com/office/drawing/2014/main" id="{00000000-0008-0000-0200-0000F6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15" name="image3.png">
          <a:extLst>
            <a:ext uri="{FF2B5EF4-FFF2-40B4-BE49-F238E27FC236}">
              <a16:creationId xmlns:a16="http://schemas.microsoft.com/office/drawing/2014/main" id="{00000000-0008-0000-0200-0000F7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16" name="image3.png">
          <a:extLst>
            <a:ext uri="{FF2B5EF4-FFF2-40B4-BE49-F238E27FC236}">
              <a16:creationId xmlns:a16="http://schemas.microsoft.com/office/drawing/2014/main" id="{00000000-0008-0000-0200-0000F8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17" name="image3.png">
          <a:extLst>
            <a:ext uri="{FF2B5EF4-FFF2-40B4-BE49-F238E27FC236}">
              <a16:creationId xmlns:a16="http://schemas.microsoft.com/office/drawing/2014/main" id="{00000000-0008-0000-0200-0000F9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18" name="image3.png">
          <a:extLst>
            <a:ext uri="{FF2B5EF4-FFF2-40B4-BE49-F238E27FC236}">
              <a16:creationId xmlns:a16="http://schemas.microsoft.com/office/drawing/2014/main" id="{00000000-0008-0000-0200-0000FA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19" name="image3.png">
          <a:extLst>
            <a:ext uri="{FF2B5EF4-FFF2-40B4-BE49-F238E27FC236}">
              <a16:creationId xmlns:a16="http://schemas.microsoft.com/office/drawing/2014/main" id="{00000000-0008-0000-0200-0000FB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20" name="image3.png">
          <a:extLst>
            <a:ext uri="{FF2B5EF4-FFF2-40B4-BE49-F238E27FC236}">
              <a16:creationId xmlns:a16="http://schemas.microsoft.com/office/drawing/2014/main" id="{00000000-0008-0000-0200-0000FC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21" name="image3.png">
          <a:extLst>
            <a:ext uri="{FF2B5EF4-FFF2-40B4-BE49-F238E27FC236}">
              <a16:creationId xmlns:a16="http://schemas.microsoft.com/office/drawing/2014/main" id="{00000000-0008-0000-0200-0000FD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22" name="image3.png">
          <a:extLst>
            <a:ext uri="{FF2B5EF4-FFF2-40B4-BE49-F238E27FC236}">
              <a16:creationId xmlns:a16="http://schemas.microsoft.com/office/drawing/2014/main" id="{00000000-0008-0000-0200-0000FE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23" name="image3.png">
          <a:extLst>
            <a:ext uri="{FF2B5EF4-FFF2-40B4-BE49-F238E27FC236}">
              <a16:creationId xmlns:a16="http://schemas.microsoft.com/office/drawing/2014/main" id="{00000000-0008-0000-0200-0000FF03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24" name="image3.png">
          <a:extLst>
            <a:ext uri="{FF2B5EF4-FFF2-40B4-BE49-F238E27FC236}">
              <a16:creationId xmlns:a16="http://schemas.microsoft.com/office/drawing/2014/main" id="{00000000-0008-0000-0200-000000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25" name="image3.png">
          <a:extLst>
            <a:ext uri="{FF2B5EF4-FFF2-40B4-BE49-F238E27FC236}">
              <a16:creationId xmlns:a16="http://schemas.microsoft.com/office/drawing/2014/main" id="{00000000-0008-0000-0200-000001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26" name="image3.png">
          <a:extLst>
            <a:ext uri="{FF2B5EF4-FFF2-40B4-BE49-F238E27FC236}">
              <a16:creationId xmlns:a16="http://schemas.microsoft.com/office/drawing/2014/main" id="{00000000-0008-0000-0200-000002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27" name="image3.png">
          <a:extLst>
            <a:ext uri="{FF2B5EF4-FFF2-40B4-BE49-F238E27FC236}">
              <a16:creationId xmlns:a16="http://schemas.microsoft.com/office/drawing/2014/main" id="{00000000-0008-0000-0200-000003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28" name="image3.png">
          <a:extLst>
            <a:ext uri="{FF2B5EF4-FFF2-40B4-BE49-F238E27FC236}">
              <a16:creationId xmlns:a16="http://schemas.microsoft.com/office/drawing/2014/main" id="{00000000-0008-0000-0200-000004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29" name="image3.png">
          <a:extLst>
            <a:ext uri="{FF2B5EF4-FFF2-40B4-BE49-F238E27FC236}">
              <a16:creationId xmlns:a16="http://schemas.microsoft.com/office/drawing/2014/main" id="{00000000-0008-0000-0200-000005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30" name="image3.png">
          <a:extLst>
            <a:ext uri="{FF2B5EF4-FFF2-40B4-BE49-F238E27FC236}">
              <a16:creationId xmlns:a16="http://schemas.microsoft.com/office/drawing/2014/main" id="{00000000-0008-0000-0200-000006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31" name="image3.png">
          <a:extLst>
            <a:ext uri="{FF2B5EF4-FFF2-40B4-BE49-F238E27FC236}">
              <a16:creationId xmlns:a16="http://schemas.microsoft.com/office/drawing/2014/main" id="{00000000-0008-0000-0200-000007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32" name="image3.png">
          <a:extLst>
            <a:ext uri="{FF2B5EF4-FFF2-40B4-BE49-F238E27FC236}">
              <a16:creationId xmlns:a16="http://schemas.microsoft.com/office/drawing/2014/main" id="{00000000-0008-0000-0200-000008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33" name="image3.png">
          <a:extLst>
            <a:ext uri="{FF2B5EF4-FFF2-40B4-BE49-F238E27FC236}">
              <a16:creationId xmlns:a16="http://schemas.microsoft.com/office/drawing/2014/main" id="{00000000-0008-0000-0200-000009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34" name="image3.png">
          <a:extLst>
            <a:ext uri="{FF2B5EF4-FFF2-40B4-BE49-F238E27FC236}">
              <a16:creationId xmlns:a16="http://schemas.microsoft.com/office/drawing/2014/main" id="{00000000-0008-0000-0200-00000A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35" name="image3.png">
          <a:extLst>
            <a:ext uri="{FF2B5EF4-FFF2-40B4-BE49-F238E27FC236}">
              <a16:creationId xmlns:a16="http://schemas.microsoft.com/office/drawing/2014/main" id="{00000000-0008-0000-0200-00000B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36" name="image3.png">
          <a:extLst>
            <a:ext uri="{FF2B5EF4-FFF2-40B4-BE49-F238E27FC236}">
              <a16:creationId xmlns:a16="http://schemas.microsoft.com/office/drawing/2014/main" id="{00000000-0008-0000-0200-00000C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37" name="image3.png">
          <a:extLst>
            <a:ext uri="{FF2B5EF4-FFF2-40B4-BE49-F238E27FC236}">
              <a16:creationId xmlns:a16="http://schemas.microsoft.com/office/drawing/2014/main" id="{00000000-0008-0000-0200-00000D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38" name="image3.png">
          <a:extLst>
            <a:ext uri="{FF2B5EF4-FFF2-40B4-BE49-F238E27FC236}">
              <a16:creationId xmlns:a16="http://schemas.microsoft.com/office/drawing/2014/main" id="{00000000-0008-0000-0200-00000E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39" name="image3.png">
          <a:extLst>
            <a:ext uri="{FF2B5EF4-FFF2-40B4-BE49-F238E27FC236}">
              <a16:creationId xmlns:a16="http://schemas.microsoft.com/office/drawing/2014/main" id="{00000000-0008-0000-0200-00000F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40" name="image3.png">
          <a:extLst>
            <a:ext uri="{FF2B5EF4-FFF2-40B4-BE49-F238E27FC236}">
              <a16:creationId xmlns:a16="http://schemas.microsoft.com/office/drawing/2014/main" id="{00000000-0008-0000-0200-000010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41" name="image3.png">
          <a:extLst>
            <a:ext uri="{FF2B5EF4-FFF2-40B4-BE49-F238E27FC236}">
              <a16:creationId xmlns:a16="http://schemas.microsoft.com/office/drawing/2014/main" id="{00000000-0008-0000-0200-000011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42" name="image3.png">
          <a:extLst>
            <a:ext uri="{FF2B5EF4-FFF2-40B4-BE49-F238E27FC236}">
              <a16:creationId xmlns:a16="http://schemas.microsoft.com/office/drawing/2014/main" id="{00000000-0008-0000-0200-000012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43" name="image3.png">
          <a:extLst>
            <a:ext uri="{FF2B5EF4-FFF2-40B4-BE49-F238E27FC236}">
              <a16:creationId xmlns:a16="http://schemas.microsoft.com/office/drawing/2014/main" id="{00000000-0008-0000-0200-000013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44" name="image3.png">
          <a:extLst>
            <a:ext uri="{FF2B5EF4-FFF2-40B4-BE49-F238E27FC236}">
              <a16:creationId xmlns:a16="http://schemas.microsoft.com/office/drawing/2014/main" id="{00000000-0008-0000-0200-000014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45" name="image3.png">
          <a:extLst>
            <a:ext uri="{FF2B5EF4-FFF2-40B4-BE49-F238E27FC236}">
              <a16:creationId xmlns:a16="http://schemas.microsoft.com/office/drawing/2014/main" id="{00000000-0008-0000-0200-000015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46" name="image3.png">
          <a:extLst>
            <a:ext uri="{FF2B5EF4-FFF2-40B4-BE49-F238E27FC236}">
              <a16:creationId xmlns:a16="http://schemas.microsoft.com/office/drawing/2014/main" id="{00000000-0008-0000-0200-000016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47" name="image3.png">
          <a:extLst>
            <a:ext uri="{FF2B5EF4-FFF2-40B4-BE49-F238E27FC236}">
              <a16:creationId xmlns:a16="http://schemas.microsoft.com/office/drawing/2014/main" id="{00000000-0008-0000-0200-000017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48" name="image3.png">
          <a:extLst>
            <a:ext uri="{FF2B5EF4-FFF2-40B4-BE49-F238E27FC236}">
              <a16:creationId xmlns:a16="http://schemas.microsoft.com/office/drawing/2014/main" id="{00000000-0008-0000-0200-000018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152400</xdr:colOff>
      <xdr:row>15</xdr:row>
      <xdr:rowOff>0</xdr:rowOff>
    </xdr:from>
    <xdr:ext cx="2019300" cy="0"/>
    <xdr:pic>
      <xdr:nvPicPr>
        <xdr:cNvPr id="1049" name="image4.png">
          <a:extLst>
            <a:ext uri="{FF2B5EF4-FFF2-40B4-BE49-F238E27FC236}">
              <a16:creationId xmlns:a16="http://schemas.microsoft.com/office/drawing/2014/main" id="{00000000-0008-0000-0200-00001904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152400</xdr:colOff>
      <xdr:row>15</xdr:row>
      <xdr:rowOff>0</xdr:rowOff>
    </xdr:from>
    <xdr:ext cx="2019300" cy="0"/>
    <xdr:pic>
      <xdr:nvPicPr>
        <xdr:cNvPr id="1050" name="image4.png">
          <a:extLst>
            <a:ext uri="{FF2B5EF4-FFF2-40B4-BE49-F238E27FC236}">
              <a16:creationId xmlns:a16="http://schemas.microsoft.com/office/drawing/2014/main" id="{00000000-0008-0000-0200-00001A04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152400</xdr:colOff>
      <xdr:row>15</xdr:row>
      <xdr:rowOff>0</xdr:rowOff>
    </xdr:from>
    <xdr:ext cx="2019300" cy="0"/>
    <xdr:pic>
      <xdr:nvPicPr>
        <xdr:cNvPr id="1051" name="image4.png">
          <a:extLst>
            <a:ext uri="{FF2B5EF4-FFF2-40B4-BE49-F238E27FC236}">
              <a16:creationId xmlns:a16="http://schemas.microsoft.com/office/drawing/2014/main" id="{00000000-0008-0000-0200-00001B04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152400</xdr:colOff>
      <xdr:row>15</xdr:row>
      <xdr:rowOff>0</xdr:rowOff>
    </xdr:from>
    <xdr:ext cx="2019300" cy="0"/>
    <xdr:pic>
      <xdr:nvPicPr>
        <xdr:cNvPr id="1052" name="image4.png">
          <a:extLst>
            <a:ext uri="{FF2B5EF4-FFF2-40B4-BE49-F238E27FC236}">
              <a16:creationId xmlns:a16="http://schemas.microsoft.com/office/drawing/2014/main" id="{00000000-0008-0000-0200-00001C04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53" name="image3.png">
          <a:extLst>
            <a:ext uri="{FF2B5EF4-FFF2-40B4-BE49-F238E27FC236}">
              <a16:creationId xmlns:a16="http://schemas.microsoft.com/office/drawing/2014/main" id="{00000000-0008-0000-0200-00001D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54" name="image3.png">
          <a:extLst>
            <a:ext uri="{FF2B5EF4-FFF2-40B4-BE49-F238E27FC236}">
              <a16:creationId xmlns:a16="http://schemas.microsoft.com/office/drawing/2014/main" id="{00000000-0008-0000-0200-00001E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55" name="image3.png">
          <a:extLst>
            <a:ext uri="{FF2B5EF4-FFF2-40B4-BE49-F238E27FC236}">
              <a16:creationId xmlns:a16="http://schemas.microsoft.com/office/drawing/2014/main" id="{00000000-0008-0000-0200-00001F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56" name="image3.png">
          <a:extLst>
            <a:ext uri="{FF2B5EF4-FFF2-40B4-BE49-F238E27FC236}">
              <a16:creationId xmlns:a16="http://schemas.microsoft.com/office/drawing/2014/main" id="{00000000-0008-0000-0200-000020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57" name="image3.png">
          <a:extLst>
            <a:ext uri="{FF2B5EF4-FFF2-40B4-BE49-F238E27FC236}">
              <a16:creationId xmlns:a16="http://schemas.microsoft.com/office/drawing/2014/main" id="{00000000-0008-0000-0200-000021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58" name="image3.png">
          <a:extLst>
            <a:ext uri="{FF2B5EF4-FFF2-40B4-BE49-F238E27FC236}">
              <a16:creationId xmlns:a16="http://schemas.microsoft.com/office/drawing/2014/main" id="{00000000-0008-0000-0200-000022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59" name="image3.png">
          <a:extLst>
            <a:ext uri="{FF2B5EF4-FFF2-40B4-BE49-F238E27FC236}">
              <a16:creationId xmlns:a16="http://schemas.microsoft.com/office/drawing/2014/main" id="{00000000-0008-0000-0200-000023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60" name="image3.png">
          <a:extLst>
            <a:ext uri="{FF2B5EF4-FFF2-40B4-BE49-F238E27FC236}">
              <a16:creationId xmlns:a16="http://schemas.microsoft.com/office/drawing/2014/main" id="{00000000-0008-0000-0200-000024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61" name="image3.png">
          <a:extLst>
            <a:ext uri="{FF2B5EF4-FFF2-40B4-BE49-F238E27FC236}">
              <a16:creationId xmlns:a16="http://schemas.microsoft.com/office/drawing/2014/main" id="{00000000-0008-0000-0200-000025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62" name="image3.png">
          <a:extLst>
            <a:ext uri="{FF2B5EF4-FFF2-40B4-BE49-F238E27FC236}">
              <a16:creationId xmlns:a16="http://schemas.microsoft.com/office/drawing/2014/main" id="{00000000-0008-0000-0200-000026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63" name="image3.png">
          <a:extLst>
            <a:ext uri="{FF2B5EF4-FFF2-40B4-BE49-F238E27FC236}">
              <a16:creationId xmlns:a16="http://schemas.microsoft.com/office/drawing/2014/main" id="{00000000-0008-0000-0200-000027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64" name="image3.png">
          <a:extLst>
            <a:ext uri="{FF2B5EF4-FFF2-40B4-BE49-F238E27FC236}">
              <a16:creationId xmlns:a16="http://schemas.microsoft.com/office/drawing/2014/main" id="{00000000-0008-0000-0200-000028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65" name="image3.png">
          <a:extLst>
            <a:ext uri="{FF2B5EF4-FFF2-40B4-BE49-F238E27FC236}">
              <a16:creationId xmlns:a16="http://schemas.microsoft.com/office/drawing/2014/main" id="{00000000-0008-0000-0200-000029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66" name="image3.png">
          <a:extLst>
            <a:ext uri="{FF2B5EF4-FFF2-40B4-BE49-F238E27FC236}">
              <a16:creationId xmlns:a16="http://schemas.microsoft.com/office/drawing/2014/main" id="{00000000-0008-0000-0200-00002A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67" name="image3.png">
          <a:extLst>
            <a:ext uri="{FF2B5EF4-FFF2-40B4-BE49-F238E27FC236}">
              <a16:creationId xmlns:a16="http://schemas.microsoft.com/office/drawing/2014/main" id="{00000000-0008-0000-0200-00002B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68" name="image3.png">
          <a:extLst>
            <a:ext uri="{FF2B5EF4-FFF2-40B4-BE49-F238E27FC236}">
              <a16:creationId xmlns:a16="http://schemas.microsoft.com/office/drawing/2014/main" id="{00000000-0008-0000-0200-00002C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69" name="image3.png">
          <a:extLst>
            <a:ext uri="{FF2B5EF4-FFF2-40B4-BE49-F238E27FC236}">
              <a16:creationId xmlns:a16="http://schemas.microsoft.com/office/drawing/2014/main" id="{00000000-0008-0000-0200-00002D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70" name="image3.png">
          <a:extLst>
            <a:ext uri="{FF2B5EF4-FFF2-40B4-BE49-F238E27FC236}">
              <a16:creationId xmlns:a16="http://schemas.microsoft.com/office/drawing/2014/main" id="{00000000-0008-0000-0200-00002E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71" name="image3.png">
          <a:extLst>
            <a:ext uri="{FF2B5EF4-FFF2-40B4-BE49-F238E27FC236}">
              <a16:creationId xmlns:a16="http://schemas.microsoft.com/office/drawing/2014/main" id="{00000000-0008-0000-0200-00002F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72" name="image3.png">
          <a:extLst>
            <a:ext uri="{FF2B5EF4-FFF2-40B4-BE49-F238E27FC236}">
              <a16:creationId xmlns:a16="http://schemas.microsoft.com/office/drawing/2014/main" id="{00000000-0008-0000-0200-000030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73" name="image3.png">
          <a:extLst>
            <a:ext uri="{FF2B5EF4-FFF2-40B4-BE49-F238E27FC236}">
              <a16:creationId xmlns:a16="http://schemas.microsoft.com/office/drawing/2014/main" id="{00000000-0008-0000-0200-000031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74" name="image3.png">
          <a:extLst>
            <a:ext uri="{FF2B5EF4-FFF2-40B4-BE49-F238E27FC236}">
              <a16:creationId xmlns:a16="http://schemas.microsoft.com/office/drawing/2014/main" id="{00000000-0008-0000-0200-000032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75" name="image3.png">
          <a:extLst>
            <a:ext uri="{FF2B5EF4-FFF2-40B4-BE49-F238E27FC236}">
              <a16:creationId xmlns:a16="http://schemas.microsoft.com/office/drawing/2014/main" id="{00000000-0008-0000-0200-000033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76" name="image3.png">
          <a:extLst>
            <a:ext uri="{FF2B5EF4-FFF2-40B4-BE49-F238E27FC236}">
              <a16:creationId xmlns:a16="http://schemas.microsoft.com/office/drawing/2014/main" id="{00000000-0008-0000-0200-000034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77" name="image3.png">
          <a:extLst>
            <a:ext uri="{FF2B5EF4-FFF2-40B4-BE49-F238E27FC236}">
              <a16:creationId xmlns:a16="http://schemas.microsoft.com/office/drawing/2014/main" id="{00000000-0008-0000-0200-000035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78" name="image3.png">
          <a:extLst>
            <a:ext uri="{FF2B5EF4-FFF2-40B4-BE49-F238E27FC236}">
              <a16:creationId xmlns:a16="http://schemas.microsoft.com/office/drawing/2014/main" id="{00000000-0008-0000-0200-000036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79" name="image3.png">
          <a:extLst>
            <a:ext uri="{FF2B5EF4-FFF2-40B4-BE49-F238E27FC236}">
              <a16:creationId xmlns:a16="http://schemas.microsoft.com/office/drawing/2014/main" id="{00000000-0008-0000-0200-000037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80" name="image3.png">
          <a:extLst>
            <a:ext uri="{FF2B5EF4-FFF2-40B4-BE49-F238E27FC236}">
              <a16:creationId xmlns:a16="http://schemas.microsoft.com/office/drawing/2014/main" id="{00000000-0008-0000-0200-000038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81" name="image3.png">
          <a:extLst>
            <a:ext uri="{FF2B5EF4-FFF2-40B4-BE49-F238E27FC236}">
              <a16:creationId xmlns:a16="http://schemas.microsoft.com/office/drawing/2014/main" id="{00000000-0008-0000-0200-000039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82" name="image3.png">
          <a:extLst>
            <a:ext uri="{FF2B5EF4-FFF2-40B4-BE49-F238E27FC236}">
              <a16:creationId xmlns:a16="http://schemas.microsoft.com/office/drawing/2014/main" id="{00000000-0008-0000-0200-00003A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83" name="image3.png">
          <a:extLst>
            <a:ext uri="{FF2B5EF4-FFF2-40B4-BE49-F238E27FC236}">
              <a16:creationId xmlns:a16="http://schemas.microsoft.com/office/drawing/2014/main" id="{00000000-0008-0000-0200-00003B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84" name="image3.png">
          <a:extLst>
            <a:ext uri="{FF2B5EF4-FFF2-40B4-BE49-F238E27FC236}">
              <a16:creationId xmlns:a16="http://schemas.microsoft.com/office/drawing/2014/main" id="{00000000-0008-0000-0200-00003C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85" name="image3.png">
          <a:extLst>
            <a:ext uri="{FF2B5EF4-FFF2-40B4-BE49-F238E27FC236}">
              <a16:creationId xmlns:a16="http://schemas.microsoft.com/office/drawing/2014/main" id="{00000000-0008-0000-0200-00003D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86" name="image3.png">
          <a:extLst>
            <a:ext uri="{FF2B5EF4-FFF2-40B4-BE49-F238E27FC236}">
              <a16:creationId xmlns:a16="http://schemas.microsoft.com/office/drawing/2014/main" id="{00000000-0008-0000-0200-00003E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87" name="image3.png">
          <a:extLst>
            <a:ext uri="{FF2B5EF4-FFF2-40B4-BE49-F238E27FC236}">
              <a16:creationId xmlns:a16="http://schemas.microsoft.com/office/drawing/2014/main" id="{00000000-0008-0000-0200-00003F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88" name="image3.png">
          <a:extLst>
            <a:ext uri="{FF2B5EF4-FFF2-40B4-BE49-F238E27FC236}">
              <a16:creationId xmlns:a16="http://schemas.microsoft.com/office/drawing/2014/main" id="{00000000-0008-0000-0200-000040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89" name="image3.png">
          <a:extLst>
            <a:ext uri="{FF2B5EF4-FFF2-40B4-BE49-F238E27FC236}">
              <a16:creationId xmlns:a16="http://schemas.microsoft.com/office/drawing/2014/main" id="{00000000-0008-0000-0200-000041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90" name="image3.png">
          <a:extLst>
            <a:ext uri="{FF2B5EF4-FFF2-40B4-BE49-F238E27FC236}">
              <a16:creationId xmlns:a16="http://schemas.microsoft.com/office/drawing/2014/main" id="{00000000-0008-0000-0200-000042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91" name="image3.png">
          <a:extLst>
            <a:ext uri="{FF2B5EF4-FFF2-40B4-BE49-F238E27FC236}">
              <a16:creationId xmlns:a16="http://schemas.microsoft.com/office/drawing/2014/main" id="{00000000-0008-0000-0200-000043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92" name="image3.png">
          <a:extLst>
            <a:ext uri="{FF2B5EF4-FFF2-40B4-BE49-F238E27FC236}">
              <a16:creationId xmlns:a16="http://schemas.microsoft.com/office/drawing/2014/main" id="{00000000-0008-0000-0200-000044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93" name="image3.png">
          <a:extLst>
            <a:ext uri="{FF2B5EF4-FFF2-40B4-BE49-F238E27FC236}">
              <a16:creationId xmlns:a16="http://schemas.microsoft.com/office/drawing/2014/main" id="{00000000-0008-0000-0200-000045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94" name="image3.png">
          <a:extLst>
            <a:ext uri="{FF2B5EF4-FFF2-40B4-BE49-F238E27FC236}">
              <a16:creationId xmlns:a16="http://schemas.microsoft.com/office/drawing/2014/main" id="{00000000-0008-0000-0200-000046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95" name="image3.png">
          <a:extLst>
            <a:ext uri="{FF2B5EF4-FFF2-40B4-BE49-F238E27FC236}">
              <a16:creationId xmlns:a16="http://schemas.microsoft.com/office/drawing/2014/main" id="{00000000-0008-0000-0200-000047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96" name="image3.png">
          <a:extLst>
            <a:ext uri="{FF2B5EF4-FFF2-40B4-BE49-F238E27FC236}">
              <a16:creationId xmlns:a16="http://schemas.microsoft.com/office/drawing/2014/main" id="{00000000-0008-0000-0200-000048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97" name="image3.png">
          <a:extLst>
            <a:ext uri="{FF2B5EF4-FFF2-40B4-BE49-F238E27FC236}">
              <a16:creationId xmlns:a16="http://schemas.microsoft.com/office/drawing/2014/main" id="{00000000-0008-0000-0200-000049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98" name="image3.png">
          <a:extLst>
            <a:ext uri="{FF2B5EF4-FFF2-40B4-BE49-F238E27FC236}">
              <a16:creationId xmlns:a16="http://schemas.microsoft.com/office/drawing/2014/main" id="{00000000-0008-0000-0200-00004A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099" name="image3.png">
          <a:extLst>
            <a:ext uri="{FF2B5EF4-FFF2-40B4-BE49-F238E27FC236}">
              <a16:creationId xmlns:a16="http://schemas.microsoft.com/office/drawing/2014/main" id="{00000000-0008-0000-0200-00004B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00" name="image3.png">
          <a:extLst>
            <a:ext uri="{FF2B5EF4-FFF2-40B4-BE49-F238E27FC236}">
              <a16:creationId xmlns:a16="http://schemas.microsoft.com/office/drawing/2014/main" id="{00000000-0008-0000-0200-00004C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01" name="image3.png">
          <a:extLst>
            <a:ext uri="{FF2B5EF4-FFF2-40B4-BE49-F238E27FC236}">
              <a16:creationId xmlns:a16="http://schemas.microsoft.com/office/drawing/2014/main" id="{00000000-0008-0000-0200-00004D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02" name="image3.png">
          <a:extLst>
            <a:ext uri="{FF2B5EF4-FFF2-40B4-BE49-F238E27FC236}">
              <a16:creationId xmlns:a16="http://schemas.microsoft.com/office/drawing/2014/main" id="{00000000-0008-0000-0200-00004E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03" name="image3.png">
          <a:extLst>
            <a:ext uri="{FF2B5EF4-FFF2-40B4-BE49-F238E27FC236}">
              <a16:creationId xmlns:a16="http://schemas.microsoft.com/office/drawing/2014/main" id="{00000000-0008-0000-0200-00004F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04" name="image3.png">
          <a:extLst>
            <a:ext uri="{FF2B5EF4-FFF2-40B4-BE49-F238E27FC236}">
              <a16:creationId xmlns:a16="http://schemas.microsoft.com/office/drawing/2014/main" id="{00000000-0008-0000-0200-000050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05" name="image3.png">
          <a:extLst>
            <a:ext uri="{FF2B5EF4-FFF2-40B4-BE49-F238E27FC236}">
              <a16:creationId xmlns:a16="http://schemas.microsoft.com/office/drawing/2014/main" id="{00000000-0008-0000-0200-000051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06" name="image3.png">
          <a:extLst>
            <a:ext uri="{FF2B5EF4-FFF2-40B4-BE49-F238E27FC236}">
              <a16:creationId xmlns:a16="http://schemas.microsoft.com/office/drawing/2014/main" id="{00000000-0008-0000-0200-000052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07" name="image3.png">
          <a:extLst>
            <a:ext uri="{FF2B5EF4-FFF2-40B4-BE49-F238E27FC236}">
              <a16:creationId xmlns:a16="http://schemas.microsoft.com/office/drawing/2014/main" id="{00000000-0008-0000-0200-000053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08" name="image3.png">
          <a:extLst>
            <a:ext uri="{FF2B5EF4-FFF2-40B4-BE49-F238E27FC236}">
              <a16:creationId xmlns:a16="http://schemas.microsoft.com/office/drawing/2014/main" id="{00000000-0008-0000-0200-000054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09" name="image3.png">
          <a:extLst>
            <a:ext uri="{FF2B5EF4-FFF2-40B4-BE49-F238E27FC236}">
              <a16:creationId xmlns:a16="http://schemas.microsoft.com/office/drawing/2014/main" id="{00000000-0008-0000-0200-000055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10" name="image3.png">
          <a:extLst>
            <a:ext uri="{FF2B5EF4-FFF2-40B4-BE49-F238E27FC236}">
              <a16:creationId xmlns:a16="http://schemas.microsoft.com/office/drawing/2014/main" id="{00000000-0008-0000-0200-000056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11" name="image3.png">
          <a:extLst>
            <a:ext uri="{FF2B5EF4-FFF2-40B4-BE49-F238E27FC236}">
              <a16:creationId xmlns:a16="http://schemas.microsoft.com/office/drawing/2014/main" id="{00000000-0008-0000-0200-000057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12" name="image3.png">
          <a:extLst>
            <a:ext uri="{FF2B5EF4-FFF2-40B4-BE49-F238E27FC236}">
              <a16:creationId xmlns:a16="http://schemas.microsoft.com/office/drawing/2014/main" id="{00000000-0008-0000-0200-000058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13" name="image3.png">
          <a:extLst>
            <a:ext uri="{FF2B5EF4-FFF2-40B4-BE49-F238E27FC236}">
              <a16:creationId xmlns:a16="http://schemas.microsoft.com/office/drawing/2014/main" id="{00000000-0008-0000-0200-000059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14" name="image3.png">
          <a:extLst>
            <a:ext uri="{FF2B5EF4-FFF2-40B4-BE49-F238E27FC236}">
              <a16:creationId xmlns:a16="http://schemas.microsoft.com/office/drawing/2014/main" id="{00000000-0008-0000-0200-00005A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15" name="image3.png">
          <a:extLst>
            <a:ext uri="{FF2B5EF4-FFF2-40B4-BE49-F238E27FC236}">
              <a16:creationId xmlns:a16="http://schemas.microsoft.com/office/drawing/2014/main" id="{00000000-0008-0000-0200-00005B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16" name="image3.png">
          <a:extLst>
            <a:ext uri="{FF2B5EF4-FFF2-40B4-BE49-F238E27FC236}">
              <a16:creationId xmlns:a16="http://schemas.microsoft.com/office/drawing/2014/main" id="{00000000-0008-0000-0200-00005C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17" name="image3.png">
          <a:extLst>
            <a:ext uri="{FF2B5EF4-FFF2-40B4-BE49-F238E27FC236}">
              <a16:creationId xmlns:a16="http://schemas.microsoft.com/office/drawing/2014/main" id="{00000000-0008-0000-0200-00005D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18" name="image3.png">
          <a:extLst>
            <a:ext uri="{FF2B5EF4-FFF2-40B4-BE49-F238E27FC236}">
              <a16:creationId xmlns:a16="http://schemas.microsoft.com/office/drawing/2014/main" id="{00000000-0008-0000-0200-00005E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19" name="image3.png">
          <a:extLst>
            <a:ext uri="{FF2B5EF4-FFF2-40B4-BE49-F238E27FC236}">
              <a16:creationId xmlns:a16="http://schemas.microsoft.com/office/drawing/2014/main" id="{00000000-0008-0000-0200-00005F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20" name="image3.png">
          <a:extLst>
            <a:ext uri="{FF2B5EF4-FFF2-40B4-BE49-F238E27FC236}">
              <a16:creationId xmlns:a16="http://schemas.microsoft.com/office/drawing/2014/main" id="{00000000-0008-0000-0200-000060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21" name="image3.png">
          <a:extLst>
            <a:ext uri="{FF2B5EF4-FFF2-40B4-BE49-F238E27FC236}">
              <a16:creationId xmlns:a16="http://schemas.microsoft.com/office/drawing/2014/main" id="{00000000-0008-0000-0200-000061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22" name="image3.png">
          <a:extLst>
            <a:ext uri="{FF2B5EF4-FFF2-40B4-BE49-F238E27FC236}">
              <a16:creationId xmlns:a16="http://schemas.microsoft.com/office/drawing/2014/main" id="{00000000-0008-0000-0200-000062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23" name="image3.png">
          <a:extLst>
            <a:ext uri="{FF2B5EF4-FFF2-40B4-BE49-F238E27FC236}">
              <a16:creationId xmlns:a16="http://schemas.microsoft.com/office/drawing/2014/main" id="{00000000-0008-0000-0200-000063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24" name="image3.png">
          <a:extLst>
            <a:ext uri="{FF2B5EF4-FFF2-40B4-BE49-F238E27FC236}">
              <a16:creationId xmlns:a16="http://schemas.microsoft.com/office/drawing/2014/main" id="{00000000-0008-0000-0200-000064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25" name="image3.png">
          <a:extLst>
            <a:ext uri="{FF2B5EF4-FFF2-40B4-BE49-F238E27FC236}">
              <a16:creationId xmlns:a16="http://schemas.microsoft.com/office/drawing/2014/main" id="{00000000-0008-0000-0200-000065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26" name="image3.png">
          <a:extLst>
            <a:ext uri="{FF2B5EF4-FFF2-40B4-BE49-F238E27FC236}">
              <a16:creationId xmlns:a16="http://schemas.microsoft.com/office/drawing/2014/main" id="{00000000-0008-0000-0200-000066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27" name="image3.png">
          <a:extLst>
            <a:ext uri="{FF2B5EF4-FFF2-40B4-BE49-F238E27FC236}">
              <a16:creationId xmlns:a16="http://schemas.microsoft.com/office/drawing/2014/main" id="{00000000-0008-0000-0200-000067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28" name="image3.png">
          <a:extLst>
            <a:ext uri="{FF2B5EF4-FFF2-40B4-BE49-F238E27FC236}">
              <a16:creationId xmlns:a16="http://schemas.microsoft.com/office/drawing/2014/main" id="{00000000-0008-0000-0200-000068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29" name="image3.png">
          <a:extLst>
            <a:ext uri="{FF2B5EF4-FFF2-40B4-BE49-F238E27FC236}">
              <a16:creationId xmlns:a16="http://schemas.microsoft.com/office/drawing/2014/main" id="{00000000-0008-0000-0200-000069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30" name="image3.png">
          <a:extLst>
            <a:ext uri="{FF2B5EF4-FFF2-40B4-BE49-F238E27FC236}">
              <a16:creationId xmlns:a16="http://schemas.microsoft.com/office/drawing/2014/main" id="{00000000-0008-0000-0200-00006A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31" name="image3.png">
          <a:extLst>
            <a:ext uri="{FF2B5EF4-FFF2-40B4-BE49-F238E27FC236}">
              <a16:creationId xmlns:a16="http://schemas.microsoft.com/office/drawing/2014/main" id="{00000000-0008-0000-0200-00006B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32" name="image3.png">
          <a:extLst>
            <a:ext uri="{FF2B5EF4-FFF2-40B4-BE49-F238E27FC236}">
              <a16:creationId xmlns:a16="http://schemas.microsoft.com/office/drawing/2014/main" id="{00000000-0008-0000-0200-00006C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33" name="image3.png">
          <a:extLst>
            <a:ext uri="{FF2B5EF4-FFF2-40B4-BE49-F238E27FC236}">
              <a16:creationId xmlns:a16="http://schemas.microsoft.com/office/drawing/2014/main" id="{00000000-0008-0000-0200-00006D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34" name="image3.png">
          <a:extLst>
            <a:ext uri="{FF2B5EF4-FFF2-40B4-BE49-F238E27FC236}">
              <a16:creationId xmlns:a16="http://schemas.microsoft.com/office/drawing/2014/main" id="{00000000-0008-0000-0200-00006E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35" name="image3.png">
          <a:extLst>
            <a:ext uri="{FF2B5EF4-FFF2-40B4-BE49-F238E27FC236}">
              <a16:creationId xmlns:a16="http://schemas.microsoft.com/office/drawing/2014/main" id="{00000000-0008-0000-0200-00006F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36" name="image3.png">
          <a:extLst>
            <a:ext uri="{FF2B5EF4-FFF2-40B4-BE49-F238E27FC236}">
              <a16:creationId xmlns:a16="http://schemas.microsoft.com/office/drawing/2014/main" id="{00000000-0008-0000-0200-000070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37" name="image3.png">
          <a:extLst>
            <a:ext uri="{FF2B5EF4-FFF2-40B4-BE49-F238E27FC236}">
              <a16:creationId xmlns:a16="http://schemas.microsoft.com/office/drawing/2014/main" id="{00000000-0008-0000-0200-000071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38" name="image3.png">
          <a:extLst>
            <a:ext uri="{FF2B5EF4-FFF2-40B4-BE49-F238E27FC236}">
              <a16:creationId xmlns:a16="http://schemas.microsoft.com/office/drawing/2014/main" id="{00000000-0008-0000-0200-000072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39" name="image3.png">
          <a:extLst>
            <a:ext uri="{FF2B5EF4-FFF2-40B4-BE49-F238E27FC236}">
              <a16:creationId xmlns:a16="http://schemas.microsoft.com/office/drawing/2014/main" id="{00000000-0008-0000-0200-000073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40" name="image3.png">
          <a:extLst>
            <a:ext uri="{FF2B5EF4-FFF2-40B4-BE49-F238E27FC236}">
              <a16:creationId xmlns:a16="http://schemas.microsoft.com/office/drawing/2014/main" id="{00000000-0008-0000-0200-000074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41" name="image3.png">
          <a:extLst>
            <a:ext uri="{FF2B5EF4-FFF2-40B4-BE49-F238E27FC236}">
              <a16:creationId xmlns:a16="http://schemas.microsoft.com/office/drawing/2014/main" id="{00000000-0008-0000-0200-000075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42" name="image3.png">
          <a:extLst>
            <a:ext uri="{FF2B5EF4-FFF2-40B4-BE49-F238E27FC236}">
              <a16:creationId xmlns:a16="http://schemas.microsoft.com/office/drawing/2014/main" id="{00000000-0008-0000-0200-000076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43" name="image3.png">
          <a:extLst>
            <a:ext uri="{FF2B5EF4-FFF2-40B4-BE49-F238E27FC236}">
              <a16:creationId xmlns:a16="http://schemas.microsoft.com/office/drawing/2014/main" id="{00000000-0008-0000-0200-000077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44" name="image3.png">
          <a:extLst>
            <a:ext uri="{FF2B5EF4-FFF2-40B4-BE49-F238E27FC236}">
              <a16:creationId xmlns:a16="http://schemas.microsoft.com/office/drawing/2014/main" id="{00000000-0008-0000-0200-000078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45" name="image3.png">
          <a:extLst>
            <a:ext uri="{FF2B5EF4-FFF2-40B4-BE49-F238E27FC236}">
              <a16:creationId xmlns:a16="http://schemas.microsoft.com/office/drawing/2014/main" id="{00000000-0008-0000-0200-000079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46" name="image3.png">
          <a:extLst>
            <a:ext uri="{FF2B5EF4-FFF2-40B4-BE49-F238E27FC236}">
              <a16:creationId xmlns:a16="http://schemas.microsoft.com/office/drawing/2014/main" id="{00000000-0008-0000-0200-00007A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47" name="image3.png">
          <a:extLst>
            <a:ext uri="{FF2B5EF4-FFF2-40B4-BE49-F238E27FC236}">
              <a16:creationId xmlns:a16="http://schemas.microsoft.com/office/drawing/2014/main" id="{00000000-0008-0000-0200-00007B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48" name="image3.png">
          <a:extLst>
            <a:ext uri="{FF2B5EF4-FFF2-40B4-BE49-F238E27FC236}">
              <a16:creationId xmlns:a16="http://schemas.microsoft.com/office/drawing/2014/main" id="{00000000-0008-0000-0200-00007C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49" name="image3.png">
          <a:extLst>
            <a:ext uri="{FF2B5EF4-FFF2-40B4-BE49-F238E27FC236}">
              <a16:creationId xmlns:a16="http://schemas.microsoft.com/office/drawing/2014/main" id="{00000000-0008-0000-0200-00007D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50" name="image3.png">
          <a:extLst>
            <a:ext uri="{FF2B5EF4-FFF2-40B4-BE49-F238E27FC236}">
              <a16:creationId xmlns:a16="http://schemas.microsoft.com/office/drawing/2014/main" id="{00000000-0008-0000-0200-00007E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51" name="image3.png">
          <a:extLst>
            <a:ext uri="{FF2B5EF4-FFF2-40B4-BE49-F238E27FC236}">
              <a16:creationId xmlns:a16="http://schemas.microsoft.com/office/drawing/2014/main" id="{00000000-0008-0000-0200-00007F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52" name="image3.png">
          <a:extLst>
            <a:ext uri="{FF2B5EF4-FFF2-40B4-BE49-F238E27FC236}">
              <a16:creationId xmlns:a16="http://schemas.microsoft.com/office/drawing/2014/main" id="{00000000-0008-0000-0200-000080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53" name="image3.png">
          <a:extLst>
            <a:ext uri="{FF2B5EF4-FFF2-40B4-BE49-F238E27FC236}">
              <a16:creationId xmlns:a16="http://schemas.microsoft.com/office/drawing/2014/main" id="{00000000-0008-0000-0200-000081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54" name="image3.png">
          <a:extLst>
            <a:ext uri="{FF2B5EF4-FFF2-40B4-BE49-F238E27FC236}">
              <a16:creationId xmlns:a16="http://schemas.microsoft.com/office/drawing/2014/main" id="{00000000-0008-0000-0200-000082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55" name="image3.png">
          <a:extLst>
            <a:ext uri="{FF2B5EF4-FFF2-40B4-BE49-F238E27FC236}">
              <a16:creationId xmlns:a16="http://schemas.microsoft.com/office/drawing/2014/main" id="{00000000-0008-0000-0200-000083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56" name="image3.png">
          <a:extLst>
            <a:ext uri="{FF2B5EF4-FFF2-40B4-BE49-F238E27FC236}">
              <a16:creationId xmlns:a16="http://schemas.microsoft.com/office/drawing/2014/main" id="{00000000-0008-0000-0200-000084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57" name="image3.png">
          <a:extLst>
            <a:ext uri="{FF2B5EF4-FFF2-40B4-BE49-F238E27FC236}">
              <a16:creationId xmlns:a16="http://schemas.microsoft.com/office/drawing/2014/main" id="{00000000-0008-0000-0200-000085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58" name="image3.png">
          <a:extLst>
            <a:ext uri="{FF2B5EF4-FFF2-40B4-BE49-F238E27FC236}">
              <a16:creationId xmlns:a16="http://schemas.microsoft.com/office/drawing/2014/main" id="{00000000-0008-0000-0200-000086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59" name="image3.png">
          <a:extLst>
            <a:ext uri="{FF2B5EF4-FFF2-40B4-BE49-F238E27FC236}">
              <a16:creationId xmlns:a16="http://schemas.microsoft.com/office/drawing/2014/main" id="{00000000-0008-0000-0200-000087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60" name="image3.png">
          <a:extLst>
            <a:ext uri="{FF2B5EF4-FFF2-40B4-BE49-F238E27FC236}">
              <a16:creationId xmlns:a16="http://schemas.microsoft.com/office/drawing/2014/main" id="{00000000-0008-0000-0200-000088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61" name="image3.png">
          <a:extLst>
            <a:ext uri="{FF2B5EF4-FFF2-40B4-BE49-F238E27FC236}">
              <a16:creationId xmlns:a16="http://schemas.microsoft.com/office/drawing/2014/main" id="{00000000-0008-0000-0200-000089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62" name="image3.png">
          <a:extLst>
            <a:ext uri="{FF2B5EF4-FFF2-40B4-BE49-F238E27FC236}">
              <a16:creationId xmlns:a16="http://schemas.microsoft.com/office/drawing/2014/main" id="{00000000-0008-0000-0200-00008A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63" name="image3.png">
          <a:extLst>
            <a:ext uri="{FF2B5EF4-FFF2-40B4-BE49-F238E27FC236}">
              <a16:creationId xmlns:a16="http://schemas.microsoft.com/office/drawing/2014/main" id="{00000000-0008-0000-0200-00008B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64" name="image3.png">
          <a:extLst>
            <a:ext uri="{FF2B5EF4-FFF2-40B4-BE49-F238E27FC236}">
              <a16:creationId xmlns:a16="http://schemas.microsoft.com/office/drawing/2014/main" id="{00000000-0008-0000-0200-00008C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65" name="image3.png">
          <a:extLst>
            <a:ext uri="{FF2B5EF4-FFF2-40B4-BE49-F238E27FC236}">
              <a16:creationId xmlns:a16="http://schemas.microsoft.com/office/drawing/2014/main" id="{00000000-0008-0000-0200-00008D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66" name="image3.png">
          <a:extLst>
            <a:ext uri="{FF2B5EF4-FFF2-40B4-BE49-F238E27FC236}">
              <a16:creationId xmlns:a16="http://schemas.microsoft.com/office/drawing/2014/main" id="{00000000-0008-0000-0200-00008E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67" name="image3.png">
          <a:extLst>
            <a:ext uri="{FF2B5EF4-FFF2-40B4-BE49-F238E27FC236}">
              <a16:creationId xmlns:a16="http://schemas.microsoft.com/office/drawing/2014/main" id="{00000000-0008-0000-0200-00008F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68" name="image3.png">
          <a:extLst>
            <a:ext uri="{FF2B5EF4-FFF2-40B4-BE49-F238E27FC236}">
              <a16:creationId xmlns:a16="http://schemas.microsoft.com/office/drawing/2014/main" id="{00000000-0008-0000-0200-000090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69" name="image3.png">
          <a:extLst>
            <a:ext uri="{FF2B5EF4-FFF2-40B4-BE49-F238E27FC236}">
              <a16:creationId xmlns:a16="http://schemas.microsoft.com/office/drawing/2014/main" id="{00000000-0008-0000-0200-000091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70" name="image3.png">
          <a:extLst>
            <a:ext uri="{FF2B5EF4-FFF2-40B4-BE49-F238E27FC236}">
              <a16:creationId xmlns:a16="http://schemas.microsoft.com/office/drawing/2014/main" id="{00000000-0008-0000-0200-000092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71" name="image3.png">
          <a:extLst>
            <a:ext uri="{FF2B5EF4-FFF2-40B4-BE49-F238E27FC236}">
              <a16:creationId xmlns:a16="http://schemas.microsoft.com/office/drawing/2014/main" id="{00000000-0008-0000-0200-000093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72" name="image3.png">
          <a:extLst>
            <a:ext uri="{FF2B5EF4-FFF2-40B4-BE49-F238E27FC236}">
              <a16:creationId xmlns:a16="http://schemas.microsoft.com/office/drawing/2014/main" id="{00000000-0008-0000-0200-000094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73" name="image3.png">
          <a:extLst>
            <a:ext uri="{FF2B5EF4-FFF2-40B4-BE49-F238E27FC236}">
              <a16:creationId xmlns:a16="http://schemas.microsoft.com/office/drawing/2014/main" id="{00000000-0008-0000-0200-000095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74" name="image3.png">
          <a:extLst>
            <a:ext uri="{FF2B5EF4-FFF2-40B4-BE49-F238E27FC236}">
              <a16:creationId xmlns:a16="http://schemas.microsoft.com/office/drawing/2014/main" id="{00000000-0008-0000-0200-000096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75" name="image3.png">
          <a:extLst>
            <a:ext uri="{FF2B5EF4-FFF2-40B4-BE49-F238E27FC236}">
              <a16:creationId xmlns:a16="http://schemas.microsoft.com/office/drawing/2014/main" id="{00000000-0008-0000-0200-000097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76" name="image3.png">
          <a:extLst>
            <a:ext uri="{FF2B5EF4-FFF2-40B4-BE49-F238E27FC236}">
              <a16:creationId xmlns:a16="http://schemas.microsoft.com/office/drawing/2014/main" id="{00000000-0008-0000-0200-000098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77" name="image3.png">
          <a:extLst>
            <a:ext uri="{FF2B5EF4-FFF2-40B4-BE49-F238E27FC236}">
              <a16:creationId xmlns:a16="http://schemas.microsoft.com/office/drawing/2014/main" id="{00000000-0008-0000-0200-000099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78" name="image3.png">
          <a:extLst>
            <a:ext uri="{FF2B5EF4-FFF2-40B4-BE49-F238E27FC236}">
              <a16:creationId xmlns:a16="http://schemas.microsoft.com/office/drawing/2014/main" id="{00000000-0008-0000-0200-00009A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1179" name="image3.png">
          <a:extLst>
            <a:ext uri="{FF2B5EF4-FFF2-40B4-BE49-F238E27FC236}">
              <a16:creationId xmlns:a16="http://schemas.microsoft.com/office/drawing/2014/main" id="{00000000-0008-0000-0200-00009B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180" name="image3.png">
          <a:extLst>
            <a:ext uri="{FF2B5EF4-FFF2-40B4-BE49-F238E27FC236}">
              <a16:creationId xmlns:a16="http://schemas.microsoft.com/office/drawing/2014/main" id="{00000000-0008-0000-0200-00009C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181" name="image3.png">
          <a:extLst>
            <a:ext uri="{FF2B5EF4-FFF2-40B4-BE49-F238E27FC236}">
              <a16:creationId xmlns:a16="http://schemas.microsoft.com/office/drawing/2014/main" id="{00000000-0008-0000-0200-00009D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182" name="image3.png">
          <a:extLst>
            <a:ext uri="{FF2B5EF4-FFF2-40B4-BE49-F238E27FC236}">
              <a16:creationId xmlns:a16="http://schemas.microsoft.com/office/drawing/2014/main" id="{00000000-0008-0000-0200-00009E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183" name="image3.png">
          <a:extLst>
            <a:ext uri="{FF2B5EF4-FFF2-40B4-BE49-F238E27FC236}">
              <a16:creationId xmlns:a16="http://schemas.microsoft.com/office/drawing/2014/main" id="{00000000-0008-0000-0200-00009F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184" name="image3.png">
          <a:extLst>
            <a:ext uri="{FF2B5EF4-FFF2-40B4-BE49-F238E27FC236}">
              <a16:creationId xmlns:a16="http://schemas.microsoft.com/office/drawing/2014/main" id="{00000000-0008-0000-0200-0000A0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185" name="image3.png">
          <a:extLst>
            <a:ext uri="{FF2B5EF4-FFF2-40B4-BE49-F238E27FC236}">
              <a16:creationId xmlns:a16="http://schemas.microsoft.com/office/drawing/2014/main" id="{00000000-0008-0000-0200-0000A1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186" name="image3.png">
          <a:extLst>
            <a:ext uri="{FF2B5EF4-FFF2-40B4-BE49-F238E27FC236}">
              <a16:creationId xmlns:a16="http://schemas.microsoft.com/office/drawing/2014/main" id="{00000000-0008-0000-0200-0000A2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187" name="image3.png">
          <a:extLst>
            <a:ext uri="{FF2B5EF4-FFF2-40B4-BE49-F238E27FC236}">
              <a16:creationId xmlns:a16="http://schemas.microsoft.com/office/drawing/2014/main" id="{00000000-0008-0000-0200-0000A3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188" name="image3.png">
          <a:extLst>
            <a:ext uri="{FF2B5EF4-FFF2-40B4-BE49-F238E27FC236}">
              <a16:creationId xmlns:a16="http://schemas.microsoft.com/office/drawing/2014/main" id="{00000000-0008-0000-0200-0000A4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189" name="image3.png">
          <a:extLst>
            <a:ext uri="{FF2B5EF4-FFF2-40B4-BE49-F238E27FC236}">
              <a16:creationId xmlns:a16="http://schemas.microsoft.com/office/drawing/2014/main" id="{00000000-0008-0000-0200-0000A5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190" name="image3.png">
          <a:extLst>
            <a:ext uri="{FF2B5EF4-FFF2-40B4-BE49-F238E27FC236}">
              <a16:creationId xmlns:a16="http://schemas.microsoft.com/office/drawing/2014/main" id="{00000000-0008-0000-0200-0000A6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191" name="image3.png">
          <a:extLst>
            <a:ext uri="{FF2B5EF4-FFF2-40B4-BE49-F238E27FC236}">
              <a16:creationId xmlns:a16="http://schemas.microsoft.com/office/drawing/2014/main" id="{00000000-0008-0000-0200-0000A7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192" name="image3.png">
          <a:extLst>
            <a:ext uri="{FF2B5EF4-FFF2-40B4-BE49-F238E27FC236}">
              <a16:creationId xmlns:a16="http://schemas.microsoft.com/office/drawing/2014/main" id="{00000000-0008-0000-0200-0000A8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193" name="image3.png">
          <a:extLst>
            <a:ext uri="{FF2B5EF4-FFF2-40B4-BE49-F238E27FC236}">
              <a16:creationId xmlns:a16="http://schemas.microsoft.com/office/drawing/2014/main" id="{00000000-0008-0000-0200-0000A9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194" name="image3.png">
          <a:extLst>
            <a:ext uri="{FF2B5EF4-FFF2-40B4-BE49-F238E27FC236}">
              <a16:creationId xmlns:a16="http://schemas.microsoft.com/office/drawing/2014/main" id="{00000000-0008-0000-0200-0000AA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195" name="image3.png">
          <a:extLst>
            <a:ext uri="{FF2B5EF4-FFF2-40B4-BE49-F238E27FC236}">
              <a16:creationId xmlns:a16="http://schemas.microsoft.com/office/drawing/2014/main" id="{00000000-0008-0000-0200-0000AB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196" name="image3.png">
          <a:extLst>
            <a:ext uri="{FF2B5EF4-FFF2-40B4-BE49-F238E27FC236}">
              <a16:creationId xmlns:a16="http://schemas.microsoft.com/office/drawing/2014/main" id="{00000000-0008-0000-0200-0000AC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197" name="image3.png">
          <a:extLst>
            <a:ext uri="{FF2B5EF4-FFF2-40B4-BE49-F238E27FC236}">
              <a16:creationId xmlns:a16="http://schemas.microsoft.com/office/drawing/2014/main" id="{00000000-0008-0000-0200-0000AD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198" name="image3.png">
          <a:extLst>
            <a:ext uri="{FF2B5EF4-FFF2-40B4-BE49-F238E27FC236}">
              <a16:creationId xmlns:a16="http://schemas.microsoft.com/office/drawing/2014/main" id="{00000000-0008-0000-0200-0000AE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199" name="image3.png">
          <a:extLst>
            <a:ext uri="{FF2B5EF4-FFF2-40B4-BE49-F238E27FC236}">
              <a16:creationId xmlns:a16="http://schemas.microsoft.com/office/drawing/2014/main" id="{00000000-0008-0000-0200-0000AF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00" name="image3.png">
          <a:extLst>
            <a:ext uri="{FF2B5EF4-FFF2-40B4-BE49-F238E27FC236}">
              <a16:creationId xmlns:a16="http://schemas.microsoft.com/office/drawing/2014/main" id="{00000000-0008-0000-0200-0000B0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01" name="image3.png">
          <a:extLst>
            <a:ext uri="{FF2B5EF4-FFF2-40B4-BE49-F238E27FC236}">
              <a16:creationId xmlns:a16="http://schemas.microsoft.com/office/drawing/2014/main" id="{00000000-0008-0000-0200-0000B1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02" name="image3.png">
          <a:extLst>
            <a:ext uri="{FF2B5EF4-FFF2-40B4-BE49-F238E27FC236}">
              <a16:creationId xmlns:a16="http://schemas.microsoft.com/office/drawing/2014/main" id="{00000000-0008-0000-0200-0000B2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03" name="image3.png">
          <a:extLst>
            <a:ext uri="{FF2B5EF4-FFF2-40B4-BE49-F238E27FC236}">
              <a16:creationId xmlns:a16="http://schemas.microsoft.com/office/drawing/2014/main" id="{00000000-0008-0000-0200-0000B3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04" name="image3.png">
          <a:extLst>
            <a:ext uri="{FF2B5EF4-FFF2-40B4-BE49-F238E27FC236}">
              <a16:creationId xmlns:a16="http://schemas.microsoft.com/office/drawing/2014/main" id="{00000000-0008-0000-0200-0000B4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05" name="image3.png">
          <a:extLst>
            <a:ext uri="{FF2B5EF4-FFF2-40B4-BE49-F238E27FC236}">
              <a16:creationId xmlns:a16="http://schemas.microsoft.com/office/drawing/2014/main" id="{00000000-0008-0000-0200-0000B5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06" name="image3.png">
          <a:extLst>
            <a:ext uri="{FF2B5EF4-FFF2-40B4-BE49-F238E27FC236}">
              <a16:creationId xmlns:a16="http://schemas.microsoft.com/office/drawing/2014/main" id="{00000000-0008-0000-0200-0000B6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07" name="image3.png">
          <a:extLst>
            <a:ext uri="{FF2B5EF4-FFF2-40B4-BE49-F238E27FC236}">
              <a16:creationId xmlns:a16="http://schemas.microsoft.com/office/drawing/2014/main" id="{00000000-0008-0000-0200-0000B7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08" name="image3.png">
          <a:extLst>
            <a:ext uri="{FF2B5EF4-FFF2-40B4-BE49-F238E27FC236}">
              <a16:creationId xmlns:a16="http://schemas.microsoft.com/office/drawing/2014/main" id="{00000000-0008-0000-0200-0000B8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09" name="image3.png">
          <a:extLst>
            <a:ext uri="{FF2B5EF4-FFF2-40B4-BE49-F238E27FC236}">
              <a16:creationId xmlns:a16="http://schemas.microsoft.com/office/drawing/2014/main" id="{00000000-0008-0000-0200-0000B9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10" name="image3.png">
          <a:extLst>
            <a:ext uri="{FF2B5EF4-FFF2-40B4-BE49-F238E27FC236}">
              <a16:creationId xmlns:a16="http://schemas.microsoft.com/office/drawing/2014/main" id="{00000000-0008-0000-0200-0000BA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11" name="image3.png">
          <a:extLst>
            <a:ext uri="{FF2B5EF4-FFF2-40B4-BE49-F238E27FC236}">
              <a16:creationId xmlns:a16="http://schemas.microsoft.com/office/drawing/2014/main" id="{00000000-0008-0000-0200-0000BB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12" name="image3.png">
          <a:extLst>
            <a:ext uri="{FF2B5EF4-FFF2-40B4-BE49-F238E27FC236}">
              <a16:creationId xmlns:a16="http://schemas.microsoft.com/office/drawing/2014/main" id="{00000000-0008-0000-0200-0000BC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13" name="image3.png">
          <a:extLst>
            <a:ext uri="{FF2B5EF4-FFF2-40B4-BE49-F238E27FC236}">
              <a16:creationId xmlns:a16="http://schemas.microsoft.com/office/drawing/2014/main" id="{00000000-0008-0000-0200-0000BD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14" name="image3.png">
          <a:extLst>
            <a:ext uri="{FF2B5EF4-FFF2-40B4-BE49-F238E27FC236}">
              <a16:creationId xmlns:a16="http://schemas.microsoft.com/office/drawing/2014/main" id="{00000000-0008-0000-0200-0000BE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15" name="image3.png">
          <a:extLst>
            <a:ext uri="{FF2B5EF4-FFF2-40B4-BE49-F238E27FC236}">
              <a16:creationId xmlns:a16="http://schemas.microsoft.com/office/drawing/2014/main" id="{00000000-0008-0000-0200-0000BF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16" name="image3.png">
          <a:extLst>
            <a:ext uri="{FF2B5EF4-FFF2-40B4-BE49-F238E27FC236}">
              <a16:creationId xmlns:a16="http://schemas.microsoft.com/office/drawing/2014/main" id="{00000000-0008-0000-0200-0000C0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17" name="image3.png">
          <a:extLst>
            <a:ext uri="{FF2B5EF4-FFF2-40B4-BE49-F238E27FC236}">
              <a16:creationId xmlns:a16="http://schemas.microsoft.com/office/drawing/2014/main" id="{00000000-0008-0000-0200-0000C1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18" name="image3.png">
          <a:extLst>
            <a:ext uri="{FF2B5EF4-FFF2-40B4-BE49-F238E27FC236}">
              <a16:creationId xmlns:a16="http://schemas.microsoft.com/office/drawing/2014/main" id="{00000000-0008-0000-0200-0000C2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19" name="image3.png">
          <a:extLst>
            <a:ext uri="{FF2B5EF4-FFF2-40B4-BE49-F238E27FC236}">
              <a16:creationId xmlns:a16="http://schemas.microsoft.com/office/drawing/2014/main" id="{00000000-0008-0000-0200-0000C3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20" name="image3.png">
          <a:extLst>
            <a:ext uri="{FF2B5EF4-FFF2-40B4-BE49-F238E27FC236}">
              <a16:creationId xmlns:a16="http://schemas.microsoft.com/office/drawing/2014/main" id="{00000000-0008-0000-0200-0000C4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21" name="image3.png">
          <a:extLst>
            <a:ext uri="{FF2B5EF4-FFF2-40B4-BE49-F238E27FC236}">
              <a16:creationId xmlns:a16="http://schemas.microsoft.com/office/drawing/2014/main" id="{00000000-0008-0000-0200-0000C5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22" name="image3.png">
          <a:extLst>
            <a:ext uri="{FF2B5EF4-FFF2-40B4-BE49-F238E27FC236}">
              <a16:creationId xmlns:a16="http://schemas.microsoft.com/office/drawing/2014/main" id="{00000000-0008-0000-0200-0000C6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23" name="image3.png">
          <a:extLst>
            <a:ext uri="{FF2B5EF4-FFF2-40B4-BE49-F238E27FC236}">
              <a16:creationId xmlns:a16="http://schemas.microsoft.com/office/drawing/2014/main" id="{00000000-0008-0000-0200-0000C7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24" name="image3.png">
          <a:extLst>
            <a:ext uri="{FF2B5EF4-FFF2-40B4-BE49-F238E27FC236}">
              <a16:creationId xmlns:a16="http://schemas.microsoft.com/office/drawing/2014/main" id="{00000000-0008-0000-0200-0000C8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25" name="image3.png">
          <a:extLst>
            <a:ext uri="{FF2B5EF4-FFF2-40B4-BE49-F238E27FC236}">
              <a16:creationId xmlns:a16="http://schemas.microsoft.com/office/drawing/2014/main" id="{00000000-0008-0000-0200-0000C9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26" name="image3.png">
          <a:extLst>
            <a:ext uri="{FF2B5EF4-FFF2-40B4-BE49-F238E27FC236}">
              <a16:creationId xmlns:a16="http://schemas.microsoft.com/office/drawing/2014/main" id="{00000000-0008-0000-0200-0000CA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27" name="image3.png">
          <a:extLst>
            <a:ext uri="{FF2B5EF4-FFF2-40B4-BE49-F238E27FC236}">
              <a16:creationId xmlns:a16="http://schemas.microsoft.com/office/drawing/2014/main" id="{00000000-0008-0000-0200-0000CB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28" name="image3.png">
          <a:extLst>
            <a:ext uri="{FF2B5EF4-FFF2-40B4-BE49-F238E27FC236}">
              <a16:creationId xmlns:a16="http://schemas.microsoft.com/office/drawing/2014/main" id="{00000000-0008-0000-0200-0000CC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29" name="image3.png">
          <a:extLst>
            <a:ext uri="{FF2B5EF4-FFF2-40B4-BE49-F238E27FC236}">
              <a16:creationId xmlns:a16="http://schemas.microsoft.com/office/drawing/2014/main" id="{00000000-0008-0000-0200-0000CD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30" name="image3.png">
          <a:extLst>
            <a:ext uri="{FF2B5EF4-FFF2-40B4-BE49-F238E27FC236}">
              <a16:creationId xmlns:a16="http://schemas.microsoft.com/office/drawing/2014/main" id="{00000000-0008-0000-0200-0000CE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31" name="image3.png">
          <a:extLst>
            <a:ext uri="{FF2B5EF4-FFF2-40B4-BE49-F238E27FC236}">
              <a16:creationId xmlns:a16="http://schemas.microsoft.com/office/drawing/2014/main" id="{00000000-0008-0000-0200-0000CF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32" name="image3.png">
          <a:extLst>
            <a:ext uri="{FF2B5EF4-FFF2-40B4-BE49-F238E27FC236}">
              <a16:creationId xmlns:a16="http://schemas.microsoft.com/office/drawing/2014/main" id="{00000000-0008-0000-0200-0000D0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33" name="image3.png">
          <a:extLst>
            <a:ext uri="{FF2B5EF4-FFF2-40B4-BE49-F238E27FC236}">
              <a16:creationId xmlns:a16="http://schemas.microsoft.com/office/drawing/2014/main" id="{00000000-0008-0000-0200-0000D1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34" name="image3.png">
          <a:extLst>
            <a:ext uri="{FF2B5EF4-FFF2-40B4-BE49-F238E27FC236}">
              <a16:creationId xmlns:a16="http://schemas.microsoft.com/office/drawing/2014/main" id="{00000000-0008-0000-0200-0000D2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35" name="image3.png">
          <a:extLst>
            <a:ext uri="{FF2B5EF4-FFF2-40B4-BE49-F238E27FC236}">
              <a16:creationId xmlns:a16="http://schemas.microsoft.com/office/drawing/2014/main" id="{00000000-0008-0000-0200-0000D3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36" name="image3.png">
          <a:extLst>
            <a:ext uri="{FF2B5EF4-FFF2-40B4-BE49-F238E27FC236}">
              <a16:creationId xmlns:a16="http://schemas.microsoft.com/office/drawing/2014/main" id="{00000000-0008-0000-0200-0000D4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37" name="image3.png">
          <a:extLst>
            <a:ext uri="{FF2B5EF4-FFF2-40B4-BE49-F238E27FC236}">
              <a16:creationId xmlns:a16="http://schemas.microsoft.com/office/drawing/2014/main" id="{00000000-0008-0000-0200-0000D5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38" name="image3.png">
          <a:extLst>
            <a:ext uri="{FF2B5EF4-FFF2-40B4-BE49-F238E27FC236}">
              <a16:creationId xmlns:a16="http://schemas.microsoft.com/office/drawing/2014/main" id="{00000000-0008-0000-0200-0000D6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39" name="image3.png">
          <a:extLst>
            <a:ext uri="{FF2B5EF4-FFF2-40B4-BE49-F238E27FC236}">
              <a16:creationId xmlns:a16="http://schemas.microsoft.com/office/drawing/2014/main" id="{00000000-0008-0000-0200-0000D7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40" name="image3.png">
          <a:extLst>
            <a:ext uri="{FF2B5EF4-FFF2-40B4-BE49-F238E27FC236}">
              <a16:creationId xmlns:a16="http://schemas.microsoft.com/office/drawing/2014/main" id="{00000000-0008-0000-0200-0000D8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41" name="image3.png">
          <a:extLst>
            <a:ext uri="{FF2B5EF4-FFF2-40B4-BE49-F238E27FC236}">
              <a16:creationId xmlns:a16="http://schemas.microsoft.com/office/drawing/2014/main" id="{00000000-0008-0000-0200-0000D9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42" name="image3.png">
          <a:extLst>
            <a:ext uri="{FF2B5EF4-FFF2-40B4-BE49-F238E27FC236}">
              <a16:creationId xmlns:a16="http://schemas.microsoft.com/office/drawing/2014/main" id="{00000000-0008-0000-0200-0000DA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43" name="image3.png">
          <a:extLst>
            <a:ext uri="{FF2B5EF4-FFF2-40B4-BE49-F238E27FC236}">
              <a16:creationId xmlns:a16="http://schemas.microsoft.com/office/drawing/2014/main" id="{00000000-0008-0000-0200-0000DB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152400</xdr:colOff>
      <xdr:row>15</xdr:row>
      <xdr:rowOff>9525</xdr:rowOff>
    </xdr:from>
    <xdr:ext cx="2028825" cy="0"/>
    <xdr:pic>
      <xdr:nvPicPr>
        <xdr:cNvPr id="1244" name="image4.png">
          <a:extLst>
            <a:ext uri="{FF2B5EF4-FFF2-40B4-BE49-F238E27FC236}">
              <a16:creationId xmlns:a16="http://schemas.microsoft.com/office/drawing/2014/main" id="{00000000-0008-0000-0200-0000DC04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152400</xdr:colOff>
      <xdr:row>15</xdr:row>
      <xdr:rowOff>0</xdr:rowOff>
    </xdr:from>
    <xdr:ext cx="2019300" cy="0"/>
    <xdr:pic>
      <xdr:nvPicPr>
        <xdr:cNvPr id="1245" name="image4.png">
          <a:extLst>
            <a:ext uri="{FF2B5EF4-FFF2-40B4-BE49-F238E27FC236}">
              <a16:creationId xmlns:a16="http://schemas.microsoft.com/office/drawing/2014/main" id="{00000000-0008-0000-0200-0000DD04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152400</xdr:colOff>
      <xdr:row>15</xdr:row>
      <xdr:rowOff>0</xdr:rowOff>
    </xdr:from>
    <xdr:ext cx="2019300" cy="0"/>
    <xdr:pic>
      <xdr:nvPicPr>
        <xdr:cNvPr id="1246" name="image4.png">
          <a:extLst>
            <a:ext uri="{FF2B5EF4-FFF2-40B4-BE49-F238E27FC236}">
              <a16:creationId xmlns:a16="http://schemas.microsoft.com/office/drawing/2014/main" id="{00000000-0008-0000-0200-0000DE04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247" name="image3.png">
          <a:extLst>
            <a:ext uri="{FF2B5EF4-FFF2-40B4-BE49-F238E27FC236}">
              <a16:creationId xmlns:a16="http://schemas.microsoft.com/office/drawing/2014/main" id="{00000000-0008-0000-0200-0000DF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248" name="image3.png">
          <a:extLst>
            <a:ext uri="{FF2B5EF4-FFF2-40B4-BE49-F238E27FC236}">
              <a16:creationId xmlns:a16="http://schemas.microsoft.com/office/drawing/2014/main" id="{00000000-0008-0000-0200-0000E0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249" name="image3.png">
          <a:extLst>
            <a:ext uri="{FF2B5EF4-FFF2-40B4-BE49-F238E27FC236}">
              <a16:creationId xmlns:a16="http://schemas.microsoft.com/office/drawing/2014/main" id="{00000000-0008-0000-0200-0000E1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250" name="image3.png">
          <a:extLst>
            <a:ext uri="{FF2B5EF4-FFF2-40B4-BE49-F238E27FC236}">
              <a16:creationId xmlns:a16="http://schemas.microsoft.com/office/drawing/2014/main" id="{00000000-0008-0000-0200-0000E2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251" name="image3.png">
          <a:extLst>
            <a:ext uri="{FF2B5EF4-FFF2-40B4-BE49-F238E27FC236}">
              <a16:creationId xmlns:a16="http://schemas.microsoft.com/office/drawing/2014/main" id="{00000000-0008-0000-0200-0000E3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252" name="image3.png">
          <a:extLst>
            <a:ext uri="{FF2B5EF4-FFF2-40B4-BE49-F238E27FC236}">
              <a16:creationId xmlns:a16="http://schemas.microsoft.com/office/drawing/2014/main" id="{00000000-0008-0000-0200-0000E4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253" name="image3.png">
          <a:extLst>
            <a:ext uri="{FF2B5EF4-FFF2-40B4-BE49-F238E27FC236}">
              <a16:creationId xmlns:a16="http://schemas.microsoft.com/office/drawing/2014/main" id="{00000000-0008-0000-0200-0000E5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254" name="image3.png">
          <a:extLst>
            <a:ext uri="{FF2B5EF4-FFF2-40B4-BE49-F238E27FC236}">
              <a16:creationId xmlns:a16="http://schemas.microsoft.com/office/drawing/2014/main" id="{00000000-0008-0000-0200-0000E6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255" name="image3.png">
          <a:extLst>
            <a:ext uri="{FF2B5EF4-FFF2-40B4-BE49-F238E27FC236}">
              <a16:creationId xmlns:a16="http://schemas.microsoft.com/office/drawing/2014/main" id="{00000000-0008-0000-0200-0000E7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256" name="image3.png">
          <a:extLst>
            <a:ext uri="{FF2B5EF4-FFF2-40B4-BE49-F238E27FC236}">
              <a16:creationId xmlns:a16="http://schemas.microsoft.com/office/drawing/2014/main" id="{00000000-0008-0000-0200-0000E8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257" name="image3.png">
          <a:extLst>
            <a:ext uri="{FF2B5EF4-FFF2-40B4-BE49-F238E27FC236}">
              <a16:creationId xmlns:a16="http://schemas.microsoft.com/office/drawing/2014/main" id="{00000000-0008-0000-0200-0000E9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258" name="image3.png">
          <a:extLst>
            <a:ext uri="{FF2B5EF4-FFF2-40B4-BE49-F238E27FC236}">
              <a16:creationId xmlns:a16="http://schemas.microsoft.com/office/drawing/2014/main" id="{00000000-0008-0000-0200-0000EA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259" name="image3.png">
          <a:extLst>
            <a:ext uri="{FF2B5EF4-FFF2-40B4-BE49-F238E27FC236}">
              <a16:creationId xmlns:a16="http://schemas.microsoft.com/office/drawing/2014/main" id="{00000000-0008-0000-0200-0000EB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260" name="image3.png">
          <a:extLst>
            <a:ext uri="{FF2B5EF4-FFF2-40B4-BE49-F238E27FC236}">
              <a16:creationId xmlns:a16="http://schemas.microsoft.com/office/drawing/2014/main" id="{00000000-0008-0000-0200-0000EC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261" name="image3.png">
          <a:extLst>
            <a:ext uri="{FF2B5EF4-FFF2-40B4-BE49-F238E27FC236}">
              <a16:creationId xmlns:a16="http://schemas.microsoft.com/office/drawing/2014/main" id="{00000000-0008-0000-0200-0000ED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262" name="image3.png">
          <a:extLst>
            <a:ext uri="{FF2B5EF4-FFF2-40B4-BE49-F238E27FC236}">
              <a16:creationId xmlns:a16="http://schemas.microsoft.com/office/drawing/2014/main" id="{00000000-0008-0000-0200-0000EE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263" name="image3.png">
          <a:extLst>
            <a:ext uri="{FF2B5EF4-FFF2-40B4-BE49-F238E27FC236}">
              <a16:creationId xmlns:a16="http://schemas.microsoft.com/office/drawing/2014/main" id="{00000000-0008-0000-0200-0000EF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264" name="image3.png">
          <a:extLst>
            <a:ext uri="{FF2B5EF4-FFF2-40B4-BE49-F238E27FC236}">
              <a16:creationId xmlns:a16="http://schemas.microsoft.com/office/drawing/2014/main" id="{00000000-0008-0000-0200-0000F0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265" name="image3.png">
          <a:extLst>
            <a:ext uri="{FF2B5EF4-FFF2-40B4-BE49-F238E27FC236}">
              <a16:creationId xmlns:a16="http://schemas.microsoft.com/office/drawing/2014/main" id="{00000000-0008-0000-0200-0000F1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266" name="image3.png">
          <a:extLst>
            <a:ext uri="{FF2B5EF4-FFF2-40B4-BE49-F238E27FC236}">
              <a16:creationId xmlns:a16="http://schemas.microsoft.com/office/drawing/2014/main" id="{00000000-0008-0000-0200-0000F2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267" name="image3.png">
          <a:extLst>
            <a:ext uri="{FF2B5EF4-FFF2-40B4-BE49-F238E27FC236}">
              <a16:creationId xmlns:a16="http://schemas.microsoft.com/office/drawing/2014/main" id="{00000000-0008-0000-0200-0000F3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268" name="image3.png">
          <a:extLst>
            <a:ext uri="{FF2B5EF4-FFF2-40B4-BE49-F238E27FC236}">
              <a16:creationId xmlns:a16="http://schemas.microsoft.com/office/drawing/2014/main" id="{00000000-0008-0000-0200-0000F4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269" name="image3.png">
          <a:extLst>
            <a:ext uri="{FF2B5EF4-FFF2-40B4-BE49-F238E27FC236}">
              <a16:creationId xmlns:a16="http://schemas.microsoft.com/office/drawing/2014/main" id="{00000000-0008-0000-0200-0000F5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270" name="image3.png">
          <a:extLst>
            <a:ext uri="{FF2B5EF4-FFF2-40B4-BE49-F238E27FC236}">
              <a16:creationId xmlns:a16="http://schemas.microsoft.com/office/drawing/2014/main" id="{00000000-0008-0000-0200-0000F6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271" name="image3.png">
          <a:extLst>
            <a:ext uri="{FF2B5EF4-FFF2-40B4-BE49-F238E27FC236}">
              <a16:creationId xmlns:a16="http://schemas.microsoft.com/office/drawing/2014/main" id="{00000000-0008-0000-0200-0000F7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272" name="image3.png">
          <a:extLst>
            <a:ext uri="{FF2B5EF4-FFF2-40B4-BE49-F238E27FC236}">
              <a16:creationId xmlns:a16="http://schemas.microsoft.com/office/drawing/2014/main" id="{00000000-0008-0000-0200-0000F8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273" name="image3.png">
          <a:extLst>
            <a:ext uri="{FF2B5EF4-FFF2-40B4-BE49-F238E27FC236}">
              <a16:creationId xmlns:a16="http://schemas.microsoft.com/office/drawing/2014/main" id="{00000000-0008-0000-0200-0000F9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274" name="image3.png">
          <a:extLst>
            <a:ext uri="{FF2B5EF4-FFF2-40B4-BE49-F238E27FC236}">
              <a16:creationId xmlns:a16="http://schemas.microsoft.com/office/drawing/2014/main" id="{00000000-0008-0000-0200-0000FA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275" name="image3.png">
          <a:extLst>
            <a:ext uri="{FF2B5EF4-FFF2-40B4-BE49-F238E27FC236}">
              <a16:creationId xmlns:a16="http://schemas.microsoft.com/office/drawing/2014/main" id="{00000000-0008-0000-0200-0000FB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276" name="image3.png">
          <a:extLst>
            <a:ext uri="{FF2B5EF4-FFF2-40B4-BE49-F238E27FC236}">
              <a16:creationId xmlns:a16="http://schemas.microsoft.com/office/drawing/2014/main" id="{00000000-0008-0000-0200-0000FC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277" name="image3.png">
          <a:extLst>
            <a:ext uri="{FF2B5EF4-FFF2-40B4-BE49-F238E27FC236}">
              <a16:creationId xmlns:a16="http://schemas.microsoft.com/office/drawing/2014/main" id="{00000000-0008-0000-0200-0000FD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278" name="image3.png">
          <a:extLst>
            <a:ext uri="{FF2B5EF4-FFF2-40B4-BE49-F238E27FC236}">
              <a16:creationId xmlns:a16="http://schemas.microsoft.com/office/drawing/2014/main" id="{00000000-0008-0000-0200-0000FE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79" name="image3.png">
          <a:extLst>
            <a:ext uri="{FF2B5EF4-FFF2-40B4-BE49-F238E27FC236}">
              <a16:creationId xmlns:a16="http://schemas.microsoft.com/office/drawing/2014/main" id="{00000000-0008-0000-0200-0000FF04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80" name="image3.png">
          <a:extLst>
            <a:ext uri="{FF2B5EF4-FFF2-40B4-BE49-F238E27FC236}">
              <a16:creationId xmlns:a16="http://schemas.microsoft.com/office/drawing/2014/main" id="{00000000-0008-0000-0200-000000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81" name="image3.png">
          <a:extLst>
            <a:ext uri="{FF2B5EF4-FFF2-40B4-BE49-F238E27FC236}">
              <a16:creationId xmlns:a16="http://schemas.microsoft.com/office/drawing/2014/main" id="{00000000-0008-0000-0200-000001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82" name="image3.png">
          <a:extLst>
            <a:ext uri="{FF2B5EF4-FFF2-40B4-BE49-F238E27FC236}">
              <a16:creationId xmlns:a16="http://schemas.microsoft.com/office/drawing/2014/main" id="{00000000-0008-0000-0200-000002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83" name="image3.png">
          <a:extLst>
            <a:ext uri="{FF2B5EF4-FFF2-40B4-BE49-F238E27FC236}">
              <a16:creationId xmlns:a16="http://schemas.microsoft.com/office/drawing/2014/main" id="{00000000-0008-0000-0200-000003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84" name="image3.png">
          <a:extLst>
            <a:ext uri="{FF2B5EF4-FFF2-40B4-BE49-F238E27FC236}">
              <a16:creationId xmlns:a16="http://schemas.microsoft.com/office/drawing/2014/main" id="{00000000-0008-0000-0200-000004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85" name="image3.png">
          <a:extLst>
            <a:ext uri="{FF2B5EF4-FFF2-40B4-BE49-F238E27FC236}">
              <a16:creationId xmlns:a16="http://schemas.microsoft.com/office/drawing/2014/main" id="{00000000-0008-0000-0200-000005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86" name="image3.png">
          <a:extLst>
            <a:ext uri="{FF2B5EF4-FFF2-40B4-BE49-F238E27FC236}">
              <a16:creationId xmlns:a16="http://schemas.microsoft.com/office/drawing/2014/main" id="{00000000-0008-0000-0200-000006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87" name="image3.png">
          <a:extLst>
            <a:ext uri="{FF2B5EF4-FFF2-40B4-BE49-F238E27FC236}">
              <a16:creationId xmlns:a16="http://schemas.microsoft.com/office/drawing/2014/main" id="{00000000-0008-0000-0200-000007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88" name="image3.png">
          <a:extLst>
            <a:ext uri="{FF2B5EF4-FFF2-40B4-BE49-F238E27FC236}">
              <a16:creationId xmlns:a16="http://schemas.microsoft.com/office/drawing/2014/main" id="{00000000-0008-0000-0200-000008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89" name="image3.png">
          <a:extLst>
            <a:ext uri="{FF2B5EF4-FFF2-40B4-BE49-F238E27FC236}">
              <a16:creationId xmlns:a16="http://schemas.microsoft.com/office/drawing/2014/main" id="{00000000-0008-0000-0200-000009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90" name="image3.png">
          <a:extLst>
            <a:ext uri="{FF2B5EF4-FFF2-40B4-BE49-F238E27FC236}">
              <a16:creationId xmlns:a16="http://schemas.microsoft.com/office/drawing/2014/main" id="{00000000-0008-0000-0200-00000A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91" name="image3.png">
          <a:extLst>
            <a:ext uri="{FF2B5EF4-FFF2-40B4-BE49-F238E27FC236}">
              <a16:creationId xmlns:a16="http://schemas.microsoft.com/office/drawing/2014/main" id="{00000000-0008-0000-0200-00000B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92" name="image3.png">
          <a:extLst>
            <a:ext uri="{FF2B5EF4-FFF2-40B4-BE49-F238E27FC236}">
              <a16:creationId xmlns:a16="http://schemas.microsoft.com/office/drawing/2014/main" id="{00000000-0008-0000-0200-00000C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93" name="image3.png">
          <a:extLst>
            <a:ext uri="{FF2B5EF4-FFF2-40B4-BE49-F238E27FC236}">
              <a16:creationId xmlns:a16="http://schemas.microsoft.com/office/drawing/2014/main" id="{00000000-0008-0000-0200-00000D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94" name="image3.png">
          <a:extLst>
            <a:ext uri="{FF2B5EF4-FFF2-40B4-BE49-F238E27FC236}">
              <a16:creationId xmlns:a16="http://schemas.microsoft.com/office/drawing/2014/main" id="{00000000-0008-0000-0200-00000E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95" name="image3.png">
          <a:extLst>
            <a:ext uri="{FF2B5EF4-FFF2-40B4-BE49-F238E27FC236}">
              <a16:creationId xmlns:a16="http://schemas.microsoft.com/office/drawing/2014/main" id="{00000000-0008-0000-0200-00000F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96" name="image3.png">
          <a:extLst>
            <a:ext uri="{FF2B5EF4-FFF2-40B4-BE49-F238E27FC236}">
              <a16:creationId xmlns:a16="http://schemas.microsoft.com/office/drawing/2014/main" id="{00000000-0008-0000-0200-000010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97" name="image3.png">
          <a:extLst>
            <a:ext uri="{FF2B5EF4-FFF2-40B4-BE49-F238E27FC236}">
              <a16:creationId xmlns:a16="http://schemas.microsoft.com/office/drawing/2014/main" id="{00000000-0008-0000-0200-000011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98" name="image3.png">
          <a:extLst>
            <a:ext uri="{FF2B5EF4-FFF2-40B4-BE49-F238E27FC236}">
              <a16:creationId xmlns:a16="http://schemas.microsoft.com/office/drawing/2014/main" id="{00000000-0008-0000-0200-000012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99" name="image3.png">
          <a:extLst>
            <a:ext uri="{FF2B5EF4-FFF2-40B4-BE49-F238E27FC236}">
              <a16:creationId xmlns:a16="http://schemas.microsoft.com/office/drawing/2014/main" id="{00000000-0008-0000-0200-000013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00" name="image3.png">
          <a:extLst>
            <a:ext uri="{FF2B5EF4-FFF2-40B4-BE49-F238E27FC236}">
              <a16:creationId xmlns:a16="http://schemas.microsoft.com/office/drawing/2014/main" id="{00000000-0008-0000-0200-000014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01" name="image3.png">
          <a:extLst>
            <a:ext uri="{FF2B5EF4-FFF2-40B4-BE49-F238E27FC236}">
              <a16:creationId xmlns:a16="http://schemas.microsoft.com/office/drawing/2014/main" id="{00000000-0008-0000-0200-000015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02" name="image3.png">
          <a:extLst>
            <a:ext uri="{FF2B5EF4-FFF2-40B4-BE49-F238E27FC236}">
              <a16:creationId xmlns:a16="http://schemas.microsoft.com/office/drawing/2014/main" id="{00000000-0008-0000-0200-000016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03" name="image3.png">
          <a:extLst>
            <a:ext uri="{FF2B5EF4-FFF2-40B4-BE49-F238E27FC236}">
              <a16:creationId xmlns:a16="http://schemas.microsoft.com/office/drawing/2014/main" id="{00000000-0008-0000-0200-000017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04" name="image3.png">
          <a:extLst>
            <a:ext uri="{FF2B5EF4-FFF2-40B4-BE49-F238E27FC236}">
              <a16:creationId xmlns:a16="http://schemas.microsoft.com/office/drawing/2014/main" id="{00000000-0008-0000-0200-000018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05" name="image3.png">
          <a:extLst>
            <a:ext uri="{FF2B5EF4-FFF2-40B4-BE49-F238E27FC236}">
              <a16:creationId xmlns:a16="http://schemas.microsoft.com/office/drawing/2014/main" id="{00000000-0008-0000-0200-000019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06" name="image3.png">
          <a:extLst>
            <a:ext uri="{FF2B5EF4-FFF2-40B4-BE49-F238E27FC236}">
              <a16:creationId xmlns:a16="http://schemas.microsoft.com/office/drawing/2014/main" id="{00000000-0008-0000-0200-00001A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07" name="image3.png">
          <a:extLst>
            <a:ext uri="{FF2B5EF4-FFF2-40B4-BE49-F238E27FC236}">
              <a16:creationId xmlns:a16="http://schemas.microsoft.com/office/drawing/2014/main" id="{00000000-0008-0000-0200-00001B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08" name="image3.png">
          <a:extLst>
            <a:ext uri="{FF2B5EF4-FFF2-40B4-BE49-F238E27FC236}">
              <a16:creationId xmlns:a16="http://schemas.microsoft.com/office/drawing/2014/main" id="{00000000-0008-0000-0200-00001C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09" name="image3.png">
          <a:extLst>
            <a:ext uri="{FF2B5EF4-FFF2-40B4-BE49-F238E27FC236}">
              <a16:creationId xmlns:a16="http://schemas.microsoft.com/office/drawing/2014/main" id="{00000000-0008-0000-0200-00001D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10" name="image3.png">
          <a:extLst>
            <a:ext uri="{FF2B5EF4-FFF2-40B4-BE49-F238E27FC236}">
              <a16:creationId xmlns:a16="http://schemas.microsoft.com/office/drawing/2014/main" id="{00000000-0008-0000-0200-00001E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11" name="image3.png">
          <a:extLst>
            <a:ext uri="{FF2B5EF4-FFF2-40B4-BE49-F238E27FC236}">
              <a16:creationId xmlns:a16="http://schemas.microsoft.com/office/drawing/2014/main" id="{00000000-0008-0000-0200-00001F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12" name="image3.png">
          <a:extLst>
            <a:ext uri="{FF2B5EF4-FFF2-40B4-BE49-F238E27FC236}">
              <a16:creationId xmlns:a16="http://schemas.microsoft.com/office/drawing/2014/main" id="{00000000-0008-0000-0200-000020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13" name="image3.png">
          <a:extLst>
            <a:ext uri="{FF2B5EF4-FFF2-40B4-BE49-F238E27FC236}">
              <a16:creationId xmlns:a16="http://schemas.microsoft.com/office/drawing/2014/main" id="{00000000-0008-0000-0200-000021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14" name="image3.png">
          <a:extLst>
            <a:ext uri="{FF2B5EF4-FFF2-40B4-BE49-F238E27FC236}">
              <a16:creationId xmlns:a16="http://schemas.microsoft.com/office/drawing/2014/main" id="{00000000-0008-0000-0200-000022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15" name="image3.png">
          <a:extLst>
            <a:ext uri="{FF2B5EF4-FFF2-40B4-BE49-F238E27FC236}">
              <a16:creationId xmlns:a16="http://schemas.microsoft.com/office/drawing/2014/main" id="{00000000-0008-0000-0200-000023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16" name="image3.png">
          <a:extLst>
            <a:ext uri="{FF2B5EF4-FFF2-40B4-BE49-F238E27FC236}">
              <a16:creationId xmlns:a16="http://schemas.microsoft.com/office/drawing/2014/main" id="{00000000-0008-0000-0200-000024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17" name="image3.png">
          <a:extLst>
            <a:ext uri="{FF2B5EF4-FFF2-40B4-BE49-F238E27FC236}">
              <a16:creationId xmlns:a16="http://schemas.microsoft.com/office/drawing/2014/main" id="{00000000-0008-0000-0200-000025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18" name="image3.png">
          <a:extLst>
            <a:ext uri="{FF2B5EF4-FFF2-40B4-BE49-F238E27FC236}">
              <a16:creationId xmlns:a16="http://schemas.microsoft.com/office/drawing/2014/main" id="{00000000-0008-0000-0200-000026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19" name="image3.png">
          <a:extLst>
            <a:ext uri="{FF2B5EF4-FFF2-40B4-BE49-F238E27FC236}">
              <a16:creationId xmlns:a16="http://schemas.microsoft.com/office/drawing/2014/main" id="{00000000-0008-0000-0200-000027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20" name="image3.png">
          <a:extLst>
            <a:ext uri="{FF2B5EF4-FFF2-40B4-BE49-F238E27FC236}">
              <a16:creationId xmlns:a16="http://schemas.microsoft.com/office/drawing/2014/main" id="{00000000-0008-0000-0200-000028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21" name="image3.png">
          <a:extLst>
            <a:ext uri="{FF2B5EF4-FFF2-40B4-BE49-F238E27FC236}">
              <a16:creationId xmlns:a16="http://schemas.microsoft.com/office/drawing/2014/main" id="{00000000-0008-0000-0200-000029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22" name="image3.png">
          <a:extLst>
            <a:ext uri="{FF2B5EF4-FFF2-40B4-BE49-F238E27FC236}">
              <a16:creationId xmlns:a16="http://schemas.microsoft.com/office/drawing/2014/main" id="{00000000-0008-0000-0200-00002A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23" name="image3.png">
          <a:extLst>
            <a:ext uri="{FF2B5EF4-FFF2-40B4-BE49-F238E27FC236}">
              <a16:creationId xmlns:a16="http://schemas.microsoft.com/office/drawing/2014/main" id="{00000000-0008-0000-0200-00002B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24" name="image3.png">
          <a:extLst>
            <a:ext uri="{FF2B5EF4-FFF2-40B4-BE49-F238E27FC236}">
              <a16:creationId xmlns:a16="http://schemas.microsoft.com/office/drawing/2014/main" id="{00000000-0008-0000-0200-00002C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25" name="image3.png">
          <a:extLst>
            <a:ext uri="{FF2B5EF4-FFF2-40B4-BE49-F238E27FC236}">
              <a16:creationId xmlns:a16="http://schemas.microsoft.com/office/drawing/2014/main" id="{00000000-0008-0000-0200-00002D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26" name="image3.png">
          <a:extLst>
            <a:ext uri="{FF2B5EF4-FFF2-40B4-BE49-F238E27FC236}">
              <a16:creationId xmlns:a16="http://schemas.microsoft.com/office/drawing/2014/main" id="{00000000-0008-0000-0200-00002E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27" name="image3.png">
          <a:extLst>
            <a:ext uri="{FF2B5EF4-FFF2-40B4-BE49-F238E27FC236}">
              <a16:creationId xmlns:a16="http://schemas.microsoft.com/office/drawing/2014/main" id="{00000000-0008-0000-0200-00002F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28" name="image3.png">
          <a:extLst>
            <a:ext uri="{FF2B5EF4-FFF2-40B4-BE49-F238E27FC236}">
              <a16:creationId xmlns:a16="http://schemas.microsoft.com/office/drawing/2014/main" id="{00000000-0008-0000-0200-000030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29" name="image3.png">
          <a:extLst>
            <a:ext uri="{FF2B5EF4-FFF2-40B4-BE49-F238E27FC236}">
              <a16:creationId xmlns:a16="http://schemas.microsoft.com/office/drawing/2014/main" id="{00000000-0008-0000-0200-000031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30" name="image3.png">
          <a:extLst>
            <a:ext uri="{FF2B5EF4-FFF2-40B4-BE49-F238E27FC236}">
              <a16:creationId xmlns:a16="http://schemas.microsoft.com/office/drawing/2014/main" id="{00000000-0008-0000-0200-000032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31" name="image3.png">
          <a:extLst>
            <a:ext uri="{FF2B5EF4-FFF2-40B4-BE49-F238E27FC236}">
              <a16:creationId xmlns:a16="http://schemas.microsoft.com/office/drawing/2014/main" id="{00000000-0008-0000-0200-000033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32" name="image3.png">
          <a:extLst>
            <a:ext uri="{FF2B5EF4-FFF2-40B4-BE49-F238E27FC236}">
              <a16:creationId xmlns:a16="http://schemas.microsoft.com/office/drawing/2014/main" id="{00000000-0008-0000-0200-000034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33" name="image3.png">
          <a:extLst>
            <a:ext uri="{FF2B5EF4-FFF2-40B4-BE49-F238E27FC236}">
              <a16:creationId xmlns:a16="http://schemas.microsoft.com/office/drawing/2014/main" id="{00000000-0008-0000-0200-000035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34" name="image3.png">
          <a:extLst>
            <a:ext uri="{FF2B5EF4-FFF2-40B4-BE49-F238E27FC236}">
              <a16:creationId xmlns:a16="http://schemas.microsoft.com/office/drawing/2014/main" id="{00000000-0008-0000-0200-000036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35" name="image3.png">
          <a:extLst>
            <a:ext uri="{FF2B5EF4-FFF2-40B4-BE49-F238E27FC236}">
              <a16:creationId xmlns:a16="http://schemas.microsoft.com/office/drawing/2014/main" id="{00000000-0008-0000-0200-000037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36" name="image3.png">
          <a:extLst>
            <a:ext uri="{FF2B5EF4-FFF2-40B4-BE49-F238E27FC236}">
              <a16:creationId xmlns:a16="http://schemas.microsoft.com/office/drawing/2014/main" id="{00000000-0008-0000-0200-000038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37" name="image3.png">
          <a:extLst>
            <a:ext uri="{FF2B5EF4-FFF2-40B4-BE49-F238E27FC236}">
              <a16:creationId xmlns:a16="http://schemas.microsoft.com/office/drawing/2014/main" id="{00000000-0008-0000-0200-000039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38" name="image3.png">
          <a:extLst>
            <a:ext uri="{FF2B5EF4-FFF2-40B4-BE49-F238E27FC236}">
              <a16:creationId xmlns:a16="http://schemas.microsoft.com/office/drawing/2014/main" id="{00000000-0008-0000-0200-00003A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39" name="image3.png">
          <a:extLst>
            <a:ext uri="{FF2B5EF4-FFF2-40B4-BE49-F238E27FC236}">
              <a16:creationId xmlns:a16="http://schemas.microsoft.com/office/drawing/2014/main" id="{00000000-0008-0000-0200-00003B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40" name="image3.png">
          <a:extLst>
            <a:ext uri="{FF2B5EF4-FFF2-40B4-BE49-F238E27FC236}">
              <a16:creationId xmlns:a16="http://schemas.microsoft.com/office/drawing/2014/main" id="{00000000-0008-0000-0200-00003C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41" name="image3.png">
          <a:extLst>
            <a:ext uri="{FF2B5EF4-FFF2-40B4-BE49-F238E27FC236}">
              <a16:creationId xmlns:a16="http://schemas.microsoft.com/office/drawing/2014/main" id="{00000000-0008-0000-0200-00003D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42" name="image3.png">
          <a:extLst>
            <a:ext uri="{FF2B5EF4-FFF2-40B4-BE49-F238E27FC236}">
              <a16:creationId xmlns:a16="http://schemas.microsoft.com/office/drawing/2014/main" id="{00000000-0008-0000-0200-00003E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43" name="image3.png">
          <a:extLst>
            <a:ext uri="{FF2B5EF4-FFF2-40B4-BE49-F238E27FC236}">
              <a16:creationId xmlns:a16="http://schemas.microsoft.com/office/drawing/2014/main" id="{00000000-0008-0000-0200-00003F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44" name="image3.png">
          <a:extLst>
            <a:ext uri="{FF2B5EF4-FFF2-40B4-BE49-F238E27FC236}">
              <a16:creationId xmlns:a16="http://schemas.microsoft.com/office/drawing/2014/main" id="{00000000-0008-0000-0200-000040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45" name="image3.png">
          <a:extLst>
            <a:ext uri="{FF2B5EF4-FFF2-40B4-BE49-F238E27FC236}">
              <a16:creationId xmlns:a16="http://schemas.microsoft.com/office/drawing/2014/main" id="{00000000-0008-0000-0200-000041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46" name="image3.png">
          <a:extLst>
            <a:ext uri="{FF2B5EF4-FFF2-40B4-BE49-F238E27FC236}">
              <a16:creationId xmlns:a16="http://schemas.microsoft.com/office/drawing/2014/main" id="{00000000-0008-0000-0200-000042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47" name="image3.png">
          <a:extLst>
            <a:ext uri="{FF2B5EF4-FFF2-40B4-BE49-F238E27FC236}">
              <a16:creationId xmlns:a16="http://schemas.microsoft.com/office/drawing/2014/main" id="{00000000-0008-0000-0200-000043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48" name="image3.png">
          <a:extLst>
            <a:ext uri="{FF2B5EF4-FFF2-40B4-BE49-F238E27FC236}">
              <a16:creationId xmlns:a16="http://schemas.microsoft.com/office/drawing/2014/main" id="{00000000-0008-0000-0200-000044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49" name="image3.png">
          <a:extLst>
            <a:ext uri="{FF2B5EF4-FFF2-40B4-BE49-F238E27FC236}">
              <a16:creationId xmlns:a16="http://schemas.microsoft.com/office/drawing/2014/main" id="{00000000-0008-0000-0200-000045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50" name="image3.png">
          <a:extLst>
            <a:ext uri="{FF2B5EF4-FFF2-40B4-BE49-F238E27FC236}">
              <a16:creationId xmlns:a16="http://schemas.microsoft.com/office/drawing/2014/main" id="{00000000-0008-0000-0200-000046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51" name="image3.png">
          <a:extLst>
            <a:ext uri="{FF2B5EF4-FFF2-40B4-BE49-F238E27FC236}">
              <a16:creationId xmlns:a16="http://schemas.microsoft.com/office/drawing/2014/main" id="{00000000-0008-0000-0200-000047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52" name="image3.png">
          <a:extLst>
            <a:ext uri="{FF2B5EF4-FFF2-40B4-BE49-F238E27FC236}">
              <a16:creationId xmlns:a16="http://schemas.microsoft.com/office/drawing/2014/main" id="{00000000-0008-0000-0200-000048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53" name="image3.png">
          <a:extLst>
            <a:ext uri="{FF2B5EF4-FFF2-40B4-BE49-F238E27FC236}">
              <a16:creationId xmlns:a16="http://schemas.microsoft.com/office/drawing/2014/main" id="{00000000-0008-0000-0200-000049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54" name="image3.png">
          <a:extLst>
            <a:ext uri="{FF2B5EF4-FFF2-40B4-BE49-F238E27FC236}">
              <a16:creationId xmlns:a16="http://schemas.microsoft.com/office/drawing/2014/main" id="{00000000-0008-0000-0200-00004A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55" name="image3.png">
          <a:extLst>
            <a:ext uri="{FF2B5EF4-FFF2-40B4-BE49-F238E27FC236}">
              <a16:creationId xmlns:a16="http://schemas.microsoft.com/office/drawing/2014/main" id="{00000000-0008-0000-0200-00004B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56" name="image3.png">
          <a:extLst>
            <a:ext uri="{FF2B5EF4-FFF2-40B4-BE49-F238E27FC236}">
              <a16:creationId xmlns:a16="http://schemas.microsoft.com/office/drawing/2014/main" id="{00000000-0008-0000-0200-00004C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57" name="image3.png">
          <a:extLst>
            <a:ext uri="{FF2B5EF4-FFF2-40B4-BE49-F238E27FC236}">
              <a16:creationId xmlns:a16="http://schemas.microsoft.com/office/drawing/2014/main" id="{00000000-0008-0000-0200-00004D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58" name="image3.png">
          <a:extLst>
            <a:ext uri="{FF2B5EF4-FFF2-40B4-BE49-F238E27FC236}">
              <a16:creationId xmlns:a16="http://schemas.microsoft.com/office/drawing/2014/main" id="{00000000-0008-0000-0200-00004E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59" name="image3.png">
          <a:extLst>
            <a:ext uri="{FF2B5EF4-FFF2-40B4-BE49-F238E27FC236}">
              <a16:creationId xmlns:a16="http://schemas.microsoft.com/office/drawing/2014/main" id="{00000000-0008-0000-0200-00004F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60" name="image3.png">
          <a:extLst>
            <a:ext uri="{FF2B5EF4-FFF2-40B4-BE49-F238E27FC236}">
              <a16:creationId xmlns:a16="http://schemas.microsoft.com/office/drawing/2014/main" id="{00000000-0008-0000-0200-000050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61" name="image3.png">
          <a:extLst>
            <a:ext uri="{FF2B5EF4-FFF2-40B4-BE49-F238E27FC236}">
              <a16:creationId xmlns:a16="http://schemas.microsoft.com/office/drawing/2014/main" id="{00000000-0008-0000-0200-000051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62" name="image3.png">
          <a:extLst>
            <a:ext uri="{FF2B5EF4-FFF2-40B4-BE49-F238E27FC236}">
              <a16:creationId xmlns:a16="http://schemas.microsoft.com/office/drawing/2014/main" id="{00000000-0008-0000-0200-000052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63" name="image3.png">
          <a:extLst>
            <a:ext uri="{FF2B5EF4-FFF2-40B4-BE49-F238E27FC236}">
              <a16:creationId xmlns:a16="http://schemas.microsoft.com/office/drawing/2014/main" id="{00000000-0008-0000-0200-000053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64" name="image3.png">
          <a:extLst>
            <a:ext uri="{FF2B5EF4-FFF2-40B4-BE49-F238E27FC236}">
              <a16:creationId xmlns:a16="http://schemas.microsoft.com/office/drawing/2014/main" id="{00000000-0008-0000-0200-000054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65" name="image3.png">
          <a:extLst>
            <a:ext uri="{FF2B5EF4-FFF2-40B4-BE49-F238E27FC236}">
              <a16:creationId xmlns:a16="http://schemas.microsoft.com/office/drawing/2014/main" id="{00000000-0008-0000-0200-000055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66" name="image3.png">
          <a:extLst>
            <a:ext uri="{FF2B5EF4-FFF2-40B4-BE49-F238E27FC236}">
              <a16:creationId xmlns:a16="http://schemas.microsoft.com/office/drawing/2014/main" id="{00000000-0008-0000-0200-000056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67" name="image3.png">
          <a:extLst>
            <a:ext uri="{FF2B5EF4-FFF2-40B4-BE49-F238E27FC236}">
              <a16:creationId xmlns:a16="http://schemas.microsoft.com/office/drawing/2014/main" id="{00000000-0008-0000-0200-000057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68" name="image3.png">
          <a:extLst>
            <a:ext uri="{FF2B5EF4-FFF2-40B4-BE49-F238E27FC236}">
              <a16:creationId xmlns:a16="http://schemas.microsoft.com/office/drawing/2014/main" id="{00000000-0008-0000-0200-000058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69" name="image3.png">
          <a:extLst>
            <a:ext uri="{FF2B5EF4-FFF2-40B4-BE49-F238E27FC236}">
              <a16:creationId xmlns:a16="http://schemas.microsoft.com/office/drawing/2014/main" id="{00000000-0008-0000-0200-000059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70" name="image3.png">
          <a:extLst>
            <a:ext uri="{FF2B5EF4-FFF2-40B4-BE49-F238E27FC236}">
              <a16:creationId xmlns:a16="http://schemas.microsoft.com/office/drawing/2014/main" id="{00000000-0008-0000-0200-00005A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71" name="image3.png">
          <a:extLst>
            <a:ext uri="{FF2B5EF4-FFF2-40B4-BE49-F238E27FC236}">
              <a16:creationId xmlns:a16="http://schemas.microsoft.com/office/drawing/2014/main" id="{00000000-0008-0000-0200-00005B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72" name="image3.png">
          <a:extLst>
            <a:ext uri="{FF2B5EF4-FFF2-40B4-BE49-F238E27FC236}">
              <a16:creationId xmlns:a16="http://schemas.microsoft.com/office/drawing/2014/main" id="{00000000-0008-0000-0200-00005C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73" name="image3.png">
          <a:extLst>
            <a:ext uri="{FF2B5EF4-FFF2-40B4-BE49-F238E27FC236}">
              <a16:creationId xmlns:a16="http://schemas.microsoft.com/office/drawing/2014/main" id="{00000000-0008-0000-0200-00005D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74" name="image3.png">
          <a:extLst>
            <a:ext uri="{FF2B5EF4-FFF2-40B4-BE49-F238E27FC236}">
              <a16:creationId xmlns:a16="http://schemas.microsoft.com/office/drawing/2014/main" id="{00000000-0008-0000-0200-00005E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75" name="image3.png">
          <a:extLst>
            <a:ext uri="{FF2B5EF4-FFF2-40B4-BE49-F238E27FC236}">
              <a16:creationId xmlns:a16="http://schemas.microsoft.com/office/drawing/2014/main" id="{00000000-0008-0000-0200-00005F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76" name="image3.png">
          <a:extLst>
            <a:ext uri="{FF2B5EF4-FFF2-40B4-BE49-F238E27FC236}">
              <a16:creationId xmlns:a16="http://schemas.microsoft.com/office/drawing/2014/main" id="{00000000-0008-0000-0200-000060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77" name="image3.png">
          <a:extLst>
            <a:ext uri="{FF2B5EF4-FFF2-40B4-BE49-F238E27FC236}">
              <a16:creationId xmlns:a16="http://schemas.microsoft.com/office/drawing/2014/main" id="{00000000-0008-0000-0200-000061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78" name="image3.png">
          <a:extLst>
            <a:ext uri="{FF2B5EF4-FFF2-40B4-BE49-F238E27FC236}">
              <a16:creationId xmlns:a16="http://schemas.microsoft.com/office/drawing/2014/main" id="{00000000-0008-0000-0200-000062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79" name="image3.png">
          <a:extLst>
            <a:ext uri="{FF2B5EF4-FFF2-40B4-BE49-F238E27FC236}">
              <a16:creationId xmlns:a16="http://schemas.microsoft.com/office/drawing/2014/main" id="{00000000-0008-0000-0200-000063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80" name="image3.png">
          <a:extLst>
            <a:ext uri="{FF2B5EF4-FFF2-40B4-BE49-F238E27FC236}">
              <a16:creationId xmlns:a16="http://schemas.microsoft.com/office/drawing/2014/main" id="{00000000-0008-0000-0200-000064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81" name="image3.png">
          <a:extLst>
            <a:ext uri="{FF2B5EF4-FFF2-40B4-BE49-F238E27FC236}">
              <a16:creationId xmlns:a16="http://schemas.microsoft.com/office/drawing/2014/main" id="{00000000-0008-0000-0200-000065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82" name="image3.png">
          <a:extLst>
            <a:ext uri="{FF2B5EF4-FFF2-40B4-BE49-F238E27FC236}">
              <a16:creationId xmlns:a16="http://schemas.microsoft.com/office/drawing/2014/main" id="{00000000-0008-0000-0200-000066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83" name="image3.png">
          <a:extLst>
            <a:ext uri="{FF2B5EF4-FFF2-40B4-BE49-F238E27FC236}">
              <a16:creationId xmlns:a16="http://schemas.microsoft.com/office/drawing/2014/main" id="{00000000-0008-0000-0200-000067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84" name="image3.png">
          <a:extLst>
            <a:ext uri="{FF2B5EF4-FFF2-40B4-BE49-F238E27FC236}">
              <a16:creationId xmlns:a16="http://schemas.microsoft.com/office/drawing/2014/main" id="{00000000-0008-0000-0200-000068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85" name="image3.png">
          <a:extLst>
            <a:ext uri="{FF2B5EF4-FFF2-40B4-BE49-F238E27FC236}">
              <a16:creationId xmlns:a16="http://schemas.microsoft.com/office/drawing/2014/main" id="{00000000-0008-0000-0200-000069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86" name="image3.png">
          <a:extLst>
            <a:ext uri="{FF2B5EF4-FFF2-40B4-BE49-F238E27FC236}">
              <a16:creationId xmlns:a16="http://schemas.microsoft.com/office/drawing/2014/main" id="{00000000-0008-0000-0200-00006A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87" name="image3.png">
          <a:extLst>
            <a:ext uri="{FF2B5EF4-FFF2-40B4-BE49-F238E27FC236}">
              <a16:creationId xmlns:a16="http://schemas.microsoft.com/office/drawing/2014/main" id="{00000000-0008-0000-0200-00006B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88" name="image3.png">
          <a:extLst>
            <a:ext uri="{FF2B5EF4-FFF2-40B4-BE49-F238E27FC236}">
              <a16:creationId xmlns:a16="http://schemas.microsoft.com/office/drawing/2014/main" id="{00000000-0008-0000-0200-00006C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89" name="image3.png">
          <a:extLst>
            <a:ext uri="{FF2B5EF4-FFF2-40B4-BE49-F238E27FC236}">
              <a16:creationId xmlns:a16="http://schemas.microsoft.com/office/drawing/2014/main" id="{00000000-0008-0000-0200-00006D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90" name="image3.png">
          <a:extLst>
            <a:ext uri="{FF2B5EF4-FFF2-40B4-BE49-F238E27FC236}">
              <a16:creationId xmlns:a16="http://schemas.microsoft.com/office/drawing/2014/main" id="{00000000-0008-0000-0200-00006E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91" name="image3.png">
          <a:extLst>
            <a:ext uri="{FF2B5EF4-FFF2-40B4-BE49-F238E27FC236}">
              <a16:creationId xmlns:a16="http://schemas.microsoft.com/office/drawing/2014/main" id="{00000000-0008-0000-0200-00006F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92" name="image3.png">
          <a:extLst>
            <a:ext uri="{FF2B5EF4-FFF2-40B4-BE49-F238E27FC236}">
              <a16:creationId xmlns:a16="http://schemas.microsoft.com/office/drawing/2014/main" id="{00000000-0008-0000-0200-000070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93" name="image3.png">
          <a:extLst>
            <a:ext uri="{FF2B5EF4-FFF2-40B4-BE49-F238E27FC236}">
              <a16:creationId xmlns:a16="http://schemas.microsoft.com/office/drawing/2014/main" id="{00000000-0008-0000-0200-000071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94" name="image3.png">
          <a:extLst>
            <a:ext uri="{FF2B5EF4-FFF2-40B4-BE49-F238E27FC236}">
              <a16:creationId xmlns:a16="http://schemas.microsoft.com/office/drawing/2014/main" id="{00000000-0008-0000-0200-000072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95" name="image3.png">
          <a:extLst>
            <a:ext uri="{FF2B5EF4-FFF2-40B4-BE49-F238E27FC236}">
              <a16:creationId xmlns:a16="http://schemas.microsoft.com/office/drawing/2014/main" id="{00000000-0008-0000-0200-000073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96" name="image3.png">
          <a:extLst>
            <a:ext uri="{FF2B5EF4-FFF2-40B4-BE49-F238E27FC236}">
              <a16:creationId xmlns:a16="http://schemas.microsoft.com/office/drawing/2014/main" id="{00000000-0008-0000-0200-000074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97" name="image3.png">
          <a:extLst>
            <a:ext uri="{FF2B5EF4-FFF2-40B4-BE49-F238E27FC236}">
              <a16:creationId xmlns:a16="http://schemas.microsoft.com/office/drawing/2014/main" id="{00000000-0008-0000-0200-000075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98" name="image3.png">
          <a:extLst>
            <a:ext uri="{FF2B5EF4-FFF2-40B4-BE49-F238E27FC236}">
              <a16:creationId xmlns:a16="http://schemas.microsoft.com/office/drawing/2014/main" id="{00000000-0008-0000-0200-000076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99" name="image3.png">
          <a:extLst>
            <a:ext uri="{FF2B5EF4-FFF2-40B4-BE49-F238E27FC236}">
              <a16:creationId xmlns:a16="http://schemas.microsoft.com/office/drawing/2014/main" id="{00000000-0008-0000-0200-000077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00" name="image3.png">
          <a:extLst>
            <a:ext uri="{FF2B5EF4-FFF2-40B4-BE49-F238E27FC236}">
              <a16:creationId xmlns:a16="http://schemas.microsoft.com/office/drawing/2014/main" id="{00000000-0008-0000-0200-000078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01" name="image3.png">
          <a:extLst>
            <a:ext uri="{FF2B5EF4-FFF2-40B4-BE49-F238E27FC236}">
              <a16:creationId xmlns:a16="http://schemas.microsoft.com/office/drawing/2014/main" id="{00000000-0008-0000-0200-000079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02" name="image3.png">
          <a:extLst>
            <a:ext uri="{FF2B5EF4-FFF2-40B4-BE49-F238E27FC236}">
              <a16:creationId xmlns:a16="http://schemas.microsoft.com/office/drawing/2014/main" id="{00000000-0008-0000-0200-00007A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03" name="image3.png">
          <a:extLst>
            <a:ext uri="{FF2B5EF4-FFF2-40B4-BE49-F238E27FC236}">
              <a16:creationId xmlns:a16="http://schemas.microsoft.com/office/drawing/2014/main" id="{00000000-0008-0000-0200-00007B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04" name="image3.png">
          <a:extLst>
            <a:ext uri="{FF2B5EF4-FFF2-40B4-BE49-F238E27FC236}">
              <a16:creationId xmlns:a16="http://schemas.microsoft.com/office/drawing/2014/main" id="{00000000-0008-0000-0200-00007C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05" name="image3.png">
          <a:extLst>
            <a:ext uri="{FF2B5EF4-FFF2-40B4-BE49-F238E27FC236}">
              <a16:creationId xmlns:a16="http://schemas.microsoft.com/office/drawing/2014/main" id="{00000000-0008-0000-0200-00007D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06" name="image3.png">
          <a:extLst>
            <a:ext uri="{FF2B5EF4-FFF2-40B4-BE49-F238E27FC236}">
              <a16:creationId xmlns:a16="http://schemas.microsoft.com/office/drawing/2014/main" id="{00000000-0008-0000-0200-00007E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407" name="image3.png">
          <a:extLst>
            <a:ext uri="{FF2B5EF4-FFF2-40B4-BE49-F238E27FC236}">
              <a16:creationId xmlns:a16="http://schemas.microsoft.com/office/drawing/2014/main" id="{00000000-0008-0000-0200-00007F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408" name="image3.png">
          <a:extLst>
            <a:ext uri="{FF2B5EF4-FFF2-40B4-BE49-F238E27FC236}">
              <a16:creationId xmlns:a16="http://schemas.microsoft.com/office/drawing/2014/main" id="{00000000-0008-0000-0200-000080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409" name="image3.png">
          <a:extLst>
            <a:ext uri="{FF2B5EF4-FFF2-40B4-BE49-F238E27FC236}">
              <a16:creationId xmlns:a16="http://schemas.microsoft.com/office/drawing/2014/main" id="{00000000-0008-0000-0200-000081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410" name="image3.png">
          <a:extLst>
            <a:ext uri="{FF2B5EF4-FFF2-40B4-BE49-F238E27FC236}">
              <a16:creationId xmlns:a16="http://schemas.microsoft.com/office/drawing/2014/main" id="{00000000-0008-0000-0200-000082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411" name="image3.png">
          <a:extLst>
            <a:ext uri="{FF2B5EF4-FFF2-40B4-BE49-F238E27FC236}">
              <a16:creationId xmlns:a16="http://schemas.microsoft.com/office/drawing/2014/main" id="{00000000-0008-0000-0200-000083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412" name="image3.png">
          <a:extLst>
            <a:ext uri="{FF2B5EF4-FFF2-40B4-BE49-F238E27FC236}">
              <a16:creationId xmlns:a16="http://schemas.microsoft.com/office/drawing/2014/main" id="{00000000-0008-0000-0200-000084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413" name="image3.png">
          <a:extLst>
            <a:ext uri="{FF2B5EF4-FFF2-40B4-BE49-F238E27FC236}">
              <a16:creationId xmlns:a16="http://schemas.microsoft.com/office/drawing/2014/main" id="{00000000-0008-0000-0200-000085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414" name="image3.png">
          <a:extLst>
            <a:ext uri="{FF2B5EF4-FFF2-40B4-BE49-F238E27FC236}">
              <a16:creationId xmlns:a16="http://schemas.microsoft.com/office/drawing/2014/main" id="{00000000-0008-0000-0200-000086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415" name="image3.png">
          <a:extLst>
            <a:ext uri="{FF2B5EF4-FFF2-40B4-BE49-F238E27FC236}">
              <a16:creationId xmlns:a16="http://schemas.microsoft.com/office/drawing/2014/main" id="{00000000-0008-0000-0200-000087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416" name="image3.png">
          <a:extLst>
            <a:ext uri="{FF2B5EF4-FFF2-40B4-BE49-F238E27FC236}">
              <a16:creationId xmlns:a16="http://schemas.microsoft.com/office/drawing/2014/main" id="{00000000-0008-0000-0200-000088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417" name="image3.png">
          <a:extLst>
            <a:ext uri="{FF2B5EF4-FFF2-40B4-BE49-F238E27FC236}">
              <a16:creationId xmlns:a16="http://schemas.microsoft.com/office/drawing/2014/main" id="{00000000-0008-0000-0200-000089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418" name="image3.png">
          <a:extLst>
            <a:ext uri="{FF2B5EF4-FFF2-40B4-BE49-F238E27FC236}">
              <a16:creationId xmlns:a16="http://schemas.microsoft.com/office/drawing/2014/main" id="{00000000-0008-0000-0200-00008A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419" name="image3.png">
          <a:extLst>
            <a:ext uri="{FF2B5EF4-FFF2-40B4-BE49-F238E27FC236}">
              <a16:creationId xmlns:a16="http://schemas.microsoft.com/office/drawing/2014/main" id="{00000000-0008-0000-0200-00008B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420" name="image3.png">
          <a:extLst>
            <a:ext uri="{FF2B5EF4-FFF2-40B4-BE49-F238E27FC236}">
              <a16:creationId xmlns:a16="http://schemas.microsoft.com/office/drawing/2014/main" id="{00000000-0008-0000-0200-00008C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421" name="image3.png">
          <a:extLst>
            <a:ext uri="{FF2B5EF4-FFF2-40B4-BE49-F238E27FC236}">
              <a16:creationId xmlns:a16="http://schemas.microsoft.com/office/drawing/2014/main" id="{00000000-0008-0000-0200-00008D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422" name="image3.png">
          <a:extLst>
            <a:ext uri="{FF2B5EF4-FFF2-40B4-BE49-F238E27FC236}">
              <a16:creationId xmlns:a16="http://schemas.microsoft.com/office/drawing/2014/main" id="{00000000-0008-0000-0200-00008E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423" name="image3.png">
          <a:extLst>
            <a:ext uri="{FF2B5EF4-FFF2-40B4-BE49-F238E27FC236}">
              <a16:creationId xmlns:a16="http://schemas.microsoft.com/office/drawing/2014/main" id="{00000000-0008-0000-0200-00008F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424" name="image3.png">
          <a:extLst>
            <a:ext uri="{FF2B5EF4-FFF2-40B4-BE49-F238E27FC236}">
              <a16:creationId xmlns:a16="http://schemas.microsoft.com/office/drawing/2014/main" id="{00000000-0008-0000-0200-000090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425" name="image3.png">
          <a:extLst>
            <a:ext uri="{FF2B5EF4-FFF2-40B4-BE49-F238E27FC236}">
              <a16:creationId xmlns:a16="http://schemas.microsoft.com/office/drawing/2014/main" id="{00000000-0008-0000-0200-000091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426" name="image3.png">
          <a:extLst>
            <a:ext uri="{FF2B5EF4-FFF2-40B4-BE49-F238E27FC236}">
              <a16:creationId xmlns:a16="http://schemas.microsoft.com/office/drawing/2014/main" id="{00000000-0008-0000-0200-000092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427" name="image3.png">
          <a:extLst>
            <a:ext uri="{FF2B5EF4-FFF2-40B4-BE49-F238E27FC236}">
              <a16:creationId xmlns:a16="http://schemas.microsoft.com/office/drawing/2014/main" id="{00000000-0008-0000-0200-000093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428" name="image3.png">
          <a:extLst>
            <a:ext uri="{FF2B5EF4-FFF2-40B4-BE49-F238E27FC236}">
              <a16:creationId xmlns:a16="http://schemas.microsoft.com/office/drawing/2014/main" id="{00000000-0008-0000-0200-000094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429" name="image3.png">
          <a:extLst>
            <a:ext uri="{FF2B5EF4-FFF2-40B4-BE49-F238E27FC236}">
              <a16:creationId xmlns:a16="http://schemas.microsoft.com/office/drawing/2014/main" id="{00000000-0008-0000-0200-000095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430" name="image3.png">
          <a:extLst>
            <a:ext uri="{FF2B5EF4-FFF2-40B4-BE49-F238E27FC236}">
              <a16:creationId xmlns:a16="http://schemas.microsoft.com/office/drawing/2014/main" id="{00000000-0008-0000-0200-000096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431" name="image3.png">
          <a:extLst>
            <a:ext uri="{FF2B5EF4-FFF2-40B4-BE49-F238E27FC236}">
              <a16:creationId xmlns:a16="http://schemas.microsoft.com/office/drawing/2014/main" id="{00000000-0008-0000-0200-000097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432" name="image3.png">
          <a:extLst>
            <a:ext uri="{FF2B5EF4-FFF2-40B4-BE49-F238E27FC236}">
              <a16:creationId xmlns:a16="http://schemas.microsoft.com/office/drawing/2014/main" id="{00000000-0008-0000-0200-000098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433" name="image3.png">
          <a:extLst>
            <a:ext uri="{FF2B5EF4-FFF2-40B4-BE49-F238E27FC236}">
              <a16:creationId xmlns:a16="http://schemas.microsoft.com/office/drawing/2014/main" id="{00000000-0008-0000-0200-000099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434" name="image3.png">
          <a:extLst>
            <a:ext uri="{FF2B5EF4-FFF2-40B4-BE49-F238E27FC236}">
              <a16:creationId xmlns:a16="http://schemas.microsoft.com/office/drawing/2014/main" id="{00000000-0008-0000-0200-00009A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435" name="image3.png">
          <a:extLst>
            <a:ext uri="{FF2B5EF4-FFF2-40B4-BE49-F238E27FC236}">
              <a16:creationId xmlns:a16="http://schemas.microsoft.com/office/drawing/2014/main" id="{00000000-0008-0000-0200-00009B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436" name="image3.png">
          <a:extLst>
            <a:ext uri="{FF2B5EF4-FFF2-40B4-BE49-F238E27FC236}">
              <a16:creationId xmlns:a16="http://schemas.microsoft.com/office/drawing/2014/main" id="{00000000-0008-0000-0200-00009C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437" name="image3.png">
          <a:extLst>
            <a:ext uri="{FF2B5EF4-FFF2-40B4-BE49-F238E27FC236}">
              <a16:creationId xmlns:a16="http://schemas.microsoft.com/office/drawing/2014/main" id="{00000000-0008-0000-0200-00009D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438" name="image3.png">
          <a:extLst>
            <a:ext uri="{FF2B5EF4-FFF2-40B4-BE49-F238E27FC236}">
              <a16:creationId xmlns:a16="http://schemas.microsoft.com/office/drawing/2014/main" id="{00000000-0008-0000-0200-00009E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39" name="image3.png">
          <a:extLst>
            <a:ext uri="{FF2B5EF4-FFF2-40B4-BE49-F238E27FC236}">
              <a16:creationId xmlns:a16="http://schemas.microsoft.com/office/drawing/2014/main" id="{00000000-0008-0000-0200-00009F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40" name="image3.png">
          <a:extLst>
            <a:ext uri="{FF2B5EF4-FFF2-40B4-BE49-F238E27FC236}">
              <a16:creationId xmlns:a16="http://schemas.microsoft.com/office/drawing/2014/main" id="{00000000-0008-0000-0200-0000A0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41" name="image3.png">
          <a:extLst>
            <a:ext uri="{FF2B5EF4-FFF2-40B4-BE49-F238E27FC236}">
              <a16:creationId xmlns:a16="http://schemas.microsoft.com/office/drawing/2014/main" id="{00000000-0008-0000-0200-0000A1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42" name="image3.png">
          <a:extLst>
            <a:ext uri="{FF2B5EF4-FFF2-40B4-BE49-F238E27FC236}">
              <a16:creationId xmlns:a16="http://schemas.microsoft.com/office/drawing/2014/main" id="{00000000-0008-0000-0200-0000A2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43" name="image3.png">
          <a:extLst>
            <a:ext uri="{FF2B5EF4-FFF2-40B4-BE49-F238E27FC236}">
              <a16:creationId xmlns:a16="http://schemas.microsoft.com/office/drawing/2014/main" id="{00000000-0008-0000-0200-0000A3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44" name="image3.png">
          <a:extLst>
            <a:ext uri="{FF2B5EF4-FFF2-40B4-BE49-F238E27FC236}">
              <a16:creationId xmlns:a16="http://schemas.microsoft.com/office/drawing/2014/main" id="{00000000-0008-0000-0200-0000A4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45" name="image3.png">
          <a:extLst>
            <a:ext uri="{FF2B5EF4-FFF2-40B4-BE49-F238E27FC236}">
              <a16:creationId xmlns:a16="http://schemas.microsoft.com/office/drawing/2014/main" id="{00000000-0008-0000-0200-0000A5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46" name="image3.png">
          <a:extLst>
            <a:ext uri="{FF2B5EF4-FFF2-40B4-BE49-F238E27FC236}">
              <a16:creationId xmlns:a16="http://schemas.microsoft.com/office/drawing/2014/main" id="{00000000-0008-0000-0200-0000A6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47" name="image3.png">
          <a:extLst>
            <a:ext uri="{FF2B5EF4-FFF2-40B4-BE49-F238E27FC236}">
              <a16:creationId xmlns:a16="http://schemas.microsoft.com/office/drawing/2014/main" id="{00000000-0008-0000-0200-0000A7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48" name="image3.png">
          <a:extLst>
            <a:ext uri="{FF2B5EF4-FFF2-40B4-BE49-F238E27FC236}">
              <a16:creationId xmlns:a16="http://schemas.microsoft.com/office/drawing/2014/main" id="{00000000-0008-0000-0200-0000A8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49" name="image3.png">
          <a:extLst>
            <a:ext uri="{FF2B5EF4-FFF2-40B4-BE49-F238E27FC236}">
              <a16:creationId xmlns:a16="http://schemas.microsoft.com/office/drawing/2014/main" id="{00000000-0008-0000-0200-0000A9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50" name="image3.png">
          <a:extLst>
            <a:ext uri="{FF2B5EF4-FFF2-40B4-BE49-F238E27FC236}">
              <a16:creationId xmlns:a16="http://schemas.microsoft.com/office/drawing/2014/main" id="{00000000-0008-0000-0200-0000AA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51" name="image3.png">
          <a:extLst>
            <a:ext uri="{FF2B5EF4-FFF2-40B4-BE49-F238E27FC236}">
              <a16:creationId xmlns:a16="http://schemas.microsoft.com/office/drawing/2014/main" id="{00000000-0008-0000-0200-0000AB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52" name="image3.png">
          <a:extLst>
            <a:ext uri="{FF2B5EF4-FFF2-40B4-BE49-F238E27FC236}">
              <a16:creationId xmlns:a16="http://schemas.microsoft.com/office/drawing/2014/main" id="{00000000-0008-0000-0200-0000AC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53" name="image3.png">
          <a:extLst>
            <a:ext uri="{FF2B5EF4-FFF2-40B4-BE49-F238E27FC236}">
              <a16:creationId xmlns:a16="http://schemas.microsoft.com/office/drawing/2014/main" id="{00000000-0008-0000-0200-0000AD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54" name="image3.png">
          <a:extLst>
            <a:ext uri="{FF2B5EF4-FFF2-40B4-BE49-F238E27FC236}">
              <a16:creationId xmlns:a16="http://schemas.microsoft.com/office/drawing/2014/main" id="{00000000-0008-0000-0200-0000AE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55" name="image3.png">
          <a:extLst>
            <a:ext uri="{FF2B5EF4-FFF2-40B4-BE49-F238E27FC236}">
              <a16:creationId xmlns:a16="http://schemas.microsoft.com/office/drawing/2014/main" id="{00000000-0008-0000-0200-0000AF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56" name="image3.png">
          <a:extLst>
            <a:ext uri="{FF2B5EF4-FFF2-40B4-BE49-F238E27FC236}">
              <a16:creationId xmlns:a16="http://schemas.microsoft.com/office/drawing/2014/main" id="{00000000-0008-0000-0200-0000B0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57" name="image3.png">
          <a:extLst>
            <a:ext uri="{FF2B5EF4-FFF2-40B4-BE49-F238E27FC236}">
              <a16:creationId xmlns:a16="http://schemas.microsoft.com/office/drawing/2014/main" id="{00000000-0008-0000-0200-0000B1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58" name="image3.png">
          <a:extLst>
            <a:ext uri="{FF2B5EF4-FFF2-40B4-BE49-F238E27FC236}">
              <a16:creationId xmlns:a16="http://schemas.microsoft.com/office/drawing/2014/main" id="{00000000-0008-0000-0200-0000B2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59" name="image3.png">
          <a:extLst>
            <a:ext uri="{FF2B5EF4-FFF2-40B4-BE49-F238E27FC236}">
              <a16:creationId xmlns:a16="http://schemas.microsoft.com/office/drawing/2014/main" id="{00000000-0008-0000-0200-0000B3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60" name="image3.png">
          <a:extLst>
            <a:ext uri="{FF2B5EF4-FFF2-40B4-BE49-F238E27FC236}">
              <a16:creationId xmlns:a16="http://schemas.microsoft.com/office/drawing/2014/main" id="{00000000-0008-0000-0200-0000B4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61" name="image3.png">
          <a:extLst>
            <a:ext uri="{FF2B5EF4-FFF2-40B4-BE49-F238E27FC236}">
              <a16:creationId xmlns:a16="http://schemas.microsoft.com/office/drawing/2014/main" id="{00000000-0008-0000-0200-0000B5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62" name="image3.png">
          <a:extLst>
            <a:ext uri="{FF2B5EF4-FFF2-40B4-BE49-F238E27FC236}">
              <a16:creationId xmlns:a16="http://schemas.microsoft.com/office/drawing/2014/main" id="{00000000-0008-0000-0200-0000B6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63" name="image3.png">
          <a:extLst>
            <a:ext uri="{FF2B5EF4-FFF2-40B4-BE49-F238E27FC236}">
              <a16:creationId xmlns:a16="http://schemas.microsoft.com/office/drawing/2014/main" id="{00000000-0008-0000-0200-0000B7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64" name="image3.png">
          <a:extLst>
            <a:ext uri="{FF2B5EF4-FFF2-40B4-BE49-F238E27FC236}">
              <a16:creationId xmlns:a16="http://schemas.microsoft.com/office/drawing/2014/main" id="{00000000-0008-0000-0200-0000B8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65" name="image3.png">
          <a:extLst>
            <a:ext uri="{FF2B5EF4-FFF2-40B4-BE49-F238E27FC236}">
              <a16:creationId xmlns:a16="http://schemas.microsoft.com/office/drawing/2014/main" id="{00000000-0008-0000-0200-0000B9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66" name="image3.png">
          <a:extLst>
            <a:ext uri="{FF2B5EF4-FFF2-40B4-BE49-F238E27FC236}">
              <a16:creationId xmlns:a16="http://schemas.microsoft.com/office/drawing/2014/main" id="{00000000-0008-0000-0200-0000BA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67" name="image3.png">
          <a:extLst>
            <a:ext uri="{FF2B5EF4-FFF2-40B4-BE49-F238E27FC236}">
              <a16:creationId xmlns:a16="http://schemas.microsoft.com/office/drawing/2014/main" id="{00000000-0008-0000-0200-0000BB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68" name="image3.png">
          <a:extLst>
            <a:ext uri="{FF2B5EF4-FFF2-40B4-BE49-F238E27FC236}">
              <a16:creationId xmlns:a16="http://schemas.microsoft.com/office/drawing/2014/main" id="{00000000-0008-0000-0200-0000BC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69" name="image3.png">
          <a:extLst>
            <a:ext uri="{FF2B5EF4-FFF2-40B4-BE49-F238E27FC236}">
              <a16:creationId xmlns:a16="http://schemas.microsoft.com/office/drawing/2014/main" id="{00000000-0008-0000-0200-0000BD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70" name="image3.png">
          <a:extLst>
            <a:ext uri="{FF2B5EF4-FFF2-40B4-BE49-F238E27FC236}">
              <a16:creationId xmlns:a16="http://schemas.microsoft.com/office/drawing/2014/main" id="{00000000-0008-0000-0200-0000BE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71" name="image3.png">
          <a:extLst>
            <a:ext uri="{FF2B5EF4-FFF2-40B4-BE49-F238E27FC236}">
              <a16:creationId xmlns:a16="http://schemas.microsoft.com/office/drawing/2014/main" id="{00000000-0008-0000-0200-0000BF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72" name="image3.png">
          <a:extLst>
            <a:ext uri="{FF2B5EF4-FFF2-40B4-BE49-F238E27FC236}">
              <a16:creationId xmlns:a16="http://schemas.microsoft.com/office/drawing/2014/main" id="{00000000-0008-0000-0200-0000C0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73" name="image3.png">
          <a:extLst>
            <a:ext uri="{FF2B5EF4-FFF2-40B4-BE49-F238E27FC236}">
              <a16:creationId xmlns:a16="http://schemas.microsoft.com/office/drawing/2014/main" id="{00000000-0008-0000-0200-0000C1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74" name="image3.png">
          <a:extLst>
            <a:ext uri="{FF2B5EF4-FFF2-40B4-BE49-F238E27FC236}">
              <a16:creationId xmlns:a16="http://schemas.microsoft.com/office/drawing/2014/main" id="{00000000-0008-0000-0200-0000C2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75" name="image3.png">
          <a:extLst>
            <a:ext uri="{FF2B5EF4-FFF2-40B4-BE49-F238E27FC236}">
              <a16:creationId xmlns:a16="http://schemas.microsoft.com/office/drawing/2014/main" id="{00000000-0008-0000-0200-0000C3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76" name="image3.png">
          <a:extLst>
            <a:ext uri="{FF2B5EF4-FFF2-40B4-BE49-F238E27FC236}">
              <a16:creationId xmlns:a16="http://schemas.microsoft.com/office/drawing/2014/main" id="{00000000-0008-0000-0200-0000C4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77" name="image3.png">
          <a:extLst>
            <a:ext uri="{FF2B5EF4-FFF2-40B4-BE49-F238E27FC236}">
              <a16:creationId xmlns:a16="http://schemas.microsoft.com/office/drawing/2014/main" id="{00000000-0008-0000-0200-0000C5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78" name="image3.png">
          <a:extLst>
            <a:ext uri="{FF2B5EF4-FFF2-40B4-BE49-F238E27FC236}">
              <a16:creationId xmlns:a16="http://schemas.microsoft.com/office/drawing/2014/main" id="{00000000-0008-0000-0200-0000C6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79" name="image3.png">
          <a:extLst>
            <a:ext uri="{FF2B5EF4-FFF2-40B4-BE49-F238E27FC236}">
              <a16:creationId xmlns:a16="http://schemas.microsoft.com/office/drawing/2014/main" id="{00000000-0008-0000-0200-0000C7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80" name="image3.png">
          <a:extLst>
            <a:ext uri="{FF2B5EF4-FFF2-40B4-BE49-F238E27FC236}">
              <a16:creationId xmlns:a16="http://schemas.microsoft.com/office/drawing/2014/main" id="{00000000-0008-0000-0200-0000C8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81" name="image3.png">
          <a:extLst>
            <a:ext uri="{FF2B5EF4-FFF2-40B4-BE49-F238E27FC236}">
              <a16:creationId xmlns:a16="http://schemas.microsoft.com/office/drawing/2014/main" id="{00000000-0008-0000-0200-0000C9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82" name="image3.png">
          <a:extLst>
            <a:ext uri="{FF2B5EF4-FFF2-40B4-BE49-F238E27FC236}">
              <a16:creationId xmlns:a16="http://schemas.microsoft.com/office/drawing/2014/main" id="{00000000-0008-0000-0200-0000CA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83" name="image3.png">
          <a:extLst>
            <a:ext uri="{FF2B5EF4-FFF2-40B4-BE49-F238E27FC236}">
              <a16:creationId xmlns:a16="http://schemas.microsoft.com/office/drawing/2014/main" id="{00000000-0008-0000-0200-0000CB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84" name="image3.png">
          <a:extLst>
            <a:ext uri="{FF2B5EF4-FFF2-40B4-BE49-F238E27FC236}">
              <a16:creationId xmlns:a16="http://schemas.microsoft.com/office/drawing/2014/main" id="{00000000-0008-0000-0200-0000CC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85" name="image3.png">
          <a:extLst>
            <a:ext uri="{FF2B5EF4-FFF2-40B4-BE49-F238E27FC236}">
              <a16:creationId xmlns:a16="http://schemas.microsoft.com/office/drawing/2014/main" id="{00000000-0008-0000-0200-0000CD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86" name="image3.png">
          <a:extLst>
            <a:ext uri="{FF2B5EF4-FFF2-40B4-BE49-F238E27FC236}">
              <a16:creationId xmlns:a16="http://schemas.microsoft.com/office/drawing/2014/main" id="{00000000-0008-0000-0200-0000CE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87" name="image3.png">
          <a:extLst>
            <a:ext uri="{FF2B5EF4-FFF2-40B4-BE49-F238E27FC236}">
              <a16:creationId xmlns:a16="http://schemas.microsoft.com/office/drawing/2014/main" id="{00000000-0008-0000-0200-0000CF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88" name="image3.png">
          <a:extLst>
            <a:ext uri="{FF2B5EF4-FFF2-40B4-BE49-F238E27FC236}">
              <a16:creationId xmlns:a16="http://schemas.microsoft.com/office/drawing/2014/main" id="{00000000-0008-0000-0200-0000D0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89" name="image3.png">
          <a:extLst>
            <a:ext uri="{FF2B5EF4-FFF2-40B4-BE49-F238E27FC236}">
              <a16:creationId xmlns:a16="http://schemas.microsoft.com/office/drawing/2014/main" id="{00000000-0008-0000-0200-0000D1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90" name="image3.png">
          <a:extLst>
            <a:ext uri="{FF2B5EF4-FFF2-40B4-BE49-F238E27FC236}">
              <a16:creationId xmlns:a16="http://schemas.microsoft.com/office/drawing/2014/main" id="{00000000-0008-0000-0200-0000D2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91" name="image3.png">
          <a:extLst>
            <a:ext uri="{FF2B5EF4-FFF2-40B4-BE49-F238E27FC236}">
              <a16:creationId xmlns:a16="http://schemas.microsoft.com/office/drawing/2014/main" id="{00000000-0008-0000-0200-0000D3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92" name="image3.png">
          <a:extLst>
            <a:ext uri="{FF2B5EF4-FFF2-40B4-BE49-F238E27FC236}">
              <a16:creationId xmlns:a16="http://schemas.microsoft.com/office/drawing/2014/main" id="{00000000-0008-0000-0200-0000D4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93" name="image3.png">
          <a:extLst>
            <a:ext uri="{FF2B5EF4-FFF2-40B4-BE49-F238E27FC236}">
              <a16:creationId xmlns:a16="http://schemas.microsoft.com/office/drawing/2014/main" id="{00000000-0008-0000-0200-0000D5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94" name="image3.png">
          <a:extLst>
            <a:ext uri="{FF2B5EF4-FFF2-40B4-BE49-F238E27FC236}">
              <a16:creationId xmlns:a16="http://schemas.microsoft.com/office/drawing/2014/main" id="{00000000-0008-0000-0200-0000D6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95" name="image3.png">
          <a:extLst>
            <a:ext uri="{FF2B5EF4-FFF2-40B4-BE49-F238E27FC236}">
              <a16:creationId xmlns:a16="http://schemas.microsoft.com/office/drawing/2014/main" id="{00000000-0008-0000-0200-0000D7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96" name="image3.png">
          <a:extLst>
            <a:ext uri="{FF2B5EF4-FFF2-40B4-BE49-F238E27FC236}">
              <a16:creationId xmlns:a16="http://schemas.microsoft.com/office/drawing/2014/main" id="{00000000-0008-0000-0200-0000D8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97" name="image3.png">
          <a:extLst>
            <a:ext uri="{FF2B5EF4-FFF2-40B4-BE49-F238E27FC236}">
              <a16:creationId xmlns:a16="http://schemas.microsoft.com/office/drawing/2014/main" id="{00000000-0008-0000-0200-0000D9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98" name="image3.png">
          <a:extLst>
            <a:ext uri="{FF2B5EF4-FFF2-40B4-BE49-F238E27FC236}">
              <a16:creationId xmlns:a16="http://schemas.microsoft.com/office/drawing/2014/main" id="{00000000-0008-0000-0200-0000DA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99" name="image3.png">
          <a:extLst>
            <a:ext uri="{FF2B5EF4-FFF2-40B4-BE49-F238E27FC236}">
              <a16:creationId xmlns:a16="http://schemas.microsoft.com/office/drawing/2014/main" id="{00000000-0008-0000-0200-0000DB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500" name="image3.png">
          <a:extLst>
            <a:ext uri="{FF2B5EF4-FFF2-40B4-BE49-F238E27FC236}">
              <a16:creationId xmlns:a16="http://schemas.microsoft.com/office/drawing/2014/main" id="{00000000-0008-0000-0200-0000DC05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editAs="oneCell">
    <xdr:from>
      <xdr:col>0</xdr:col>
      <xdr:colOff>412749</xdr:colOff>
      <xdr:row>0</xdr:row>
      <xdr:rowOff>238125</xdr:rowOff>
    </xdr:from>
    <xdr:to>
      <xdr:col>2</xdr:col>
      <xdr:colOff>1622227</xdr:colOff>
      <xdr:row>2</xdr:row>
      <xdr:rowOff>253008</xdr:rowOff>
    </xdr:to>
    <xdr:pic>
      <xdr:nvPicPr>
        <xdr:cNvPr id="1503" name="image1.png">
          <a:extLst>
            <a:ext uri="{FF2B5EF4-FFF2-40B4-BE49-F238E27FC236}">
              <a16:creationId xmlns:a16="http://schemas.microsoft.com/office/drawing/2014/main" id="{6690A807-DFB4-4742-B0DD-86EFC945EEDA}"/>
            </a:ext>
          </a:extLst>
        </xdr:cNvPr>
        <xdr:cNvPicPr preferRelativeResize="0">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2749" y="238125"/>
          <a:ext cx="2846587" cy="7441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17</xdr:col>
      <xdr:colOff>405087</xdr:colOff>
      <xdr:row>151</xdr:row>
      <xdr:rowOff>164226</xdr:rowOff>
    </xdr:from>
    <xdr:to>
      <xdr:col>23</xdr:col>
      <xdr:colOff>586474</xdr:colOff>
      <xdr:row>155</xdr:row>
      <xdr:rowOff>170466</xdr:rowOff>
    </xdr:to>
    <xdr:pic>
      <xdr:nvPicPr>
        <xdr:cNvPr id="1505" name="Imagen 4">
          <a:extLst>
            <a:ext uri="{FF2B5EF4-FFF2-40B4-BE49-F238E27FC236}">
              <a16:creationId xmlns:a16="http://schemas.microsoft.com/office/drawing/2014/main" id="{D655BB30-F676-40BB-9383-E0489670CEA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094484" y="46694398"/>
          <a:ext cx="7312479"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238125</xdr:colOff>
      <xdr:row>0</xdr:row>
      <xdr:rowOff>178593</xdr:rowOff>
    </xdr:from>
    <xdr:to>
      <xdr:col>3</xdr:col>
      <xdr:colOff>0</xdr:colOff>
      <xdr:row>2</xdr:row>
      <xdr:rowOff>35559</xdr:rowOff>
    </xdr:to>
    <xdr:pic>
      <xdr:nvPicPr>
        <xdr:cNvPr id="2" name="Imagen 1">
          <a:extLst>
            <a:ext uri="{FF2B5EF4-FFF2-40B4-BE49-F238E27FC236}">
              <a16:creationId xmlns:a16="http://schemas.microsoft.com/office/drawing/2014/main" id="{880AFA4E-A2A4-4D7E-AEC4-6A79AD234C0C}"/>
            </a:ext>
          </a:extLst>
        </xdr:cNvPr>
        <xdr:cNvPicPr>
          <a:picLocks noChangeAspect="1"/>
        </xdr:cNvPicPr>
      </xdr:nvPicPr>
      <xdr:blipFill>
        <a:blip xmlns:r="http://schemas.openxmlformats.org/officeDocument/2006/relationships" r:embed="rId1"/>
        <a:stretch>
          <a:fillRect/>
        </a:stretch>
      </xdr:blipFill>
      <xdr:spPr>
        <a:xfrm>
          <a:off x="238125" y="178593"/>
          <a:ext cx="2047875" cy="45227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NYDIA.OVALLE" id="{77AE9B5D-248B-4ECE-93BA-0D8B4FECC0C6}" userId="S-1-5-21-2863282576-4003072014-2119940816-34289"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C65" dT="2020-01-21T17:40:23.81" personId="{77AE9B5D-248B-4ECE-93BA-0D8B4FECC0C6}" id="{D95B1A45-8B34-4DC3-BE56-EA406F2D38F3}">
    <text>Traslado entre metas y para pago de pasivos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microsoft.com/office/2017/10/relationships/threadedComment" Target="../threadedComments/threadedComment1.xml"/><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000"/>
  <sheetViews>
    <sheetView showGridLines="0" zoomScale="33" zoomScaleNormal="33" workbookViewId="0">
      <selection activeCell="G11" sqref="G11:G13"/>
    </sheetView>
  </sheetViews>
  <sheetFormatPr baseColWidth="10" defaultColWidth="14.42578125" defaultRowHeight="15" customHeight="1" x14ac:dyDescent="0.25"/>
  <cols>
    <col min="1" max="1" width="7.28515625" customWidth="1"/>
    <col min="2" max="2" width="8" customWidth="1"/>
    <col min="3" max="3" width="9.28515625" customWidth="1"/>
    <col min="4" max="4" width="7.5703125" customWidth="1"/>
    <col min="5" max="5" width="23.42578125" customWidth="1"/>
    <col min="6" max="6" width="5.28515625" customWidth="1"/>
    <col min="7" max="7" width="21.5703125" customWidth="1"/>
    <col min="8" max="8" width="13.42578125" customWidth="1"/>
    <col min="9" max="9" width="9.42578125" customWidth="1"/>
    <col min="10" max="10" width="12.5703125" customWidth="1"/>
    <col min="11" max="11" width="11.5703125" customWidth="1"/>
    <col min="12" max="12" width="17.28515625" customWidth="1"/>
    <col min="13" max="13" width="11.28515625" customWidth="1"/>
    <col min="14" max="14" width="8.140625" customWidth="1"/>
    <col min="15" max="15" width="11.140625" customWidth="1"/>
    <col min="16" max="16" width="12.7109375" customWidth="1"/>
    <col min="17" max="17" width="14.28515625" customWidth="1"/>
    <col min="18" max="18" width="12.7109375" customWidth="1"/>
    <col min="19" max="19" width="9.5703125" customWidth="1"/>
    <col min="20" max="20" width="11.140625" customWidth="1"/>
    <col min="21" max="21" width="12.7109375" customWidth="1"/>
    <col min="22" max="22" width="9" customWidth="1"/>
    <col min="23" max="24" width="12.7109375" customWidth="1"/>
    <col min="25" max="25" width="10.42578125" customWidth="1"/>
    <col min="26" max="26" width="10.85546875" customWidth="1"/>
    <col min="27" max="29" width="10.7109375" customWidth="1"/>
    <col min="30" max="30" width="8.42578125" customWidth="1"/>
    <col min="31" max="31" width="9.85546875" customWidth="1"/>
    <col min="32" max="32" width="8.85546875" customWidth="1"/>
    <col min="33" max="33" width="10.5703125" customWidth="1"/>
    <col min="34" max="34" width="11" customWidth="1"/>
    <col min="35" max="38" width="12.7109375" customWidth="1"/>
    <col min="39" max="39" width="9" customWidth="1"/>
    <col min="40" max="40" width="9.85546875" customWidth="1"/>
    <col min="41" max="41" width="10.85546875" customWidth="1"/>
    <col min="42" max="42" width="10.42578125" customWidth="1"/>
    <col min="43" max="43" width="9.42578125" customWidth="1"/>
    <col min="44" max="44" width="11.42578125" customWidth="1"/>
    <col min="45" max="45" width="135.7109375" customWidth="1"/>
    <col min="46" max="46" width="44.7109375" customWidth="1"/>
    <col min="47" max="47" width="39.28515625" customWidth="1"/>
    <col min="48" max="48" width="60" customWidth="1"/>
    <col min="49" max="49" width="56.42578125" customWidth="1"/>
    <col min="50" max="51" width="14.42578125" customWidth="1"/>
  </cols>
  <sheetData>
    <row r="1" spans="1:51" ht="20.25" customHeight="1" x14ac:dyDescent="0.25">
      <c r="A1" s="1"/>
      <c r="B1" s="2"/>
      <c r="C1" s="2"/>
      <c r="D1" s="2"/>
      <c r="E1" s="2"/>
      <c r="F1" s="2"/>
      <c r="G1" s="2"/>
      <c r="H1" s="2"/>
      <c r="I1" s="2"/>
      <c r="J1" s="3"/>
      <c r="K1" s="3"/>
      <c r="L1" s="3"/>
      <c r="M1" s="3"/>
      <c r="N1" s="3"/>
      <c r="O1" s="3"/>
      <c r="P1" s="3"/>
      <c r="Q1" s="3"/>
      <c r="R1" s="3"/>
      <c r="S1" s="3"/>
      <c r="T1" s="3"/>
      <c r="U1" s="3"/>
      <c r="V1" s="3"/>
      <c r="W1" s="3"/>
      <c r="X1" s="3"/>
      <c r="Y1" s="3"/>
      <c r="Z1" s="3"/>
      <c r="AA1" s="3"/>
      <c r="AB1" s="4"/>
      <c r="AC1" s="3"/>
      <c r="AD1" s="3"/>
      <c r="AE1" s="3"/>
      <c r="AF1" s="3"/>
      <c r="AG1" s="3"/>
      <c r="AH1" s="3"/>
      <c r="AI1" s="3"/>
      <c r="AJ1" s="3"/>
      <c r="AK1" s="3"/>
      <c r="AL1" s="3"/>
      <c r="AM1" s="1"/>
      <c r="AN1" s="2"/>
      <c r="AO1" s="1"/>
      <c r="AP1" s="1"/>
      <c r="AQ1" s="1"/>
      <c r="AR1" s="1"/>
      <c r="AS1" s="1"/>
      <c r="AT1" s="1"/>
      <c r="AU1" s="1"/>
      <c r="AV1" s="1"/>
      <c r="AW1" s="1"/>
      <c r="AX1" s="1"/>
      <c r="AY1" s="1"/>
    </row>
    <row r="2" spans="1:51" ht="45.75" customHeight="1" x14ac:dyDescent="0.25">
      <c r="A2" s="486"/>
      <c r="B2" s="487"/>
      <c r="C2" s="487"/>
      <c r="D2" s="487"/>
      <c r="E2" s="487"/>
      <c r="F2" s="487"/>
      <c r="G2" s="488"/>
      <c r="H2" s="494" t="s">
        <v>0</v>
      </c>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1"/>
      <c r="AI2" s="481"/>
      <c r="AJ2" s="481"/>
      <c r="AK2" s="481"/>
      <c r="AL2" s="481"/>
      <c r="AM2" s="481"/>
      <c r="AN2" s="481"/>
      <c r="AO2" s="481"/>
      <c r="AP2" s="481"/>
      <c r="AQ2" s="481"/>
      <c r="AR2" s="481"/>
      <c r="AS2" s="481"/>
      <c r="AT2" s="481"/>
      <c r="AU2" s="481"/>
      <c r="AV2" s="481"/>
      <c r="AW2" s="482"/>
      <c r="AX2" s="1"/>
      <c r="AY2" s="1"/>
    </row>
    <row r="3" spans="1:51" ht="53.25" customHeight="1" x14ac:dyDescent="0.3">
      <c r="A3" s="489"/>
      <c r="B3" s="475"/>
      <c r="C3" s="475"/>
      <c r="D3" s="475"/>
      <c r="E3" s="475"/>
      <c r="F3" s="475"/>
      <c r="G3" s="490"/>
      <c r="H3" s="495" t="s">
        <v>14</v>
      </c>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6"/>
      <c r="AQ3" s="496"/>
      <c r="AR3" s="496"/>
      <c r="AS3" s="496"/>
      <c r="AT3" s="496"/>
      <c r="AU3" s="496"/>
      <c r="AV3" s="496"/>
      <c r="AW3" s="497"/>
      <c r="AX3" s="1"/>
      <c r="AY3" s="1"/>
    </row>
    <row r="4" spans="1:51" ht="20.25" customHeight="1" x14ac:dyDescent="0.3">
      <c r="A4" s="491"/>
      <c r="B4" s="492"/>
      <c r="C4" s="492"/>
      <c r="D4" s="492"/>
      <c r="E4" s="492"/>
      <c r="F4" s="492"/>
      <c r="G4" s="493"/>
      <c r="H4" s="498" t="s">
        <v>2</v>
      </c>
      <c r="I4" s="499"/>
      <c r="J4" s="499"/>
      <c r="K4" s="499"/>
      <c r="L4" s="499"/>
      <c r="M4" s="499"/>
      <c r="N4" s="499"/>
      <c r="O4" s="499"/>
      <c r="P4" s="499"/>
      <c r="Q4" s="499"/>
      <c r="R4" s="499"/>
      <c r="S4" s="499"/>
      <c r="T4" s="499"/>
      <c r="U4" s="499"/>
      <c r="V4" s="499"/>
      <c r="W4" s="499"/>
      <c r="X4" s="499"/>
      <c r="Y4" s="499"/>
      <c r="Z4" s="499"/>
      <c r="AA4" s="499"/>
      <c r="AB4" s="499"/>
      <c r="AC4" s="499"/>
      <c r="AD4" s="499"/>
      <c r="AE4" s="499"/>
      <c r="AF4" s="499"/>
      <c r="AG4" s="499"/>
      <c r="AH4" s="499"/>
      <c r="AI4" s="499"/>
      <c r="AJ4" s="499"/>
      <c r="AK4" s="499"/>
      <c r="AL4" s="500"/>
      <c r="AM4" s="501" t="s">
        <v>3</v>
      </c>
      <c r="AN4" s="499"/>
      <c r="AO4" s="499"/>
      <c r="AP4" s="499"/>
      <c r="AQ4" s="499"/>
      <c r="AR4" s="499"/>
      <c r="AS4" s="499"/>
      <c r="AT4" s="499"/>
      <c r="AU4" s="499"/>
      <c r="AV4" s="499"/>
      <c r="AW4" s="502"/>
      <c r="AX4" s="1"/>
      <c r="AY4" s="1"/>
    </row>
    <row r="5" spans="1:51" ht="20.25" customHeight="1" x14ac:dyDescent="0.25">
      <c r="A5" s="477" t="s">
        <v>4</v>
      </c>
      <c r="B5" s="478"/>
      <c r="C5" s="478"/>
      <c r="D5" s="478"/>
      <c r="E5" s="478"/>
      <c r="F5" s="478"/>
      <c r="G5" s="478"/>
      <c r="H5" s="478"/>
      <c r="I5" s="478"/>
      <c r="J5" s="478"/>
      <c r="K5" s="478"/>
      <c r="L5" s="478"/>
      <c r="M5" s="478"/>
      <c r="N5" s="478"/>
      <c r="O5" s="478"/>
      <c r="P5" s="478"/>
      <c r="Q5" s="478"/>
      <c r="R5" s="479"/>
      <c r="S5" s="480" t="s">
        <v>5</v>
      </c>
      <c r="T5" s="481"/>
      <c r="U5" s="481"/>
      <c r="V5" s="481"/>
      <c r="W5" s="481"/>
      <c r="X5" s="481"/>
      <c r="Y5" s="481"/>
      <c r="Z5" s="481"/>
      <c r="AA5" s="481"/>
      <c r="AB5" s="481"/>
      <c r="AC5" s="481"/>
      <c r="AD5" s="481"/>
      <c r="AE5" s="481"/>
      <c r="AF5" s="481"/>
      <c r="AG5" s="481"/>
      <c r="AH5" s="481"/>
      <c r="AI5" s="481"/>
      <c r="AJ5" s="481"/>
      <c r="AK5" s="481"/>
      <c r="AL5" s="481"/>
      <c r="AM5" s="481"/>
      <c r="AN5" s="481"/>
      <c r="AO5" s="481"/>
      <c r="AP5" s="481"/>
      <c r="AQ5" s="481"/>
      <c r="AR5" s="481"/>
      <c r="AS5" s="481"/>
      <c r="AT5" s="481"/>
      <c r="AU5" s="481"/>
      <c r="AV5" s="481"/>
      <c r="AW5" s="482"/>
      <c r="AX5" s="1"/>
      <c r="AY5" s="1"/>
    </row>
    <row r="6" spans="1:51" ht="20.25" customHeight="1" x14ac:dyDescent="0.25">
      <c r="A6" s="470" t="s">
        <v>6</v>
      </c>
      <c r="B6" s="465"/>
      <c r="C6" s="465"/>
      <c r="D6" s="465"/>
      <c r="E6" s="465"/>
      <c r="F6" s="465"/>
      <c r="G6" s="465"/>
      <c r="H6" s="465"/>
      <c r="I6" s="465"/>
      <c r="J6" s="465"/>
      <c r="K6" s="465"/>
      <c r="L6" s="465"/>
      <c r="M6" s="465"/>
      <c r="N6" s="465"/>
      <c r="O6" s="465"/>
      <c r="P6" s="465"/>
      <c r="Q6" s="465"/>
      <c r="R6" s="467"/>
      <c r="S6" s="483" t="s">
        <v>7</v>
      </c>
      <c r="T6" s="465"/>
      <c r="U6" s="465"/>
      <c r="V6" s="465"/>
      <c r="W6" s="465"/>
      <c r="X6" s="465"/>
      <c r="Y6" s="465"/>
      <c r="Z6" s="465"/>
      <c r="AA6" s="465"/>
      <c r="AB6" s="465"/>
      <c r="AC6" s="465"/>
      <c r="AD6" s="465"/>
      <c r="AE6" s="465"/>
      <c r="AF6" s="465"/>
      <c r="AG6" s="465"/>
      <c r="AH6" s="465"/>
      <c r="AI6" s="465"/>
      <c r="AJ6" s="465"/>
      <c r="AK6" s="465"/>
      <c r="AL6" s="465"/>
      <c r="AM6" s="465"/>
      <c r="AN6" s="465"/>
      <c r="AO6" s="465"/>
      <c r="AP6" s="465"/>
      <c r="AQ6" s="465"/>
      <c r="AR6" s="465"/>
      <c r="AS6" s="465"/>
      <c r="AT6" s="465"/>
      <c r="AU6" s="465"/>
      <c r="AV6" s="465"/>
      <c r="AW6" s="484"/>
      <c r="AX6" s="1"/>
      <c r="AY6" s="1"/>
    </row>
    <row r="7" spans="1:51" ht="20.25" customHeight="1" x14ac:dyDescent="0.25">
      <c r="A7" s="470" t="s">
        <v>24</v>
      </c>
      <c r="B7" s="465"/>
      <c r="C7" s="465"/>
      <c r="D7" s="465"/>
      <c r="E7" s="465"/>
      <c r="F7" s="465"/>
      <c r="G7" s="465"/>
      <c r="H7" s="465"/>
      <c r="I7" s="465"/>
      <c r="J7" s="465"/>
      <c r="K7" s="465"/>
      <c r="L7" s="465"/>
      <c r="M7" s="465"/>
      <c r="N7" s="465"/>
      <c r="O7" s="465"/>
      <c r="P7" s="465"/>
      <c r="Q7" s="465"/>
      <c r="R7" s="467"/>
      <c r="S7" s="485" t="s">
        <v>25</v>
      </c>
      <c r="T7" s="465"/>
      <c r="U7" s="465"/>
      <c r="V7" s="465"/>
      <c r="W7" s="465"/>
      <c r="X7" s="465"/>
      <c r="Y7" s="465"/>
      <c r="Z7" s="465"/>
      <c r="AA7" s="465"/>
      <c r="AB7" s="465"/>
      <c r="AC7" s="465"/>
      <c r="AD7" s="465"/>
      <c r="AE7" s="465"/>
      <c r="AF7" s="465"/>
      <c r="AG7" s="465"/>
      <c r="AH7" s="465"/>
      <c r="AI7" s="465"/>
      <c r="AJ7" s="465"/>
      <c r="AK7" s="465"/>
      <c r="AL7" s="465"/>
      <c r="AM7" s="465"/>
      <c r="AN7" s="465"/>
      <c r="AO7" s="465"/>
      <c r="AP7" s="465"/>
      <c r="AQ7" s="465"/>
      <c r="AR7" s="465"/>
      <c r="AS7" s="465"/>
      <c r="AT7" s="465"/>
      <c r="AU7" s="465"/>
      <c r="AV7" s="465"/>
      <c r="AW7" s="484"/>
      <c r="AX7" s="1"/>
      <c r="AY7" s="1"/>
    </row>
    <row r="8" spans="1:51" ht="20.25" customHeight="1" x14ac:dyDescent="0.25">
      <c r="A8" s="470" t="s">
        <v>26</v>
      </c>
      <c r="B8" s="465"/>
      <c r="C8" s="465"/>
      <c r="D8" s="465"/>
      <c r="E8" s="465"/>
      <c r="F8" s="465"/>
      <c r="G8" s="465"/>
      <c r="H8" s="465"/>
      <c r="I8" s="465"/>
      <c r="J8" s="465"/>
      <c r="K8" s="465"/>
      <c r="L8" s="465"/>
      <c r="M8" s="465"/>
      <c r="N8" s="465"/>
      <c r="O8" s="465"/>
      <c r="P8" s="465"/>
      <c r="Q8" s="465"/>
      <c r="R8" s="467"/>
      <c r="S8" s="471" t="s">
        <v>27</v>
      </c>
      <c r="T8" s="472"/>
      <c r="U8" s="472"/>
      <c r="V8" s="472"/>
      <c r="W8" s="472"/>
      <c r="X8" s="472"/>
      <c r="Y8" s="472"/>
      <c r="Z8" s="472"/>
      <c r="AA8" s="472"/>
      <c r="AB8" s="472"/>
      <c r="AC8" s="472"/>
      <c r="AD8" s="472"/>
      <c r="AE8" s="472"/>
      <c r="AF8" s="472"/>
      <c r="AG8" s="472"/>
      <c r="AH8" s="472"/>
      <c r="AI8" s="472"/>
      <c r="AJ8" s="472"/>
      <c r="AK8" s="472"/>
      <c r="AL8" s="472"/>
      <c r="AM8" s="472"/>
      <c r="AN8" s="472"/>
      <c r="AO8" s="472"/>
      <c r="AP8" s="472"/>
      <c r="AQ8" s="472"/>
      <c r="AR8" s="472"/>
      <c r="AS8" s="472"/>
      <c r="AT8" s="472"/>
      <c r="AU8" s="472"/>
      <c r="AV8" s="472"/>
      <c r="AW8" s="473"/>
      <c r="AX8" s="1"/>
      <c r="AY8" s="1"/>
    </row>
    <row r="9" spans="1:51" ht="20.25" customHeight="1" x14ac:dyDescent="0.25">
      <c r="A9" s="474"/>
      <c r="B9" s="475"/>
      <c r="C9" s="475"/>
      <c r="D9" s="475"/>
      <c r="E9" s="475"/>
      <c r="F9" s="475"/>
      <c r="G9" s="475"/>
      <c r="H9" s="475"/>
      <c r="I9" s="475"/>
      <c r="J9" s="475"/>
      <c r="K9" s="475"/>
      <c r="L9" s="475"/>
      <c r="M9" s="475"/>
      <c r="N9" s="475"/>
      <c r="O9" s="475"/>
      <c r="P9" s="475"/>
      <c r="Q9" s="475"/>
      <c r="R9" s="17"/>
      <c r="S9" s="17"/>
      <c r="T9" s="17"/>
      <c r="U9" s="17"/>
      <c r="V9" s="17"/>
      <c r="W9" s="17"/>
      <c r="X9" s="17"/>
      <c r="Y9" s="17"/>
      <c r="Z9" s="17"/>
      <c r="AA9" s="17"/>
      <c r="AB9" s="18"/>
      <c r="AC9" s="17"/>
      <c r="AD9" s="17"/>
      <c r="AE9" s="17"/>
      <c r="AF9" s="17"/>
      <c r="AG9" s="17"/>
      <c r="AH9" s="17"/>
      <c r="AI9" s="17"/>
      <c r="AJ9" s="17"/>
      <c r="AK9" s="17"/>
      <c r="AL9" s="17"/>
      <c r="AM9" s="19"/>
      <c r="AN9" s="20"/>
      <c r="AO9" s="19"/>
      <c r="AP9" s="19"/>
      <c r="AQ9" s="19"/>
      <c r="AR9" s="19"/>
      <c r="AS9" s="19"/>
      <c r="AT9" s="19"/>
      <c r="AU9" s="19"/>
      <c r="AV9" s="19"/>
      <c r="AW9" s="21"/>
      <c r="AX9" s="1"/>
      <c r="AY9" s="1"/>
    </row>
    <row r="10" spans="1:51" ht="20.25" customHeight="1" x14ac:dyDescent="0.25">
      <c r="A10" s="448" t="s">
        <v>55</v>
      </c>
      <c r="B10" s="449"/>
      <c r="C10" s="450"/>
      <c r="D10" s="451" t="s">
        <v>56</v>
      </c>
      <c r="E10" s="452"/>
      <c r="F10" s="453" t="s">
        <v>57</v>
      </c>
      <c r="G10" s="454"/>
      <c r="H10" s="454"/>
      <c r="I10" s="454"/>
      <c r="J10" s="454"/>
      <c r="K10" s="454"/>
      <c r="L10" s="454"/>
      <c r="M10" s="454"/>
      <c r="N10" s="454"/>
      <c r="O10" s="454"/>
      <c r="P10" s="454"/>
      <c r="Q10" s="454"/>
      <c r="R10" s="454"/>
      <c r="S10" s="454"/>
      <c r="T10" s="454"/>
      <c r="U10" s="454"/>
      <c r="V10" s="454"/>
      <c r="W10" s="454"/>
      <c r="X10" s="454"/>
      <c r="Y10" s="454"/>
      <c r="Z10" s="454"/>
      <c r="AA10" s="454"/>
      <c r="AB10" s="454"/>
      <c r="AC10" s="454"/>
      <c r="AD10" s="454"/>
      <c r="AE10" s="454"/>
      <c r="AF10" s="454"/>
      <c r="AG10" s="454"/>
      <c r="AH10" s="454"/>
      <c r="AI10" s="454"/>
      <c r="AJ10" s="454"/>
      <c r="AK10" s="454"/>
      <c r="AL10" s="454"/>
      <c r="AM10" s="454"/>
      <c r="AN10" s="454"/>
      <c r="AO10" s="454"/>
      <c r="AP10" s="455"/>
      <c r="AQ10" s="445" t="s">
        <v>58</v>
      </c>
      <c r="AR10" s="445" t="s">
        <v>60</v>
      </c>
      <c r="AS10" s="445" t="s">
        <v>61</v>
      </c>
      <c r="AT10" s="445" t="s">
        <v>62</v>
      </c>
      <c r="AU10" s="445" t="s">
        <v>63</v>
      </c>
      <c r="AV10" s="476" t="s">
        <v>64</v>
      </c>
      <c r="AW10" s="476" t="s">
        <v>65</v>
      </c>
      <c r="AX10" s="1"/>
      <c r="AY10" s="1"/>
    </row>
    <row r="11" spans="1:51" ht="20.25" customHeight="1" x14ac:dyDescent="0.25">
      <c r="A11" s="476" t="s">
        <v>66</v>
      </c>
      <c r="B11" s="476" t="s">
        <v>67</v>
      </c>
      <c r="C11" s="476" t="s">
        <v>68</v>
      </c>
      <c r="D11" s="445" t="s">
        <v>29</v>
      </c>
      <c r="E11" s="445" t="s">
        <v>69</v>
      </c>
      <c r="F11" s="445" t="s">
        <v>70</v>
      </c>
      <c r="G11" s="445" t="s">
        <v>71</v>
      </c>
      <c r="H11" s="445" t="s">
        <v>72</v>
      </c>
      <c r="I11" s="445" t="s">
        <v>73</v>
      </c>
      <c r="J11" s="445" t="s">
        <v>74</v>
      </c>
      <c r="K11" s="453" t="s">
        <v>75</v>
      </c>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5"/>
      <c r="AM11" s="453" t="s">
        <v>76</v>
      </c>
      <c r="AN11" s="454"/>
      <c r="AO11" s="454"/>
      <c r="AP11" s="454"/>
      <c r="AQ11" s="446"/>
      <c r="AR11" s="446"/>
      <c r="AS11" s="446"/>
      <c r="AT11" s="446"/>
      <c r="AU11" s="446"/>
      <c r="AV11" s="457"/>
      <c r="AW11" s="457"/>
      <c r="AX11" s="1"/>
      <c r="AY11" s="1"/>
    </row>
    <row r="12" spans="1:51" ht="20.25" customHeight="1" x14ac:dyDescent="0.25">
      <c r="A12" s="457"/>
      <c r="B12" s="457"/>
      <c r="C12" s="457"/>
      <c r="D12" s="446"/>
      <c r="E12" s="446"/>
      <c r="F12" s="446"/>
      <c r="G12" s="446"/>
      <c r="H12" s="446"/>
      <c r="I12" s="446"/>
      <c r="J12" s="446"/>
      <c r="K12" s="97"/>
      <c r="L12" s="453">
        <v>2016</v>
      </c>
      <c r="M12" s="454"/>
      <c r="N12" s="454"/>
      <c r="O12" s="453">
        <v>2017</v>
      </c>
      <c r="P12" s="454"/>
      <c r="Q12" s="454"/>
      <c r="R12" s="454"/>
      <c r="S12" s="454"/>
      <c r="T12" s="455"/>
      <c r="U12" s="453">
        <v>2018</v>
      </c>
      <c r="V12" s="454"/>
      <c r="W12" s="454"/>
      <c r="X12" s="454"/>
      <c r="Y12" s="454"/>
      <c r="Z12" s="455"/>
      <c r="AA12" s="453">
        <v>2019</v>
      </c>
      <c r="AB12" s="454"/>
      <c r="AC12" s="454"/>
      <c r="AD12" s="454"/>
      <c r="AE12" s="454"/>
      <c r="AF12" s="455"/>
      <c r="AG12" s="453">
        <v>2020</v>
      </c>
      <c r="AH12" s="454"/>
      <c r="AI12" s="454"/>
      <c r="AJ12" s="454"/>
      <c r="AK12" s="454"/>
      <c r="AL12" s="455"/>
      <c r="AM12" s="445" t="s">
        <v>41</v>
      </c>
      <c r="AN12" s="445" t="s">
        <v>42</v>
      </c>
      <c r="AO12" s="445" t="s">
        <v>43</v>
      </c>
      <c r="AP12" s="445" t="s">
        <v>44</v>
      </c>
      <c r="AQ12" s="446"/>
      <c r="AR12" s="446"/>
      <c r="AS12" s="446"/>
      <c r="AT12" s="446"/>
      <c r="AU12" s="446"/>
      <c r="AV12" s="457"/>
      <c r="AW12" s="457"/>
      <c r="AX12" s="1"/>
      <c r="AY12" s="1"/>
    </row>
    <row r="13" spans="1:51" ht="87.75" customHeight="1" x14ac:dyDescent="0.25">
      <c r="A13" s="458"/>
      <c r="B13" s="458"/>
      <c r="C13" s="458"/>
      <c r="D13" s="447"/>
      <c r="E13" s="447"/>
      <c r="F13" s="447"/>
      <c r="G13" s="447"/>
      <c r="H13" s="447"/>
      <c r="I13" s="447"/>
      <c r="J13" s="447"/>
      <c r="K13" s="98" t="s">
        <v>78</v>
      </c>
      <c r="L13" s="98" t="s">
        <v>33</v>
      </c>
      <c r="M13" s="97" t="s">
        <v>39</v>
      </c>
      <c r="N13" s="97" t="s">
        <v>35</v>
      </c>
      <c r="O13" s="97" t="s">
        <v>36</v>
      </c>
      <c r="P13" s="97" t="s">
        <v>37</v>
      </c>
      <c r="Q13" s="97" t="s">
        <v>38</v>
      </c>
      <c r="R13" s="97" t="s">
        <v>33</v>
      </c>
      <c r="S13" s="97" t="s">
        <v>39</v>
      </c>
      <c r="T13" s="97" t="s">
        <v>35</v>
      </c>
      <c r="U13" s="97" t="s">
        <v>36</v>
      </c>
      <c r="V13" s="97" t="s">
        <v>37</v>
      </c>
      <c r="W13" s="97" t="s">
        <v>38</v>
      </c>
      <c r="X13" s="97" t="s">
        <v>33</v>
      </c>
      <c r="Y13" s="97" t="s">
        <v>39</v>
      </c>
      <c r="Z13" s="97" t="s">
        <v>35</v>
      </c>
      <c r="AA13" s="97" t="s">
        <v>36</v>
      </c>
      <c r="AB13" s="97" t="s">
        <v>37</v>
      </c>
      <c r="AC13" s="97" t="s">
        <v>38</v>
      </c>
      <c r="AD13" s="99" t="s">
        <v>33</v>
      </c>
      <c r="AE13" s="99" t="s">
        <v>39</v>
      </c>
      <c r="AF13" s="99" t="s">
        <v>35</v>
      </c>
      <c r="AG13" s="97" t="s">
        <v>36</v>
      </c>
      <c r="AH13" s="97" t="s">
        <v>37</v>
      </c>
      <c r="AI13" s="97" t="s">
        <v>38</v>
      </c>
      <c r="AJ13" s="97" t="s">
        <v>33</v>
      </c>
      <c r="AK13" s="97" t="s">
        <v>39</v>
      </c>
      <c r="AL13" s="97" t="s">
        <v>35</v>
      </c>
      <c r="AM13" s="446"/>
      <c r="AN13" s="446"/>
      <c r="AO13" s="446"/>
      <c r="AP13" s="446"/>
      <c r="AQ13" s="447"/>
      <c r="AR13" s="447"/>
      <c r="AS13" s="447"/>
      <c r="AT13" s="447"/>
      <c r="AU13" s="447"/>
      <c r="AV13" s="458"/>
      <c r="AW13" s="458"/>
      <c r="AX13" s="1"/>
      <c r="AY13" s="1"/>
    </row>
    <row r="14" spans="1:51" ht="197.25" customHeight="1" x14ac:dyDescent="0.25">
      <c r="A14" s="456">
        <v>39</v>
      </c>
      <c r="B14" s="459">
        <v>179</v>
      </c>
      <c r="C14" s="459" t="s">
        <v>80</v>
      </c>
      <c r="D14" s="460">
        <v>458</v>
      </c>
      <c r="E14" s="462" t="s">
        <v>81</v>
      </c>
      <c r="F14" s="132">
        <v>359</v>
      </c>
      <c r="G14" s="155" t="s">
        <v>82</v>
      </c>
      <c r="H14" s="132" t="s">
        <v>83</v>
      </c>
      <c r="I14" s="132" t="s">
        <v>84</v>
      </c>
      <c r="J14" s="156">
        <v>20.12</v>
      </c>
      <c r="K14" s="156">
        <v>2.56</v>
      </c>
      <c r="L14" s="156">
        <f>2.5+0.06</f>
        <v>2.56</v>
      </c>
      <c r="M14" s="132">
        <v>4.0999999999999996</v>
      </c>
      <c r="N14" s="157">
        <v>4.0999999999999996</v>
      </c>
      <c r="O14" s="157">
        <v>5</v>
      </c>
      <c r="P14" s="157">
        <v>5</v>
      </c>
      <c r="Q14" s="157">
        <v>5</v>
      </c>
      <c r="R14" s="157">
        <v>5</v>
      </c>
      <c r="S14" s="157">
        <v>5</v>
      </c>
      <c r="T14" s="156">
        <v>20.12</v>
      </c>
      <c r="U14" s="27">
        <v>5</v>
      </c>
      <c r="V14" s="27">
        <v>5</v>
      </c>
      <c r="W14" s="27">
        <v>5</v>
      </c>
      <c r="X14" s="27">
        <v>5</v>
      </c>
      <c r="Y14" s="27">
        <v>5</v>
      </c>
      <c r="Z14" s="27">
        <v>13.02</v>
      </c>
      <c r="AA14" s="27">
        <v>5</v>
      </c>
      <c r="AB14" s="29">
        <v>5</v>
      </c>
      <c r="AC14" s="29">
        <v>5</v>
      </c>
      <c r="AD14" s="29">
        <v>5</v>
      </c>
      <c r="AE14" s="156">
        <v>5</v>
      </c>
      <c r="AF14" s="156">
        <v>20.12</v>
      </c>
      <c r="AG14" s="156">
        <v>1.02</v>
      </c>
      <c r="AH14" s="156"/>
      <c r="AI14" s="157"/>
      <c r="AJ14" s="156"/>
      <c r="AK14" s="157"/>
      <c r="AL14" s="157"/>
      <c r="AM14" s="156">
        <v>0</v>
      </c>
      <c r="AN14" s="156">
        <v>0</v>
      </c>
      <c r="AO14" s="156">
        <v>0</v>
      </c>
      <c r="AP14" s="156">
        <v>20.12</v>
      </c>
      <c r="AQ14" s="95">
        <v>1</v>
      </c>
      <c r="AR14" s="95">
        <v>1</v>
      </c>
      <c r="AS14" s="131" t="s">
        <v>706</v>
      </c>
      <c r="AT14" s="132" t="s">
        <v>86</v>
      </c>
      <c r="AU14" s="132" t="s">
        <v>87</v>
      </c>
      <c r="AV14" s="133" t="s">
        <v>88</v>
      </c>
      <c r="AW14" s="32" t="s">
        <v>89</v>
      </c>
      <c r="AX14" s="1"/>
      <c r="AY14" s="1"/>
    </row>
    <row r="15" spans="1:51" ht="150" customHeight="1" x14ac:dyDescent="0.25">
      <c r="A15" s="457"/>
      <c r="B15" s="458"/>
      <c r="C15" s="458"/>
      <c r="D15" s="461"/>
      <c r="E15" s="461"/>
      <c r="F15" s="132">
        <v>360</v>
      </c>
      <c r="G15" s="155" t="s">
        <v>90</v>
      </c>
      <c r="H15" s="132" t="s">
        <v>83</v>
      </c>
      <c r="I15" s="132" t="s">
        <v>84</v>
      </c>
      <c r="J15" s="156">
        <v>10</v>
      </c>
      <c r="K15" s="156">
        <v>0</v>
      </c>
      <c r="L15" s="157">
        <v>0</v>
      </c>
      <c r="M15" s="132">
        <v>3.2</v>
      </c>
      <c r="N15" s="157">
        <v>3.2</v>
      </c>
      <c r="O15" s="157">
        <v>2.5</v>
      </c>
      <c r="P15" s="157">
        <v>2.5</v>
      </c>
      <c r="Q15" s="157">
        <v>2.5</v>
      </c>
      <c r="R15" s="157">
        <f>Q15</f>
        <v>2.5</v>
      </c>
      <c r="S15" s="157">
        <f>R15</f>
        <v>2.5</v>
      </c>
      <c r="T15" s="132">
        <v>6.86</v>
      </c>
      <c r="U15" s="26">
        <v>2</v>
      </c>
      <c r="V15" s="26">
        <v>2</v>
      </c>
      <c r="W15" s="26">
        <v>2</v>
      </c>
      <c r="X15" s="26">
        <v>2</v>
      </c>
      <c r="Y15" s="26">
        <v>2</v>
      </c>
      <c r="Z15" s="27">
        <v>6.84</v>
      </c>
      <c r="AA15" s="28">
        <v>1.3</v>
      </c>
      <c r="AB15" s="30">
        <v>1.3</v>
      </c>
      <c r="AC15" s="30">
        <v>1.3</v>
      </c>
      <c r="AD15" s="30">
        <v>1.3</v>
      </c>
      <c r="AE15" s="157">
        <v>1.3</v>
      </c>
      <c r="AF15" s="156">
        <v>2.74</v>
      </c>
      <c r="AG15" s="157">
        <v>1</v>
      </c>
      <c r="AH15" s="157"/>
      <c r="AI15" s="157"/>
      <c r="AJ15" s="132"/>
      <c r="AK15" s="157"/>
      <c r="AL15" s="157"/>
      <c r="AM15" s="156">
        <v>0</v>
      </c>
      <c r="AN15" s="156">
        <v>0</v>
      </c>
      <c r="AO15" s="156">
        <v>0</v>
      </c>
      <c r="AP15" s="156">
        <v>2.74</v>
      </c>
      <c r="AQ15" s="95">
        <v>0.27400000000000002</v>
      </c>
      <c r="AR15" s="95">
        <v>0.27400000000000002</v>
      </c>
      <c r="AS15" s="134" t="s">
        <v>710</v>
      </c>
      <c r="AT15" s="135" t="s">
        <v>707</v>
      </c>
      <c r="AU15" s="132" t="s">
        <v>708</v>
      </c>
      <c r="AV15" s="133" t="s">
        <v>92</v>
      </c>
      <c r="AW15" s="32" t="s">
        <v>89</v>
      </c>
      <c r="AX15" s="1"/>
      <c r="AY15" s="1"/>
    </row>
    <row r="16" spans="1:51" ht="159.75" customHeight="1" x14ac:dyDescent="0.25">
      <c r="A16" s="457"/>
      <c r="B16" s="26">
        <v>179</v>
      </c>
      <c r="C16" s="26" t="s">
        <v>80</v>
      </c>
      <c r="D16" s="132">
        <v>447</v>
      </c>
      <c r="E16" s="133" t="s">
        <v>93</v>
      </c>
      <c r="F16" s="132">
        <v>350</v>
      </c>
      <c r="G16" s="155" t="s">
        <v>94</v>
      </c>
      <c r="H16" s="132" t="s">
        <v>95</v>
      </c>
      <c r="I16" s="132" t="s">
        <v>84</v>
      </c>
      <c r="J16" s="158">
        <v>1</v>
      </c>
      <c r="K16" s="95">
        <v>0.125</v>
      </c>
      <c r="L16" s="95">
        <v>0.125</v>
      </c>
      <c r="M16" s="95">
        <v>0.125</v>
      </c>
      <c r="N16" s="95">
        <v>0.125</v>
      </c>
      <c r="O16" s="158">
        <v>0.25</v>
      </c>
      <c r="P16" s="158">
        <v>0.25</v>
      </c>
      <c r="Q16" s="158">
        <v>0.25</v>
      </c>
      <c r="R16" s="158">
        <v>0.25</v>
      </c>
      <c r="S16" s="157">
        <v>25</v>
      </c>
      <c r="T16" s="158">
        <v>0.25</v>
      </c>
      <c r="U16" s="33">
        <v>0.25</v>
      </c>
      <c r="V16" s="33">
        <v>0.25</v>
      </c>
      <c r="W16" s="33">
        <v>0.25</v>
      </c>
      <c r="X16" s="33">
        <v>0.25</v>
      </c>
      <c r="Y16" s="33">
        <v>0.25</v>
      </c>
      <c r="Z16" s="33">
        <v>0.25</v>
      </c>
      <c r="AA16" s="33">
        <v>0.25</v>
      </c>
      <c r="AB16" s="35">
        <v>0.25</v>
      </c>
      <c r="AC16" s="35">
        <v>0.25</v>
      </c>
      <c r="AD16" s="35">
        <v>0.25</v>
      </c>
      <c r="AE16" s="158">
        <v>0.25</v>
      </c>
      <c r="AF16" s="159">
        <v>0.25</v>
      </c>
      <c r="AG16" s="95">
        <v>0.125</v>
      </c>
      <c r="AH16" s="95"/>
      <c r="AI16" s="157"/>
      <c r="AJ16" s="158"/>
      <c r="AK16" s="157"/>
      <c r="AL16" s="157"/>
      <c r="AM16" s="159">
        <v>0</v>
      </c>
      <c r="AN16" s="159">
        <v>0</v>
      </c>
      <c r="AO16" s="159">
        <v>0</v>
      </c>
      <c r="AP16" s="159">
        <v>0.25</v>
      </c>
      <c r="AQ16" s="95">
        <v>1</v>
      </c>
      <c r="AR16" s="95">
        <f>(N16+T16+Z16+AP16)</f>
        <v>0.875</v>
      </c>
      <c r="AS16" s="131" t="s">
        <v>672</v>
      </c>
      <c r="AT16" s="132" t="s">
        <v>86</v>
      </c>
      <c r="AU16" s="132" t="s">
        <v>87</v>
      </c>
      <c r="AV16" s="136" t="s">
        <v>96</v>
      </c>
      <c r="AW16" s="32" t="s">
        <v>101</v>
      </c>
      <c r="AX16" s="1"/>
      <c r="AY16" s="1"/>
    </row>
    <row r="17" spans="1:51" ht="128.25" customHeight="1" x14ac:dyDescent="0.25">
      <c r="A17" s="457"/>
      <c r="B17" s="26">
        <v>179</v>
      </c>
      <c r="C17" s="26" t="s">
        <v>80</v>
      </c>
      <c r="D17" s="132">
        <v>459</v>
      </c>
      <c r="E17" s="133" t="s">
        <v>102</v>
      </c>
      <c r="F17" s="132">
        <v>361</v>
      </c>
      <c r="G17" s="133" t="s">
        <v>103</v>
      </c>
      <c r="H17" s="132" t="s">
        <v>104</v>
      </c>
      <c r="I17" s="132" t="s">
        <v>84</v>
      </c>
      <c r="J17" s="132">
        <v>27</v>
      </c>
      <c r="K17" s="132">
        <v>1</v>
      </c>
      <c r="L17" s="132">
        <v>1</v>
      </c>
      <c r="M17" s="132">
        <v>2</v>
      </c>
      <c r="N17" s="132">
        <v>2</v>
      </c>
      <c r="O17" s="132">
        <v>8</v>
      </c>
      <c r="P17" s="132">
        <v>8</v>
      </c>
      <c r="Q17" s="132">
        <v>8</v>
      </c>
      <c r="R17" s="132">
        <v>8</v>
      </c>
      <c r="S17" s="132">
        <v>8</v>
      </c>
      <c r="T17" s="132">
        <v>11.37</v>
      </c>
      <c r="U17" s="26">
        <v>8</v>
      </c>
      <c r="V17" s="26">
        <v>8</v>
      </c>
      <c r="W17" s="26">
        <v>8</v>
      </c>
      <c r="X17" s="26">
        <v>8</v>
      </c>
      <c r="Y17" s="26">
        <v>8</v>
      </c>
      <c r="Z17" s="26">
        <v>7.51</v>
      </c>
      <c r="AA17" s="26">
        <v>4.12</v>
      </c>
      <c r="AB17" s="25">
        <v>4.12</v>
      </c>
      <c r="AC17" s="25">
        <v>4.12</v>
      </c>
      <c r="AD17" s="25">
        <v>4.12</v>
      </c>
      <c r="AE17" s="132">
        <v>4.12</v>
      </c>
      <c r="AF17" s="132">
        <v>3.15</v>
      </c>
      <c r="AG17" s="132">
        <v>2</v>
      </c>
      <c r="AH17" s="132"/>
      <c r="AI17" s="132"/>
      <c r="AJ17" s="132"/>
      <c r="AK17" s="132"/>
      <c r="AL17" s="132" t="s">
        <v>105</v>
      </c>
      <c r="AM17" s="132">
        <v>0</v>
      </c>
      <c r="AN17" s="132">
        <v>0</v>
      </c>
      <c r="AO17" s="132">
        <v>0</v>
      </c>
      <c r="AP17" s="132">
        <v>3.15</v>
      </c>
      <c r="AQ17" s="95">
        <f t="shared" ref="AQ17:AQ22" si="0">AP17/AE17</f>
        <v>0.7645631067961165</v>
      </c>
      <c r="AR17" s="95">
        <f>(N17+T17+Z17+AP17)/J17</f>
        <v>0.8899999999999999</v>
      </c>
      <c r="AS17" s="137" t="s">
        <v>106</v>
      </c>
      <c r="AT17" s="138" t="s">
        <v>107</v>
      </c>
      <c r="AU17" s="139" t="s">
        <v>108</v>
      </c>
      <c r="AV17" s="139" t="s">
        <v>109</v>
      </c>
      <c r="AW17" s="36" t="s">
        <v>110</v>
      </c>
      <c r="AX17" s="1"/>
      <c r="AY17" s="1"/>
    </row>
    <row r="18" spans="1:51" ht="143.25" customHeight="1" x14ac:dyDescent="0.25">
      <c r="A18" s="457"/>
      <c r="B18" s="26">
        <v>179</v>
      </c>
      <c r="C18" s="26" t="s">
        <v>111</v>
      </c>
      <c r="D18" s="132">
        <v>448</v>
      </c>
      <c r="E18" s="133" t="s">
        <v>112</v>
      </c>
      <c r="F18" s="132">
        <v>351</v>
      </c>
      <c r="G18" s="133" t="s">
        <v>113</v>
      </c>
      <c r="H18" s="132" t="s">
        <v>104</v>
      </c>
      <c r="I18" s="132" t="s">
        <v>84</v>
      </c>
      <c r="J18" s="132">
        <v>100</v>
      </c>
      <c r="K18" s="132">
        <v>12.5</v>
      </c>
      <c r="L18" s="132">
        <v>12.5</v>
      </c>
      <c r="M18" s="132">
        <v>13.5</v>
      </c>
      <c r="N18" s="132">
        <v>13.5</v>
      </c>
      <c r="O18" s="132">
        <v>24</v>
      </c>
      <c r="P18" s="132">
        <v>24</v>
      </c>
      <c r="Q18" s="132">
        <v>24</v>
      </c>
      <c r="R18" s="132">
        <v>24</v>
      </c>
      <c r="S18" s="132">
        <v>24</v>
      </c>
      <c r="T18" s="132">
        <v>24</v>
      </c>
      <c r="U18" s="26">
        <v>25</v>
      </c>
      <c r="V18" s="26">
        <v>25</v>
      </c>
      <c r="W18" s="26">
        <v>25</v>
      </c>
      <c r="X18" s="26">
        <v>25</v>
      </c>
      <c r="Y18" s="26">
        <v>25</v>
      </c>
      <c r="Z18" s="26">
        <v>25</v>
      </c>
      <c r="AA18" s="26">
        <v>25</v>
      </c>
      <c r="AB18" s="25">
        <v>25</v>
      </c>
      <c r="AC18" s="25">
        <v>25</v>
      </c>
      <c r="AD18" s="25">
        <v>25</v>
      </c>
      <c r="AE18" s="132">
        <v>25</v>
      </c>
      <c r="AF18" s="132">
        <v>25</v>
      </c>
      <c r="AG18" s="132">
        <v>12.5</v>
      </c>
      <c r="AH18" s="132"/>
      <c r="AI18" s="132"/>
      <c r="AJ18" s="132"/>
      <c r="AK18" s="132"/>
      <c r="AL18" s="132"/>
      <c r="AM18" s="132">
        <v>6.25</v>
      </c>
      <c r="AN18" s="132">
        <v>6.25</v>
      </c>
      <c r="AO18" s="132">
        <v>18.75</v>
      </c>
      <c r="AP18" s="132">
        <v>25</v>
      </c>
      <c r="AQ18" s="95">
        <f t="shared" si="0"/>
        <v>1</v>
      </c>
      <c r="AR18" s="95">
        <f>(AP18+N18+T18+Z18)/J18</f>
        <v>0.875</v>
      </c>
      <c r="AS18" s="133" t="s">
        <v>704</v>
      </c>
      <c r="AT18" s="132" t="s">
        <v>87</v>
      </c>
      <c r="AU18" s="132" t="s">
        <v>87</v>
      </c>
      <c r="AV18" s="139" t="s">
        <v>109</v>
      </c>
      <c r="AW18" s="36" t="s">
        <v>114</v>
      </c>
      <c r="AX18" s="1"/>
      <c r="AY18" s="1"/>
    </row>
    <row r="19" spans="1:51" ht="143.25" customHeight="1" x14ac:dyDescent="0.25">
      <c r="A19" s="457"/>
      <c r="B19" s="26">
        <v>179</v>
      </c>
      <c r="C19" s="26" t="s">
        <v>80</v>
      </c>
      <c r="D19" s="132">
        <v>444</v>
      </c>
      <c r="E19" s="133" t="s">
        <v>115</v>
      </c>
      <c r="F19" s="132">
        <v>347</v>
      </c>
      <c r="G19" s="133" t="s">
        <v>116</v>
      </c>
      <c r="H19" s="132" t="s">
        <v>95</v>
      </c>
      <c r="I19" s="132" t="s">
        <v>84</v>
      </c>
      <c r="J19" s="132">
        <f>+N19+T19+Z19+AC19+AG19</f>
        <v>100</v>
      </c>
      <c r="K19" s="132">
        <v>10</v>
      </c>
      <c r="L19" s="132">
        <v>10</v>
      </c>
      <c r="M19" s="132">
        <v>10</v>
      </c>
      <c r="N19" s="132">
        <v>10</v>
      </c>
      <c r="O19" s="132">
        <v>25</v>
      </c>
      <c r="P19" s="132">
        <v>25</v>
      </c>
      <c r="Q19" s="132">
        <v>25</v>
      </c>
      <c r="R19" s="132">
        <v>25</v>
      </c>
      <c r="S19" s="132">
        <v>25</v>
      </c>
      <c r="T19" s="132">
        <v>25</v>
      </c>
      <c r="U19" s="26">
        <v>25</v>
      </c>
      <c r="V19" s="26">
        <v>25</v>
      </c>
      <c r="W19" s="26">
        <v>25</v>
      </c>
      <c r="X19" s="26">
        <v>25</v>
      </c>
      <c r="Y19" s="26">
        <v>25</v>
      </c>
      <c r="Z19" s="26">
        <v>25</v>
      </c>
      <c r="AA19" s="26">
        <v>30</v>
      </c>
      <c r="AB19" s="25">
        <v>30</v>
      </c>
      <c r="AC19" s="25">
        <v>30</v>
      </c>
      <c r="AD19" s="25">
        <v>30</v>
      </c>
      <c r="AE19" s="132">
        <v>30</v>
      </c>
      <c r="AF19" s="132">
        <v>30</v>
      </c>
      <c r="AG19" s="132">
        <v>10</v>
      </c>
      <c r="AH19" s="132"/>
      <c r="AI19" s="132"/>
      <c r="AJ19" s="132"/>
      <c r="AK19" s="132"/>
      <c r="AL19" s="132"/>
      <c r="AM19" s="132">
        <v>30</v>
      </c>
      <c r="AN19" s="132">
        <v>30</v>
      </c>
      <c r="AO19" s="132">
        <v>30</v>
      </c>
      <c r="AP19" s="132">
        <v>30</v>
      </c>
      <c r="AQ19" s="95">
        <f t="shared" si="0"/>
        <v>1</v>
      </c>
      <c r="AR19" s="95">
        <f>(N19+T19+Z19+AP19)/J19</f>
        <v>0.9</v>
      </c>
      <c r="AS19" s="140" t="s">
        <v>117</v>
      </c>
      <c r="AT19" s="141" t="s">
        <v>86</v>
      </c>
      <c r="AU19" s="141" t="s">
        <v>87</v>
      </c>
      <c r="AV19" s="142" t="s">
        <v>118</v>
      </c>
      <c r="AW19" s="36" t="s">
        <v>119</v>
      </c>
      <c r="AX19" s="1"/>
      <c r="AY19" s="1"/>
    </row>
    <row r="20" spans="1:51" ht="131.25" customHeight="1" x14ac:dyDescent="0.25">
      <c r="A20" s="457"/>
      <c r="B20" s="37">
        <v>1</v>
      </c>
      <c r="C20" s="38" t="s">
        <v>27</v>
      </c>
      <c r="D20" s="132">
        <v>4</v>
      </c>
      <c r="E20" s="133" t="s">
        <v>120</v>
      </c>
      <c r="F20" s="132">
        <v>4.0999999999999996</v>
      </c>
      <c r="G20" s="133" t="s">
        <v>121</v>
      </c>
      <c r="H20" s="132" t="s">
        <v>122</v>
      </c>
      <c r="I20" s="132" t="s">
        <v>123</v>
      </c>
      <c r="J20" s="158">
        <v>1</v>
      </c>
      <c r="K20" s="95">
        <v>7.4999999999999997E-2</v>
      </c>
      <c r="L20" s="95">
        <v>7.4999999999999997E-2</v>
      </c>
      <c r="M20" s="95">
        <v>7.4999999999999997E-2</v>
      </c>
      <c r="N20" s="132">
        <v>4.47</v>
      </c>
      <c r="O20" s="158">
        <v>0.38</v>
      </c>
      <c r="P20" s="158">
        <v>0.38</v>
      </c>
      <c r="Q20" s="95">
        <v>0.3412</v>
      </c>
      <c r="R20" s="95">
        <v>0.3412</v>
      </c>
      <c r="S20" s="132">
        <v>34.130000000000003</v>
      </c>
      <c r="T20" s="95">
        <v>0.34329999999999999</v>
      </c>
      <c r="U20" s="34">
        <v>0.66679999999999995</v>
      </c>
      <c r="V20" s="34">
        <v>0.66679999999999995</v>
      </c>
      <c r="W20" s="34">
        <v>0.66679999999999995</v>
      </c>
      <c r="X20" s="34">
        <v>0.66679999999999995</v>
      </c>
      <c r="Y20" s="34">
        <v>0.76980000000000004</v>
      </c>
      <c r="Z20" s="34">
        <v>0.79100000000000004</v>
      </c>
      <c r="AA20" s="34">
        <v>1</v>
      </c>
      <c r="AB20" s="31">
        <v>1</v>
      </c>
      <c r="AC20" s="31">
        <v>1</v>
      </c>
      <c r="AD20" s="31">
        <v>0.92279999999999995</v>
      </c>
      <c r="AE20" s="95">
        <v>0.92279999999999995</v>
      </c>
      <c r="AF20" s="101">
        <v>0.98929</v>
      </c>
      <c r="AG20" s="95">
        <v>1</v>
      </c>
      <c r="AH20" s="95"/>
      <c r="AI20" s="132"/>
      <c r="AJ20" s="95"/>
      <c r="AK20" s="132"/>
      <c r="AL20" s="132"/>
      <c r="AM20" s="160">
        <v>0.86319999999999997</v>
      </c>
      <c r="AN20" s="160">
        <v>0.96850000000000003</v>
      </c>
      <c r="AO20" s="161">
        <v>0.88400000000000001</v>
      </c>
      <c r="AP20" s="101">
        <v>0.98929</v>
      </c>
      <c r="AQ20" s="95">
        <f t="shared" si="0"/>
        <v>1.0720524490680539</v>
      </c>
      <c r="AR20" s="95">
        <f>AP20</f>
        <v>0.98929</v>
      </c>
      <c r="AS20" s="143" t="s">
        <v>124</v>
      </c>
      <c r="AT20" s="144" t="s">
        <v>87</v>
      </c>
      <c r="AU20" s="144" t="s">
        <v>87</v>
      </c>
      <c r="AV20" s="143" t="s">
        <v>125</v>
      </c>
      <c r="AW20" s="24" t="s">
        <v>126</v>
      </c>
      <c r="AX20" s="1"/>
      <c r="AY20" s="1"/>
    </row>
    <row r="21" spans="1:51" ht="123" customHeight="1" x14ac:dyDescent="0.25">
      <c r="A21" s="457"/>
      <c r="B21" s="26">
        <v>179</v>
      </c>
      <c r="C21" s="26" t="s">
        <v>111</v>
      </c>
      <c r="D21" s="132">
        <v>452</v>
      </c>
      <c r="E21" s="133" t="s">
        <v>129</v>
      </c>
      <c r="F21" s="132">
        <v>355</v>
      </c>
      <c r="G21" s="133" t="s">
        <v>130</v>
      </c>
      <c r="H21" s="132" t="s">
        <v>131</v>
      </c>
      <c r="I21" s="132" t="s">
        <v>123</v>
      </c>
      <c r="J21" s="170">
        <v>1</v>
      </c>
      <c r="K21" s="170">
        <v>7.4999999999999997E-2</v>
      </c>
      <c r="L21" s="170">
        <v>7.4999999999999997E-2</v>
      </c>
      <c r="M21" s="170">
        <v>0</v>
      </c>
      <c r="N21" s="170">
        <v>0</v>
      </c>
      <c r="O21" s="170">
        <v>0.375</v>
      </c>
      <c r="P21" s="170">
        <v>0.375</v>
      </c>
      <c r="Q21" s="170">
        <v>0.38</v>
      </c>
      <c r="R21" s="132">
        <v>0.38</v>
      </c>
      <c r="S21" s="170">
        <v>0.38</v>
      </c>
      <c r="T21" s="170">
        <v>0.31</v>
      </c>
      <c r="U21" s="39">
        <v>0.63</v>
      </c>
      <c r="V21" s="39">
        <v>0.63</v>
      </c>
      <c r="W21" s="39">
        <v>0.63</v>
      </c>
      <c r="X21" s="39">
        <v>0.63</v>
      </c>
      <c r="Y21" s="39">
        <v>0.63</v>
      </c>
      <c r="Z21" s="40">
        <v>0.51</v>
      </c>
      <c r="AA21" s="40">
        <v>0.88</v>
      </c>
      <c r="AB21" s="24">
        <v>0.88</v>
      </c>
      <c r="AC21" s="24">
        <v>0.88</v>
      </c>
      <c r="AD21" s="24">
        <v>0.88</v>
      </c>
      <c r="AE21" s="144">
        <v>0.88</v>
      </c>
      <c r="AF21" s="132">
        <v>0.88</v>
      </c>
      <c r="AG21" s="144">
        <v>1</v>
      </c>
      <c r="AH21" s="144"/>
      <c r="AI21" s="144"/>
      <c r="AJ21" s="162"/>
      <c r="AK21" s="144"/>
      <c r="AL21" s="144"/>
      <c r="AM21" s="163">
        <v>0.51</v>
      </c>
      <c r="AN21" s="163">
        <v>0.54</v>
      </c>
      <c r="AO21" s="132">
        <v>0.62</v>
      </c>
      <c r="AP21" s="132">
        <v>0.88</v>
      </c>
      <c r="AQ21" s="95">
        <f t="shared" si="0"/>
        <v>1</v>
      </c>
      <c r="AR21" s="95">
        <f>AP21</f>
        <v>0.88</v>
      </c>
      <c r="AS21" s="145" t="s">
        <v>136</v>
      </c>
      <c r="AT21" s="144" t="s">
        <v>87</v>
      </c>
      <c r="AU21" s="144" t="s">
        <v>87</v>
      </c>
      <c r="AV21" s="146" t="s">
        <v>137</v>
      </c>
      <c r="AW21" s="42" t="s">
        <v>138</v>
      </c>
      <c r="AX21" s="1"/>
      <c r="AY21" s="1"/>
    </row>
    <row r="22" spans="1:51" ht="129.75" customHeight="1" x14ac:dyDescent="0.25">
      <c r="A22" s="457"/>
      <c r="B22" s="26">
        <v>179</v>
      </c>
      <c r="C22" s="43" t="s">
        <v>27</v>
      </c>
      <c r="D22" s="132">
        <v>460</v>
      </c>
      <c r="E22" s="133" t="s">
        <v>139</v>
      </c>
      <c r="F22" s="132">
        <v>362</v>
      </c>
      <c r="G22" s="133" t="s">
        <v>121</v>
      </c>
      <c r="H22" s="132" t="s">
        <v>140</v>
      </c>
      <c r="I22" s="132" t="s">
        <v>84</v>
      </c>
      <c r="J22" s="164">
        <v>45000</v>
      </c>
      <c r="K22" s="171">
        <v>5625</v>
      </c>
      <c r="L22" s="171">
        <v>5625</v>
      </c>
      <c r="M22" s="171">
        <v>5625</v>
      </c>
      <c r="N22" s="171">
        <v>4352</v>
      </c>
      <c r="O22" s="171">
        <v>12323</v>
      </c>
      <c r="P22" s="171">
        <v>12323</v>
      </c>
      <c r="Q22" s="171">
        <v>12323</v>
      </c>
      <c r="R22" s="164">
        <v>12323</v>
      </c>
      <c r="S22" s="164">
        <v>12323</v>
      </c>
      <c r="T22" s="164">
        <v>12333</v>
      </c>
      <c r="U22" s="45">
        <v>11450</v>
      </c>
      <c r="V22" s="45">
        <v>11450</v>
      </c>
      <c r="W22" s="45">
        <v>11450</v>
      </c>
      <c r="X22" s="45">
        <v>11450</v>
      </c>
      <c r="Y22" s="45">
        <v>11450</v>
      </c>
      <c r="Z22" s="44">
        <v>12965</v>
      </c>
      <c r="AA22" s="44">
        <v>11250</v>
      </c>
      <c r="AB22" s="46">
        <v>11250</v>
      </c>
      <c r="AC22" s="46">
        <v>11250</v>
      </c>
      <c r="AD22" s="46">
        <v>11250</v>
      </c>
      <c r="AE22" s="164">
        <v>11250</v>
      </c>
      <c r="AF22" s="164">
        <v>14730</v>
      </c>
      <c r="AG22" s="164">
        <v>4100</v>
      </c>
      <c r="AH22" s="164"/>
      <c r="AI22" s="132"/>
      <c r="AJ22" s="164"/>
      <c r="AK22" s="132"/>
      <c r="AL22" s="132"/>
      <c r="AM22" s="104">
        <v>3017</v>
      </c>
      <c r="AN22" s="164">
        <v>6189</v>
      </c>
      <c r="AO22" s="164">
        <v>10532</v>
      </c>
      <c r="AP22" s="164">
        <v>14730</v>
      </c>
      <c r="AQ22" s="95">
        <f t="shared" si="0"/>
        <v>1.3093333333333332</v>
      </c>
      <c r="AR22" s="95">
        <f>(N22+T22+Z22+AP22)/45000</f>
        <v>0.98622222222222222</v>
      </c>
      <c r="AS22" s="147" t="s">
        <v>141</v>
      </c>
      <c r="AT22" s="144" t="s">
        <v>87</v>
      </c>
      <c r="AU22" s="144" t="s">
        <v>87</v>
      </c>
      <c r="AV22" s="147" t="s">
        <v>142</v>
      </c>
      <c r="AW22" s="48" t="s">
        <v>143</v>
      </c>
      <c r="AX22" s="1"/>
      <c r="AY22" s="1"/>
    </row>
    <row r="23" spans="1:51" ht="117.75" customHeight="1" x14ac:dyDescent="0.25">
      <c r="A23" s="457"/>
      <c r="B23" s="459">
        <v>179</v>
      </c>
      <c r="C23" s="459" t="s">
        <v>27</v>
      </c>
      <c r="D23" s="460">
        <v>461</v>
      </c>
      <c r="E23" s="462" t="s">
        <v>144</v>
      </c>
      <c r="F23" s="132">
        <v>363</v>
      </c>
      <c r="G23" s="133" t="s">
        <v>145</v>
      </c>
      <c r="H23" s="132" t="s">
        <v>146</v>
      </c>
      <c r="I23" s="132" t="s">
        <v>147</v>
      </c>
      <c r="J23" s="104">
        <v>49</v>
      </c>
      <c r="K23" s="171">
        <v>49</v>
      </c>
      <c r="L23" s="165">
        <v>49</v>
      </c>
      <c r="M23" s="165">
        <v>49</v>
      </c>
      <c r="N23" s="104">
        <v>44</v>
      </c>
      <c r="O23" s="104">
        <v>49</v>
      </c>
      <c r="P23" s="165">
        <v>49</v>
      </c>
      <c r="Q23" s="167">
        <v>49</v>
      </c>
      <c r="R23" s="132">
        <v>49</v>
      </c>
      <c r="S23" s="165">
        <v>49</v>
      </c>
      <c r="T23" s="104">
        <v>41</v>
      </c>
      <c r="U23" s="50">
        <v>49</v>
      </c>
      <c r="V23" s="50">
        <v>49</v>
      </c>
      <c r="W23" s="50">
        <v>49</v>
      </c>
      <c r="X23" s="50">
        <v>49</v>
      </c>
      <c r="Y23" s="50">
        <v>49</v>
      </c>
      <c r="Z23" s="49">
        <v>49</v>
      </c>
      <c r="AA23" s="50">
        <v>49</v>
      </c>
      <c r="AB23" s="51">
        <v>49</v>
      </c>
      <c r="AC23" s="51">
        <v>49</v>
      </c>
      <c r="AD23" s="51">
        <v>49</v>
      </c>
      <c r="AE23" s="165">
        <v>49</v>
      </c>
      <c r="AF23" s="166">
        <v>35</v>
      </c>
      <c r="AG23" s="165">
        <v>49</v>
      </c>
      <c r="AH23" s="165"/>
      <c r="AI23" s="167"/>
      <c r="AJ23" s="165"/>
      <c r="AK23" s="104"/>
      <c r="AL23" s="104"/>
      <c r="AM23" s="168">
        <v>45</v>
      </c>
      <c r="AN23" s="166">
        <v>32</v>
      </c>
      <c r="AO23" s="166">
        <v>28</v>
      </c>
      <c r="AP23" s="166">
        <v>35</v>
      </c>
      <c r="AQ23" s="95">
        <v>1</v>
      </c>
      <c r="AR23" s="95">
        <v>0.875</v>
      </c>
      <c r="AS23" s="148" t="s">
        <v>148</v>
      </c>
      <c r="AT23" s="149" t="s">
        <v>86</v>
      </c>
      <c r="AU23" s="150" t="s">
        <v>149</v>
      </c>
      <c r="AV23" s="133" t="s">
        <v>150</v>
      </c>
      <c r="AW23" s="52" t="s">
        <v>151</v>
      </c>
      <c r="AX23" s="1"/>
      <c r="AY23" s="1"/>
    </row>
    <row r="24" spans="1:51" ht="135" customHeight="1" x14ac:dyDescent="0.25">
      <c r="A24" s="457"/>
      <c r="B24" s="458"/>
      <c r="C24" s="458"/>
      <c r="D24" s="461"/>
      <c r="E24" s="461"/>
      <c r="F24" s="132">
        <v>364</v>
      </c>
      <c r="G24" s="133" t="s">
        <v>152</v>
      </c>
      <c r="H24" s="132" t="s">
        <v>146</v>
      </c>
      <c r="I24" s="132" t="s">
        <v>147</v>
      </c>
      <c r="J24" s="104">
        <v>24</v>
      </c>
      <c r="K24" s="171">
        <v>24</v>
      </c>
      <c r="L24" s="104">
        <v>24</v>
      </c>
      <c r="M24" s="104">
        <v>24</v>
      </c>
      <c r="N24" s="104">
        <v>19</v>
      </c>
      <c r="O24" s="104">
        <v>24</v>
      </c>
      <c r="P24" s="104">
        <v>24</v>
      </c>
      <c r="Q24" s="167">
        <v>24</v>
      </c>
      <c r="R24" s="132">
        <v>24</v>
      </c>
      <c r="S24" s="104">
        <v>24</v>
      </c>
      <c r="T24" s="104">
        <v>19</v>
      </c>
      <c r="U24" s="49">
        <v>24</v>
      </c>
      <c r="V24" s="49">
        <v>24</v>
      </c>
      <c r="W24" s="49">
        <v>24</v>
      </c>
      <c r="X24" s="49">
        <v>24</v>
      </c>
      <c r="Y24" s="49">
        <v>24</v>
      </c>
      <c r="Z24" s="49">
        <v>24</v>
      </c>
      <c r="AA24" s="49">
        <v>24</v>
      </c>
      <c r="AB24" s="47">
        <v>24</v>
      </c>
      <c r="AC24" s="47">
        <v>24</v>
      </c>
      <c r="AD24" s="47">
        <v>24</v>
      </c>
      <c r="AE24" s="104">
        <v>24</v>
      </c>
      <c r="AF24" s="104">
        <v>18</v>
      </c>
      <c r="AG24" s="104">
        <v>24</v>
      </c>
      <c r="AH24" s="104"/>
      <c r="AI24" s="167"/>
      <c r="AJ24" s="104"/>
      <c r="AK24" s="104"/>
      <c r="AL24" s="104"/>
      <c r="AM24" s="168">
        <v>25</v>
      </c>
      <c r="AN24" s="104">
        <v>16</v>
      </c>
      <c r="AO24" s="104">
        <v>14</v>
      </c>
      <c r="AP24" s="104">
        <v>18</v>
      </c>
      <c r="AQ24" s="95">
        <v>1</v>
      </c>
      <c r="AR24" s="95">
        <v>0.875</v>
      </c>
      <c r="AS24" s="151" t="s">
        <v>154</v>
      </c>
      <c r="AT24" s="149" t="s">
        <v>86</v>
      </c>
      <c r="AU24" s="150" t="s">
        <v>149</v>
      </c>
      <c r="AV24" s="133" t="s">
        <v>156</v>
      </c>
      <c r="AW24" s="52" t="s">
        <v>151</v>
      </c>
      <c r="AX24" s="1"/>
      <c r="AY24" s="1"/>
    </row>
    <row r="25" spans="1:51" ht="117.75" customHeight="1" x14ac:dyDescent="0.25">
      <c r="A25" s="457"/>
      <c r="B25" s="37">
        <v>1</v>
      </c>
      <c r="C25" s="38" t="s">
        <v>27</v>
      </c>
      <c r="D25" s="132">
        <v>8</v>
      </c>
      <c r="E25" s="133" t="s">
        <v>159</v>
      </c>
      <c r="F25" s="132">
        <v>8.1</v>
      </c>
      <c r="G25" s="155" t="s">
        <v>160</v>
      </c>
      <c r="H25" s="132" t="s">
        <v>161</v>
      </c>
      <c r="I25" s="132" t="s">
        <v>162</v>
      </c>
      <c r="J25" s="172">
        <v>2.1</v>
      </c>
      <c r="K25" s="171">
        <v>73</v>
      </c>
      <c r="L25" s="165">
        <v>73</v>
      </c>
      <c r="M25" s="172">
        <v>73</v>
      </c>
      <c r="N25" s="172">
        <v>73</v>
      </c>
      <c r="O25" s="172">
        <v>72.5</v>
      </c>
      <c r="P25" s="172">
        <v>72.5</v>
      </c>
      <c r="Q25" s="173">
        <v>72.5</v>
      </c>
      <c r="R25" s="173">
        <v>72.5</v>
      </c>
      <c r="S25" s="173">
        <v>72.5</v>
      </c>
      <c r="T25" s="172">
        <v>71.599999999999994</v>
      </c>
      <c r="U25" s="49">
        <v>72</v>
      </c>
      <c r="V25" s="49">
        <v>72</v>
      </c>
      <c r="W25" s="49">
        <v>72</v>
      </c>
      <c r="X25" s="49">
        <v>72</v>
      </c>
      <c r="Y25" s="49">
        <v>72</v>
      </c>
      <c r="Z25" s="54">
        <v>72.97</v>
      </c>
      <c r="AA25" s="54">
        <v>71.5</v>
      </c>
      <c r="AB25" s="55">
        <v>71.5</v>
      </c>
      <c r="AC25" s="55">
        <v>71.5</v>
      </c>
      <c r="AD25" s="55">
        <v>71.5</v>
      </c>
      <c r="AE25" s="102">
        <v>71.5</v>
      </c>
      <c r="AF25" s="103">
        <v>71.2</v>
      </c>
      <c r="AG25" s="104">
        <v>71</v>
      </c>
      <c r="AH25" s="104"/>
      <c r="AI25" s="167"/>
      <c r="AJ25" s="104"/>
      <c r="AK25" s="169"/>
      <c r="AL25" s="104"/>
      <c r="AM25" s="102">
        <v>72.97</v>
      </c>
      <c r="AN25" s="103">
        <v>72.97</v>
      </c>
      <c r="AO25" s="103">
        <v>72.97</v>
      </c>
      <c r="AP25" s="103">
        <v>71.2</v>
      </c>
      <c r="AQ25" s="161">
        <v>0.9</v>
      </c>
      <c r="AR25" s="161">
        <v>0.9</v>
      </c>
      <c r="AS25" s="136" t="s">
        <v>164</v>
      </c>
      <c r="AT25" s="141" t="s">
        <v>149</v>
      </c>
      <c r="AU25" s="132" t="s">
        <v>149</v>
      </c>
      <c r="AV25" s="146" t="s">
        <v>165</v>
      </c>
      <c r="AW25" s="41" t="s">
        <v>166</v>
      </c>
      <c r="AX25" s="1">
        <f t="shared" ref="AX25:AX32" si="1">LEN(AS25)</f>
        <v>1871</v>
      </c>
      <c r="AY25" s="1"/>
    </row>
    <row r="26" spans="1:51" ht="135" customHeight="1" x14ac:dyDescent="0.25">
      <c r="A26" s="457"/>
      <c r="B26" s="26">
        <v>179</v>
      </c>
      <c r="C26" s="26" t="s">
        <v>111</v>
      </c>
      <c r="D26" s="132">
        <v>446</v>
      </c>
      <c r="E26" s="133" t="s">
        <v>167</v>
      </c>
      <c r="F26" s="132">
        <v>349</v>
      </c>
      <c r="G26" s="155" t="s">
        <v>168</v>
      </c>
      <c r="H26" s="132" t="s">
        <v>169</v>
      </c>
      <c r="I26" s="132" t="s">
        <v>84</v>
      </c>
      <c r="J26" s="174">
        <v>17600</v>
      </c>
      <c r="K26" s="171">
        <v>2400</v>
      </c>
      <c r="L26" s="165">
        <v>2400</v>
      </c>
      <c r="M26" s="165">
        <v>2500</v>
      </c>
      <c r="N26" s="132">
        <v>252</v>
      </c>
      <c r="O26" s="169">
        <v>4750</v>
      </c>
      <c r="P26" s="172">
        <v>4750</v>
      </c>
      <c r="Q26" s="167">
        <v>4750</v>
      </c>
      <c r="R26" s="132">
        <v>4750</v>
      </c>
      <c r="S26" s="132">
        <v>4750</v>
      </c>
      <c r="T26" s="104">
        <v>5197</v>
      </c>
      <c r="U26" s="49">
        <v>4750</v>
      </c>
      <c r="V26" s="26">
        <v>4750</v>
      </c>
      <c r="W26" s="26">
        <v>4750</v>
      </c>
      <c r="X26" s="26">
        <v>4750</v>
      </c>
      <c r="Y26" s="26">
        <v>4750</v>
      </c>
      <c r="Z26" s="49">
        <v>4102</v>
      </c>
      <c r="AA26" s="44">
        <v>5398</v>
      </c>
      <c r="AB26" s="46">
        <v>5398</v>
      </c>
      <c r="AC26" s="46">
        <v>5398</v>
      </c>
      <c r="AD26" s="46">
        <v>5398</v>
      </c>
      <c r="AE26" s="164">
        <v>5398</v>
      </c>
      <c r="AF26" s="104">
        <v>7531</v>
      </c>
      <c r="AG26" s="104">
        <v>2651</v>
      </c>
      <c r="AH26" s="104"/>
      <c r="AI26" s="167"/>
      <c r="AJ26" s="132"/>
      <c r="AK26" s="169"/>
      <c r="AL26" s="104"/>
      <c r="AM26" s="132">
        <v>1332</v>
      </c>
      <c r="AN26" s="165">
        <v>3343</v>
      </c>
      <c r="AO26" s="165">
        <v>5399</v>
      </c>
      <c r="AP26" s="104">
        <v>7531</v>
      </c>
      <c r="AQ26" s="95">
        <f>AP26/AC26</f>
        <v>1.3951463505001853</v>
      </c>
      <c r="AR26" s="95">
        <f>(AP26+Z26+T26+N26)/J26</f>
        <v>0.97056818181818183</v>
      </c>
      <c r="AS26" s="136" t="s">
        <v>174</v>
      </c>
      <c r="AT26" s="152" t="s">
        <v>86</v>
      </c>
      <c r="AU26" s="153" t="s">
        <v>149</v>
      </c>
      <c r="AV26" s="133" t="s">
        <v>176</v>
      </c>
      <c r="AW26" s="58" t="s">
        <v>166</v>
      </c>
      <c r="AX26" s="1">
        <f t="shared" si="1"/>
        <v>1185</v>
      </c>
      <c r="AY26" s="1"/>
    </row>
    <row r="27" spans="1:51" ht="170.25" customHeight="1" x14ac:dyDescent="0.25">
      <c r="A27" s="457"/>
      <c r="B27" s="26">
        <v>179</v>
      </c>
      <c r="C27" s="26" t="s">
        <v>111</v>
      </c>
      <c r="D27" s="132">
        <v>445</v>
      </c>
      <c r="E27" s="133" t="s">
        <v>177</v>
      </c>
      <c r="F27" s="132">
        <v>348</v>
      </c>
      <c r="G27" s="155" t="s">
        <v>179</v>
      </c>
      <c r="H27" s="132" t="s">
        <v>180</v>
      </c>
      <c r="I27" s="132" t="s">
        <v>84</v>
      </c>
      <c r="J27" s="132">
        <f>N27+T27+Z27+AC27+AG27</f>
        <v>1153</v>
      </c>
      <c r="K27" s="171">
        <v>72</v>
      </c>
      <c r="L27" s="132">
        <v>72</v>
      </c>
      <c r="M27" s="132">
        <v>72</v>
      </c>
      <c r="N27" s="132">
        <v>72</v>
      </c>
      <c r="O27" s="132">
        <v>144</v>
      </c>
      <c r="P27" s="132">
        <v>144</v>
      </c>
      <c r="Q27" s="132">
        <v>144</v>
      </c>
      <c r="R27" s="132">
        <v>144</v>
      </c>
      <c r="S27" s="132">
        <v>528</v>
      </c>
      <c r="T27" s="132">
        <v>721</v>
      </c>
      <c r="U27" s="49">
        <v>144</v>
      </c>
      <c r="V27" s="26">
        <v>144</v>
      </c>
      <c r="W27" s="26">
        <v>144</v>
      </c>
      <c r="X27" s="26">
        <v>144</v>
      </c>
      <c r="Y27" s="26">
        <v>144</v>
      </c>
      <c r="Z27" s="26">
        <v>144</v>
      </c>
      <c r="AA27" s="26">
        <v>144</v>
      </c>
      <c r="AB27" s="25">
        <v>144</v>
      </c>
      <c r="AC27" s="25">
        <v>144</v>
      </c>
      <c r="AD27" s="25">
        <v>144</v>
      </c>
      <c r="AE27" s="132">
        <v>144</v>
      </c>
      <c r="AF27" s="132">
        <v>144</v>
      </c>
      <c r="AG27" s="132">
        <v>72</v>
      </c>
      <c r="AH27" s="132"/>
      <c r="AI27" s="132"/>
      <c r="AJ27" s="132"/>
      <c r="AK27" s="132"/>
      <c r="AL27" s="132"/>
      <c r="AM27" s="132">
        <v>18</v>
      </c>
      <c r="AN27" s="132">
        <v>68</v>
      </c>
      <c r="AO27" s="132">
        <v>109</v>
      </c>
      <c r="AP27" s="132">
        <v>144</v>
      </c>
      <c r="AQ27" s="95">
        <f>AP27/AB27</f>
        <v>1</v>
      </c>
      <c r="AR27" s="95">
        <f>(AP27+Z27+T27+N27)/J27</f>
        <v>0.93755420641803988</v>
      </c>
      <c r="AS27" s="133" t="s">
        <v>709</v>
      </c>
      <c r="AT27" s="152" t="s">
        <v>86</v>
      </c>
      <c r="AU27" s="153" t="s">
        <v>149</v>
      </c>
      <c r="AV27" s="133" t="s">
        <v>201</v>
      </c>
      <c r="AW27" s="32" t="s">
        <v>202</v>
      </c>
      <c r="AX27" s="1">
        <f t="shared" si="1"/>
        <v>1286</v>
      </c>
      <c r="AY27" s="1"/>
    </row>
    <row r="28" spans="1:51" ht="124.5" customHeight="1" x14ac:dyDescent="0.25">
      <c r="A28" s="457"/>
      <c r="B28" s="459">
        <v>179</v>
      </c>
      <c r="C28" s="459" t="s">
        <v>204</v>
      </c>
      <c r="D28" s="460">
        <v>442</v>
      </c>
      <c r="E28" s="462" t="s">
        <v>205</v>
      </c>
      <c r="F28" s="132">
        <v>345</v>
      </c>
      <c r="G28" s="155" t="s">
        <v>207</v>
      </c>
      <c r="H28" s="132" t="s">
        <v>208</v>
      </c>
      <c r="I28" s="132" t="s">
        <v>84</v>
      </c>
      <c r="J28" s="156">
        <v>50</v>
      </c>
      <c r="K28" s="132">
        <v>6.5</v>
      </c>
      <c r="L28" s="132">
        <v>6.5</v>
      </c>
      <c r="M28" s="132">
        <v>6.5</v>
      </c>
      <c r="N28" s="132">
        <v>6.5</v>
      </c>
      <c r="O28" s="132">
        <v>12.5</v>
      </c>
      <c r="P28" s="132">
        <v>12.5</v>
      </c>
      <c r="Q28" s="132">
        <v>12.5</v>
      </c>
      <c r="R28" s="132">
        <v>12.5</v>
      </c>
      <c r="S28" s="132">
        <v>12.5</v>
      </c>
      <c r="T28" s="132">
        <v>9.02</v>
      </c>
      <c r="U28" s="26">
        <v>12.5</v>
      </c>
      <c r="V28" s="26">
        <v>12.5</v>
      </c>
      <c r="W28" s="26">
        <v>12.5</v>
      </c>
      <c r="X28" s="26">
        <v>12.5</v>
      </c>
      <c r="Y28" s="26">
        <v>12.5</v>
      </c>
      <c r="Z28" s="26">
        <v>12.5</v>
      </c>
      <c r="AA28" s="26">
        <v>12.5</v>
      </c>
      <c r="AB28" s="25">
        <v>12.5</v>
      </c>
      <c r="AC28" s="25">
        <v>12.5</v>
      </c>
      <c r="AD28" s="25">
        <v>12.5</v>
      </c>
      <c r="AE28" s="132">
        <v>12.5</v>
      </c>
      <c r="AF28" s="132">
        <v>10.5</v>
      </c>
      <c r="AG28" s="132">
        <v>9.48</v>
      </c>
      <c r="AH28" s="132"/>
      <c r="AI28" s="132"/>
      <c r="AJ28" s="132"/>
      <c r="AK28" s="132"/>
      <c r="AL28" s="132"/>
      <c r="AM28" s="132">
        <v>0</v>
      </c>
      <c r="AN28" s="132">
        <v>4.87</v>
      </c>
      <c r="AO28" s="132">
        <v>8</v>
      </c>
      <c r="AP28" s="132">
        <v>10.5</v>
      </c>
      <c r="AQ28" s="95">
        <f>AP28/AE28</f>
        <v>0.84</v>
      </c>
      <c r="AR28" s="95">
        <f>(AP28+Z28+T28+N28)/J28</f>
        <v>0.77039999999999997</v>
      </c>
      <c r="AS28" s="154" t="s">
        <v>675</v>
      </c>
      <c r="AT28" s="133" t="s">
        <v>674</v>
      </c>
      <c r="AU28" s="155" t="s">
        <v>213</v>
      </c>
      <c r="AV28" s="133" t="s">
        <v>215</v>
      </c>
      <c r="AW28" s="32" t="s">
        <v>216</v>
      </c>
      <c r="AX28" s="1">
        <f t="shared" si="1"/>
        <v>617</v>
      </c>
      <c r="AY28" s="1"/>
    </row>
    <row r="29" spans="1:51" ht="131.25" customHeight="1" x14ac:dyDescent="0.25">
      <c r="A29" s="457"/>
      <c r="B29" s="457"/>
      <c r="C29" s="457"/>
      <c r="D29" s="463"/>
      <c r="E29" s="463"/>
      <c r="F29" s="132">
        <v>508</v>
      </c>
      <c r="G29" s="155" t="s">
        <v>217</v>
      </c>
      <c r="H29" s="132" t="s">
        <v>95</v>
      </c>
      <c r="I29" s="132" t="s">
        <v>84</v>
      </c>
      <c r="J29" s="156">
        <v>50</v>
      </c>
      <c r="K29" s="132">
        <v>7</v>
      </c>
      <c r="L29" s="132">
        <v>7</v>
      </c>
      <c r="M29" s="132">
        <v>7</v>
      </c>
      <c r="N29" s="132">
        <v>3</v>
      </c>
      <c r="O29" s="132">
        <v>18</v>
      </c>
      <c r="P29" s="132">
        <v>18</v>
      </c>
      <c r="Q29" s="132">
        <v>18</v>
      </c>
      <c r="R29" s="132">
        <v>18</v>
      </c>
      <c r="S29" s="132">
        <v>18</v>
      </c>
      <c r="T29" s="132">
        <v>12.3</v>
      </c>
      <c r="U29" s="26">
        <v>11</v>
      </c>
      <c r="V29" s="26">
        <v>11</v>
      </c>
      <c r="W29" s="26">
        <v>11</v>
      </c>
      <c r="X29" s="26">
        <v>11</v>
      </c>
      <c r="Y29" s="26">
        <v>11</v>
      </c>
      <c r="Z29" s="26">
        <v>11</v>
      </c>
      <c r="AA29" s="26">
        <v>14</v>
      </c>
      <c r="AB29" s="25">
        <v>14</v>
      </c>
      <c r="AC29" s="25">
        <v>14</v>
      </c>
      <c r="AD29" s="25">
        <v>14</v>
      </c>
      <c r="AE29" s="132">
        <v>14</v>
      </c>
      <c r="AF29" s="132">
        <v>13</v>
      </c>
      <c r="AG29" s="132">
        <v>9.6999999999999993</v>
      </c>
      <c r="AH29" s="132"/>
      <c r="AI29" s="132"/>
      <c r="AJ29" s="132"/>
      <c r="AK29" s="132"/>
      <c r="AL29" s="132"/>
      <c r="AM29" s="170">
        <v>12.55</v>
      </c>
      <c r="AN29" s="132">
        <v>12.55</v>
      </c>
      <c r="AO29" s="132">
        <v>12.55</v>
      </c>
      <c r="AP29" s="132">
        <v>13</v>
      </c>
      <c r="AQ29" s="95">
        <f>AP29/AC29</f>
        <v>0.9285714285714286</v>
      </c>
      <c r="AR29" s="95">
        <f>(AP29+Z29+T29+N29)/J29</f>
        <v>0.78599999999999992</v>
      </c>
      <c r="AS29" s="154" t="s">
        <v>673</v>
      </c>
      <c r="AT29" s="133" t="s">
        <v>674</v>
      </c>
      <c r="AU29" s="155" t="s">
        <v>213</v>
      </c>
      <c r="AV29" s="133" t="s">
        <v>219</v>
      </c>
      <c r="AW29" s="32" t="s">
        <v>119</v>
      </c>
      <c r="AX29" s="1">
        <f t="shared" si="1"/>
        <v>882</v>
      </c>
      <c r="AY29" s="1"/>
    </row>
    <row r="30" spans="1:51" ht="147.75" customHeight="1" x14ac:dyDescent="0.25">
      <c r="A30" s="457"/>
      <c r="B30" s="458"/>
      <c r="C30" s="458"/>
      <c r="D30" s="461"/>
      <c r="E30" s="461"/>
      <c r="F30" s="132">
        <v>509</v>
      </c>
      <c r="G30" s="155" t="s">
        <v>220</v>
      </c>
      <c r="H30" s="132" t="s">
        <v>95</v>
      </c>
      <c r="I30" s="132" t="s">
        <v>84</v>
      </c>
      <c r="J30" s="156">
        <v>50</v>
      </c>
      <c r="K30" s="132">
        <v>6</v>
      </c>
      <c r="L30" s="132">
        <v>6</v>
      </c>
      <c r="M30" s="132">
        <v>6</v>
      </c>
      <c r="N30" s="132">
        <v>3</v>
      </c>
      <c r="O30" s="132">
        <v>13.5</v>
      </c>
      <c r="P30" s="132">
        <v>13.5</v>
      </c>
      <c r="Q30" s="132">
        <v>13.5</v>
      </c>
      <c r="R30" s="132">
        <v>13.5</v>
      </c>
      <c r="S30" s="132">
        <v>13.5</v>
      </c>
      <c r="T30" s="132">
        <v>8.42</v>
      </c>
      <c r="U30" s="26">
        <v>13.5</v>
      </c>
      <c r="V30" s="26">
        <v>13.5</v>
      </c>
      <c r="W30" s="26">
        <v>13.5</v>
      </c>
      <c r="X30" s="26">
        <v>13.5</v>
      </c>
      <c r="Y30" s="26">
        <v>13.5</v>
      </c>
      <c r="Z30" s="26">
        <v>13.5</v>
      </c>
      <c r="AA30" s="26">
        <v>15.5</v>
      </c>
      <c r="AB30" s="25">
        <v>15.5</v>
      </c>
      <c r="AC30" s="25">
        <v>15.5</v>
      </c>
      <c r="AD30" s="25">
        <v>15.5</v>
      </c>
      <c r="AE30" s="132">
        <v>15.5</v>
      </c>
      <c r="AF30" s="132">
        <v>14</v>
      </c>
      <c r="AG30" s="132">
        <v>9.58</v>
      </c>
      <c r="AH30" s="132"/>
      <c r="AI30" s="132"/>
      <c r="AJ30" s="132"/>
      <c r="AK30" s="132"/>
      <c r="AL30" s="132"/>
      <c r="AM30" s="170">
        <v>1.62</v>
      </c>
      <c r="AN30" s="132">
        <v>5.62</v>
      </c>
      <c r="AO30" s="132">
        <v>12.5</v>
      </c>
      <c r="AP30" s="132">
        <v>14</v>
      </c>
      <c r="AQ30" s="95">
        <f>AP30/AC30</f>
        <v>0.90322580645161288</v>
      </c>
      <c r="AR30" s="95">
        <f>(AP30+Z30+T30+N30)/J30</f>
        <v>0.77839999999999998</v>
      </c>
      <c r="AS30" s="154" t="s">
        <v>676</v>
      </c>
      <c r="AT30" s="133" t="s">
        <v>674</v>
      </c>
      <c r="AU30" s="155" t="s">
        <v>213</v>
      </c>
      <c r="AV30" s="133" t="s">
        <v>222</v>
      </c>
      <c r="AW30" s="32" t="s">
        <v>216</v>
      </c>
      <c r="AX30" s="1">
        <f t="shared" si="1"/>
        <v>1318</v>
      </c>
      <c r="AY30" s="1"/>
    </row>
    <row r="31" spans="1:51" ht="180" customHeight="1" x14ac:dyDescent="0.25">
      <c r="A31" s="457"/>
      <c r="B31" s="26">
        <v>179</v>
      </c>
      <c r="C31" s="26" t="s">
        <v>204</v>
      </c>
      <c r="D31" s="132">
        <v>443</v>
      </c>
      <c r="E31" s="133" t="s">
        <v>223</v>
      </c>
      <c r="F31" s="132">
        <v>346</v>
      </c>
      <c r="G31" s="155" t="s">
        <v>224</v>
      </c>
      <c r="H31" s="132" t="s">
        <v>95</v>
      </c>
      <c r="I31" s="132" t="s">
        <v>84</v>
      </c>
      <c r="J31" s="158">
        <v>1</v>
      </c>
      <c r="K31" s="159">
        <v>0.125</v>
      </c>
      <c r="L31" s="159">
        <v>0.125</v>
      </c>
      <c r="M31" s="159">
        <v>0.125</v>
      </c>
      <c r="N31" s="159">
        <v>0.125</v>
      </c>
      <c r="O31" s="158">
        <v>0.25</v>
      </c>
      <c r="P31" s="158">
        <v>0.25</v>
      </c>
      <c r="Q31" s="158">
        <v>0.25</v>
      </c>
      <c r="R31" s="158">
        <v>0.25</v>
      </c>
      <c r="S31" s="158">
        <v>0.25</v>
      </c>
      <c r="T31" s="158">
        <v>0.25</v>
      </c>
      <c r="U31" s="33">
        <v>0.25</v>
      </c>
      <c r="V31" s="33">
        <v>0.25</v>
      </c>
      <c r="W31" s="33">
        <v>0.25</v>
      </c>
      <c r="X31" s="33">
        <v>0.25</v>
      </c>
      <c r="Y31" s="33">
        <v>0.25</v>
      </c>
      <c r="Z31" s="33">
        <v>0.25</v>
      </c>
      <c r="AA31" s="33">
        <v>0.25</v>
      </c>
      <c r="AB31" s="35">
        <v>0.25</v>
      </c>
      <c r="AC31" s="35">
        <v>0.25</v>
      </c>
      <c r="AD31" s="35">
        <v>0.25</v>
      </c>
      <c r="AE31" s="158">
        <v>0.25</v>
      </c>
      <c r="AF31" s="158">
        <v>0.25</v>
      </c>
      <c r="AG31" s="159">
        <v>0.125</v>
      </c>
      <c r="AH31" s="159"/>
      <c r="AI31" s="158"/>
      <c r="AJ31" s="158"/>
      <c r="AK31" s="158"/>
      <c r="AL31" s="158"/>
      <c r="AM31" s="95">
        <v>6.25E-2</v>
      </c>
      <c r="AN31" s="95">
        <v>0.125</v>
      </c>
      <c r="AO31" s="95">
        <v>0.1875</v>
      </c>
      <c r="AP31" s="158">
        <v>0.25</v>
      </c>
      <c r="AQ31" s="95">
        <f>AP31/AC31</f>
        <v>1</v>
      </c>
      <c r="AR31" s="95">
        <f>N31+Z31+T31+AP31</f>
        <v>0.875</v>
      </c>
      <c r="AS31" s="175" t="s">
        <v>711</v>
      </c>
      <c r="AT31" s="152" t="s">
        <v>86</v>
      </c>
      <c r="AU31" s="153" t="s">
        <v>149</v>
      </c>
      <c r="AV31" s="133" t="s">
        <v>227</v>
      </c>
      <c r="AW31" s="25" t="s">
        <v>228</v>
      </c>
      <c r="AX31" s="1">
        <f t="shared" si="1"/>
        <v>1591</v>
      </c>
      <c r="AY31" s="1"/>
    </row>
    <row r="32" spans="1:51" ht="151.5" customHeight="1" x14ac:dyDescent="0.25">
      <c r="A32" s="458"/>
      <c r="B32" s="26">
        <v>179</v>
      </c>
      <c r="C32" s="26" t="s">
        <v>204</v>
      </c>
      <c r="D32" s="132">
        <v>453</v>
      </c>
      <c r="E32" s="133" t="s">
        <v>229</v>
      </c>
      <c r="F32" s="132">
        <v>356</v>
      </c>
      <c r="G32" s="155" t="s">
        <v>230</v>
      </c>
      <c r="H32" s="132" t="s">
        <v>231</v>
      </c>
      <c r="I32" s="132" t="s">
        <v>84</v>
      </c>
      <c r="J32" s="165">
        <v>39500</v>
      </c>
      <c r="K32" s="132">
        <v>2000</v>
      </c>
      <c r="L32" s="132">
        <v>2000</v>
      </c>
      <c r="M32" s="132">
        <v>2000</v>
      </c>
      <c r="N32" s="132">
        <v>0</v>
      </c>
      <c r="O32" s="132">
        <v>15000</v>
      </c>
      <c r="P32" s="132">
        <v>15000</v>
      </c>
      <c r="Q32" s="132">
        <v>15000</v>
      </c>
      <c r="R32" s="132">
        <v>15000</v>
      </c>
      <c r="S32" s="132">
        <v>15000</v>
      </c>
      <c r="T32" s="132">
        <v>156</v>
      </c>
      <c r="U32" s="26">
        <v>15000</v>
      </c>
      <c r="V32" s="26">
        <v>15000</v>
      </c>
      <c r="W32" s="26">
        <v>15000</v>
      </c>
      <c r="X32" s="26">
        <v>15000</v>
      </c>
      <c r="Y32" s="26">
        <v>15000</v>
      </c>
      <c r="Z32" s="26">
        <v>0</v>
      </c>
      <c r="AA32" s="26">
        <v>35000</v>
      </c>
      <c r="AB32" s="25">
        <v>35000</v>
      </c>
      <c r="AC32" s="25">
        <v>35000</v>
      </c>
      <c r="AD32" s="25">
        <v>35000</v>
      </c>
      <c r="AE32" s="165">
        <v>28500</v>
      </c>
      <c r="AF32" s="164">
        <v>0</v>
      </c>
      <c r="AG32" s="165">
        <v>10844</v>
      </c>
      <c r="AH32" s="165"/>
      <c r="AI32" s="132"/>
      <c r="AJ32" s="132"/>
      <c r="AK32" s="132"/>
      <c r="AL32" s="132"/>
      <c r="AM32" s="132">
        <v>0</v>
      </c>
      <c r="AN32" s="132">
        <v>0</v>
      </c>
      <c r="AO32" s="132">
        <v>0</v>
      </c>
      <c r="AP32" s="164">
        <v>0</v>
      </c>
      <c r="AQ32" s="95">
        <v>0</v>
      </c>
      <c r="AR32" s="95">
        <f>+(AP32+T32)/J32</f>
        <v>3.9493670886075949E-3</v>
      </c>
      <c r="AS32" s="136" t="s">
        <v>234</v>
      </c>
      <c r="AT32" s="146" t="s">
        <v>235</v>
      </c>
      <c r="AU32" s="146" t="s">
        <v>236</v>
      </c>
      <c r="AV32" s="146" t="s">
        <v>237</v>
      </c>
      <c r="AW32" s="42" t="s">
        <v>238</v>
      </c>
      <c r="AX32" s="1">
        <f t="shared" si="1"/>
        <v>2847</v>
      </c>
      <c r="AY32" s="1"/>
    </row>
    <row r="33" spans="1:51" ht="69.95" customHeight="1" x14ac:dyDescent="0.25">
      <c r="A33" s="2"/>
      <c r="B33" s="2"/>
      <c r="C33" s="2"/>
      <c r="D33" s="2"/>
      <c r="E33" s="2"/>
      <c r="F33" s="2"/>
      <c r="G33" s="2"/>
      <c r="H33" s="2"/>
      <c r="I33" s="2"/>
      <c r="J33" s="3"/>
      <c r="K33" s="3"/>
      <c r="L33" s="3"/>
      <c r="M33" s="3"/>
      <c r="N33" s="3"/>
      <c r="O33" s="3"/>
      <c r="P33" s="3"/>
      <c r="Q33" s="3"/>
      <c r="R33" s="3"/>
      <c r="S33" s="3"/>
      <c r="T33" s="3"/>
      <c r="U33" s="3"/>
      <c r="V33" s="3"/>
      <c r="W33" s="3"/>
      <c r="X33" s="3"/>
      <c r="Y33" s="3"/>
      <c r="Z33" s="3"/>
      <c r="AA33" s="3"/>
      <c r="AB33" s="4"/>
      <c r="AC33" s="3"/>
      <c r="AD33" s="3"/>
      <c r="AE33" s="3"/>
      <c r="AF33" s="3"/>
      <c r="AG33" s="3"/>
      <c r="AH33" s="3"/>
      <c r="AI33" s="3"/>
      <c r="AJ33" s="3"/>
      <c r="AK33" s="3"/>
      <c r="AL33" s="3"/>
      <c r="AM33" s="1"/>
      <c r="AN33" s="2"/>
      <c r="AO33" s="1"/>
      <c r="AP33" s="1"/>
      <c r="AQ33" s="1"/>
      <c r="AR33" s="1"/>
      <c r="AS33" s="1"/>
      <c r="AT33" s="1"/>
      <c r="AU33" s="1"/>
      <c r="AV33" s="1"/>
      <c r="AW33" s="1"/>
      <c r="AX33" s="1"/>
      <c r="AY33" s="1"/>
    </row>
    <row r="34" spans="1:51" ht="69.95" customHeight="1" x14ac:dyDescent="0.25">
      <c r="A34" s="2"/>
      <c r="B34" s="2"/>
      <c r="C34" s="2"/>
      <c r="D34" s="2"/>
      <c r="E34" s="2"/>
      <c r="F34" s="2"/>
      <c r="G34" s="2"/>
      <c r="H34" s="2"/>
      <c r="I34" s="2"/>
      <c r="J34" s="3"/>
      <c r="K34" s="3"/>
      <c r="L34" s="3"/>
      <c r="M34" s="3"/>
      <c r="N34" s="3"/>
      <c r="O34" s="3"/>
      <c r="P34" s="3"/>
      <c r="Q34" s="3"/>
      <c r="R34" s="3"/>
      <c r="S34" s="3"/>
      <c r="T34" s="3"/>
      <c r="U34" s="3"/>
      <c r="V34" s="3"/>
      <c r="W34" s="3"/>
      <c r="X34" s="3"/>
      <c r="Y34" s="3"/>
      <c r="Z34" s="3"/>
      <c r="AA34" s="3"/>
      <c r="AB34" s="4"/>
      <c r="AC34" s="3"/>
      <c r="AD34" s="3"/>
      <c r="AE34" s="3"/>
      <c r="AF34" s="3"/>
      <c r="AG34" s="3"/>
      <c r="AH34" s="3"/>
      <c r="AI34" s="3"/>
      <c r="AJ34" s="3"/>
      <c r="AK34" s="3"/>
      <c r="AL34" s="3"/>
      <c r="AM34" s="1"/>
      <c r="AN34" s="2"/>
      <c r="AO34" s="1"/>
      <c r="AP34" s="1"/>
      <c r="AQ34" s="1"/>
      <c r="AR34" s="1"/>
      <c r="AS34" s="1"/>
      <c r="AT34" s="1"/>
      <c r="AU34" s="1"/>
      <c r="AV34" s="1"/>
      <c r="AW34" s="1"/>
      <c r="AX34" s="1"/>
      <c r="AY34" s="1"/>
    </row>
    <row r="35" spans="1:51" ht="20.25" customHeight="1" x14ac:dyDescent="0.25">
      <c r="A35" s="66" t="s">
        <v>242</v>
      </c>
      <c r="B35" s="2"/>
      <c r="C35" s="2"/>
      <c r="D35" s="2"/>
      <c r="E35" s="2"/>
      <c r="F35" s="2"/>
      <c r="G35" s="2"/>
      <c r="H35" s="2"/>
      <c r="I35" s="2"/>
      <c r="J35" s="3"/>
      <c r="K35" s="3"/>
      <c r="L35" s="3"/>
      <c r="M35" s="3"/>
      <c r="N35" s="3"/>
      <c r="O35" s="3"/>
      <c r="P35" s="3"/>
      <c r="Q35" s="3"/>
      <c r="R35" s="3"/>
      <c r="S35" s="3"/>
      <c r="T35" s="3"/>
      <c r="U35" s="3"/>
      <c r="V35" s="3"/>
      <c r="W35" s="3"/>
      <c r="X35" s="3"/>
      <c r="Y35" s="3"/>
      <c r="Z35" s="3"/>
      <c r="AA35" s="3"/>
      <c r="AB35" s="4"/>
      <c r="AC35" s="3"/>
      <c r="AD35" s="3"/>
      <c r="AE35" s="3"/>
      <c r="AF35" s="3"/>
      <c r="AG35" s="3"/>
      <c r="AH35" s="3"/>
      <c r="AI35" s="3"/>
      <c r="AJ35" s="3"/>
      <c r="AK35" s="3"/>
      <c r="AL35" s="3"/>
      <c r="AM35" s="1"/>
      <c r="AN35" s="2"/>
      <c r="AO35" s="1"/>
      <c r="AP35" s="1"/>
      <c r="AQ35" s="1"/>
      <c r="AR35" s="1"/>
      <c r="AS35" s="1"/>
      <c r="AT35" s="1"/>
      <c r="AU35" s="1"/>
      <c r="AV35" s="1"/>
      <c r="AW35" s="1"/>
      <c r="AX35" s="1"/>
      <c r="AY35" s="1"/>
    </row>
    <row r="36" spans="1:51" ht="20.25" customHeight="1" x14ac:dyDescent="0.25">
      <c r="A36" s="67" t="s">
        <v>247</v>
      </c>
      <c r="B36" s="464" t="s">
        <v>249</v>
      </c>
      <c r="C36" s="465"/>
      <c r="D36" s="465"/>
      <c r="E36" s="465"/>
      <c r="F36" s="465"/>
      <c r="G36" s="465"/>
      <c r="H36" s="466" t="s">
        <v>250</v>
      </c>
      <c r="I36" s="465"/>
      <c r="J36" s="465"/>
      <c r="K36" s="467"/>
      <c r="L36" s="3"/>
      <c r="M36" s="3"/>
      <c r="N36" s="3"/>
      <c r="O36" s="3"/>
      <c r="P36" s="3"/>
      <c r="Q36" s="3"/>
      <c r="R36" s="3"/>
      <c r="S36" s="3"/>
      <c r="T36" s="3"/>
      <c r="U36" s="3"/>
      <c r="V36" s="3"/>
      <c r="W36" s="3"/>
      <c r="X36" s="3"/>
      <c r="Y36" s="3"/>
      <c r="Z36" s="3"/>
      <c r="AA36" s="3"/>
      <c r="AB36" s="4"/>
      <c r="AC36" s="3"/>
      <c r="AD36" s="3"/>
      <c r="AE36" s="3"/>
      <c r="AF36" s="3"/>
      <c r="AG36" s="3"/>
      <c r="AH36" s="3"/>
      <c r="AI36" s="3"/>
      <c r="AJ36" s="3"/>
      <c r="AK36" s="3"/>
      <c r="AL36" s="3"/>
      <c r="AM36" s="1"/>
      <c r="AN36" s="2"/>
      <c r="AO36" s="1"/>
      <c r="AP36" s="1"/>
      <c r="AQ36" s="1"/>
      <c r="AR36" s="1"/>
      <c r="AS36" s="1"/>
      <c r="AT36" s="1"/>
      <c r="AU36" s="1"/>
      <c r="AV36" s="1"/>
      <c r="AW36" s="1"/>
      <c r="AX36" s="1"/>
      <c r="AY36" s="1"/>
    </row>
    <row r="37" spans="1:51" ht="20.25" customHeight="1" x14ac:dyDescent="0.25">
      <c r="A37" s="68">
        <v>11</v>
      </c>
      <c r="B37" s="468" t="s">
        <v>252</v>
      </c>
      <c r="C37" s="465"/>
      <c r="D37" s="465"/>
      <c r="E37" s="465"/>
      <c r="F37" s="465"/>
      <c r="G37" s="465"/>
      <c r="H37" s="469" t="s">
        <v>254</v>
      </c>
      <c r="I37" s="465"/>
      <c r="J37" s="465"/>
      <c r="K37" s="467"/>
      <c r="L37" s="3"/>
      <c r="M37" s="3"/>
      <c r="N37" s="3"/>
      <c r="O37" s="3"/>
      <c r="P37" s="3"/>
      <c r="Q37" s="3"/>
      <c r="R37" s="3"/>
      <c r="S37" s="3"/>
      <c r="T37" s="3"/>
      <c r="U37" s="3"/>
      <c r="V37" s="3"/>
      <c r="W37" s="3"/>
      <c r="X37" s="3"/>
      <c r="Y37" s="3"/>
      <c r="Z37" s="3"/>
      <c r="AA37" s="3"/>
      <c r="AB37" s="4"/>
      <c r="AC37" s="3"/>
      <c r="AD37" s="3"/>
      <c r="AE37" s="3"/>
      <c r="AF37" s="3"/>
      <c r="AG37" s="3"/>
      <c r="AH37" s="3"/>
      <c r="AI37" s="3"/>
      <c r="AJ37" s="3"/>
      <c r="AK37" s="3"/>
      <c r="AL37" s="3"/>
      <c r="AM37" s="1"/>
      <c r="AN37" s="2"/>
      <c r="AO37" s="1"/>
      <c r="AP37" s="1"/>
      <c r="AQ37" s="1"/>
      <c r="AR37" s="1"/>
      <c r="AS37" s="1"/>
      <c r="AT37" s="1"/>
      <c r="AU37" s="1"/>
      <c r="AV37" s="1"/>
      <c r="AW37" s="1"/>
      <c r="AX37" s="1"/>
      <c r="AY37" s="1"/>
    </row>
    <row r="38" spans="1:51" ht="20.25" customHeight="1" x14ac:dyDescent="0.25">
      <c r="A38" s="1"/>
      <c r="B38" s="1"/>
      <c r="C38" s="1"/>
      <c r="D38" s="1"/>
      <c r="E38" s="1"/>
      <c r="F38" s="1"/>
      <c r="G38" s="1"/>
      <c r="H38" s="1"/>
      <c r="I38" s="1"/>
      <c r="J38" s="4"/>
      <c r="K38" s="4"/>
      <c r="L38" s="4"/>
      <c r="M38" s="4"/>
      <c r="N38" s="4"/>
      <c r="O38" s="4"/>
      <c r="P38" s="4"/>
      <c r="Q38" s="4"/>
      <c r="R38" s="4"/>
      <c r="S38" s="4"/>
      <c r="T38" s="4"/>
      <c r="U38" s="4"/>
      <c r="V38" s="4"/>
      <c r="W38" s="4"/>
      <c r="X38" s="4"/>
      <c r="Y38" s="4"/>
      <c r="Z38" s="4"/>
      <c r="AA38" s="3"/>
      <c r="AB38" s="4"/>
      <c r="AC38" s="4"/>
      <c r="AD38" s="4"/>
      <c r="AE38" s="4"/>
      <c r="AF38" s="4"/>
      <c r="AG38" s="4"/>
      <c r="AH38" s="4"/>
      <c r="AI38" s="4"/>
      <c r="AJ38" s="4"/>
      <c r="AK38" s="4"/>
      <c r="AL38" s="4"/>
      <c r="AM38" s="1"/>
      <c r="AN38" s="1"/>
      <c r="AO38" s="1"/>
      <c r="AP38" s="1"/>
      <c r="AQ38" s="1"/>
      <c r="AR38" s="1"/>
      <c r="AS38" s="1"/>
      <c r="AT38" s="1"/>
      <c r="AU38" s="1"/>
      <c r="AV38" s="1"/>
      <c r="AW38" s="1"/>
      <c r="AX38" s="1"/>
      <c r="AY38" s="1"/>
    </row>
    <row r="39" spans="1:51" ht="20.2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row>
    <row r="40" spans="1:51" ht="20.2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row>
    <row r="41" spans="1:51" ht="20.2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row>
    <row r="42" spans="1:51" ht="20.2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row>
    <row r="43" spans="1:51" ht="20.2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row>
    <row r="44" spans="1:51" ht="20.2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row>
    <row r="45" spans="1:51" ht="20.2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row>
    <row r="46" spans="1:51" ht="20.2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row>
    <row r="47" spans="1:51" ht="20.2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row>
    <row r="48" spans="1:51" ht="20.2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row>
    <row r="49" spans="1:51" ht="20.2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row>
    <row r="50" spans="1:51" ht="20.2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row>
    <row r="51" spans="1:51" ht="20.2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row>
    <row r="52" spans="1:51" ht="20.2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row>
    <row r="53" spans="1:51" ht="20.2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row>
    <row r="54" spans="1:51" ht="20.2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row>
    <row r="55" spans="1:51" ht="20.2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row>
    <row r="56" spans="1:51" ht="20.2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row>
    <row r="57" spans="1:51" ht="20.2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row>
    <row r="58" spans="1:51" ht="20.2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row>
    <row r="59" spans="1:51" ht="20.2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row>
    <row r="60" spans="1:51" ht="20.2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row>
    <row r="61" spans="1:51" ht="20.2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row>
    <row r="62" spans="1:51" ht="20.2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row>
    <row r="63" spans="1:51" ht="20.2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row>
    <row r="64" spans="1:51" ht="20.2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row>
    <row r="65" spans="1:51" ht="20.2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row>
    <row r="66" spans="1:51" ht="20.2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row>
    <row r="67" spans="1:51" ht="20.2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row>
    <row r="68" spans="1:51" ht="20.2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row>
    <row r="69" spans="1:51" ht="20.2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row>
    <row r="70" spans="1:51" ht="20.2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row>
    <row r="71" spans="1:51" ht="20.2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row>
    <row r="72" spans="1:51" ht="20.2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row>
    <row r="73" spans="1:51" ht="20.2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row>
    <row r="74" spans="1:51" ht="20.2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row>
    <row r="75" spans="1:51" ht="20.2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row>
    <row r="76" spans="1:51" ht="20.2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row>
    <row r="77" spans="1:51" ht="20.2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row>
    <row r="78" spans="1:51" ht="20.2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row>
    <row r="79" spans="1:51" ht="20.2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row>
    <row r="80" spans="1:51" ht="20.2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row>
    <row r="81" spans="1:51" ht="20.2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row>
    <row r="82" spans="1:51" ht="20.2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row>
    <row r="83" spans="1:51" ht="20.2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row>
    <row r="84" spans="1:51" ht="20.2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row>
    <row r="85" spans="1:51" ht="20.2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row>
    <row r="86" spans="1:51" ht="20.2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row>
    <row r="87" spans="1:51" ht="20.2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row>
    <row r="88" spans="1:51" ht="20.2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row>
    <row r="89" spans="1:51" ht="20.2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row>
    <row r="90" spans="1:51" ht="20.2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row>
    <row r="91" spans="1:51" ht="20.2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row>
    <row r="92" spans="1:51" ht="20.2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row>
    <row r="93" spans="1:51" ht="20.2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row>
    <row r="94" spans="1:51" ht="20.2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row>
    <row r="95" spans="1:51" ht="20.2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row>
    <row r="96" spans="1:51" ht="20.2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row>
    <row r="97" spans="1:51" ht="20.2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row>
    <row r="98" spans="1:51" ht="20.2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row>
    <row r="99" spans="1:51" ht="20.2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row>
    <row r="100" spans="1:51" ht="20.2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row>
    <row r="101" spans="1:51" ht="20.2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row>
    <row r="102" spans="1:51" ht="20.2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row>
    <row r="103" spans="1:51" ht="20.2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row>
    <row r="104" spans="1:51" ht="20.2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row>
    <row r="105" spans="1:51" ht="20.2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row>
    <row r="106" spans="1:51" ht="20.2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row>
    <row r="107" spans="1:51" ht="20.2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row>
    <row r="108" spans="1:51" ht="20.2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row>
    <row r="109" spans="1:51" ht="20.2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row>
    <row r="110" spans="1:51" ht="20.2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row>
    <row r="111" spans="1:51" ht="20.2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row>
    <row r="112" spans="1:51" ht="20.2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row>
    <row r="113" spans="1:51" ht="20.2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row>
    <row r="114" spans="1:51" ht="20.2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row>
    <row r="115" spans="1:51" ht="20.2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row>
    <row r="116" spans="1:51" ht="20.2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row>
    <row r="117" spans="1:51" ht="20.2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row>
    <row r="118" spans="1:51" ht="20.2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row>
    <row r="119" spans="1:51" ht="20.2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row>
    <row r="120" spans="1:51" ht="20.2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row>
    <row r="121" spans="1:51" ht="20.2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row>
    <row r="122" spans="1:51" ht="20.2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row>
    <row r="123" spans="1:51" ht="20.2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row>
    <row r="124" spans="1:51" ht="20.2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row>
    <row r="125" spans="1:51" ht="20.2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row>
    <row r="126" spans="1:51" ht="20.2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row>
    <row r="127" spans="1:51" ht="20.2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row>
    <row r="128" spans="1:51" ht="20.2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row>
    <row r="129" spans="1:51" ht="20.2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row>
    <row r="130" spans="1:51" ht="20.2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row>
    <row r="131" spans="1:51" ht="20.2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row>
    <row r="132" spans="1:51" ht="20.2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row>
    <row r="133" spans="1:51" ht="20.2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row>
    <row r="134" spans="1:51" ht="20.2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row>
    <row r="135" spans="1:51" ht="20.2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row>
    <row r="136" spans="1:51" ht="20.2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row>
    <row r="137" spans="1:51" ht="20.2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row>
    <row r="138" spans="1:51" ht="20.2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row>
    <row r="139" spans="1:51" ht="20.2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row>
    <row r="140" spans="1:51" ht="20.2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row>
    <row r="141" spans="1:51" ht="20.2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row>
    <row r="142" spans="1:51" ht="20.2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row>
    <row r="143" spans="1:51" ht="20.2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row>
    <row r="144" spans="1:51" ht="20.2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row>
    <row r="145" spans="1:51" ht="20.2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row>
    <row r="146" spans="1:51" ht="20.2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row>
    <row r="147" spans="1:51" ht="20.2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row>
    <row r="148" spans="1:51" ht="20.2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row>
    <row r="149" spans="1:51" ht="20.2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row>
    <row r="150" spans="1:51" ht="20.2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row>
    <row r="151" spans="1:51" ht="20.2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row>
    <row r="152" spans="1:51" ht="20.2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row>
    <row r="153" spans="1:51" ht="20.2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row>
    <row r="154" spans="1:51" ht="20.2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row>
    <row r="155" spans="1:51" ht="20.2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row>
    <row r="156" spans="1:51" ht="20.2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row>
    <row r="157" spans="1:51" ht="20.2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row>
    <row r="158" spans="1:51" ht="20.2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row>
    <row r="159" spans="1:51" ht="20.2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row>
    <row r="160" spans="1:51" ht="20.2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row>
    <row r="161" spans="1:51" ht="20.2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row>
    <row r="162" spans="1:51" ht="20.2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row>
    <row r="163" spans="1:51" ht="20.2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row>
    <row r="164" spans="1:51" ht="20.2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row>
    <row r="165" spans="1:51" ht="20.2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row>
    <row r="166" spans="1:51" ht="20.2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row>
    <row r="167" spans="1:51" ht="20.2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row>
    <row r="168" spans="1:51" ht="20.2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row>
    <row r="169" spans="1:51" ht="20.2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row>
    <row r="170" spans="1:51" ht="20.2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row>
    <row r="171" spans="1:51" ht="20.2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row>
    <row r="172" spans="1:51" ht="20.2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row>
    <row r="173" spans="1:51" ht="20.2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row>
    <row r="174" spans="1:51" ht="20.2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row>
    <row r="175" spans="1:51" ht="20.2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row>
    <row r="176" spans="1:51" ht="20.2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row>
    <row r="177" spans="1:51" ht="20.2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row>
    <row r="178" spans="1:51" ht="20.2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row>
    <row r="179" spans="1:51" ht="20.2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row>
    <row r="180" spans="1:51" ht="20.2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row>
    <row r="181" spans="1:51" ht="20.2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row>
    <row r="182" spans="1:51" ht="20.2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row>
    <row r="183" spans="1:51" ht="20.2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row>
    <row r="184" spans="1:51" ht="20.2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row>
    <row r="185" spans="1:51" ht="20.2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row>
    <row r="186" spans="1:51" ht="20.2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row>
    <row r="187" spans="1:51" ht="20.2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row>
    <row r="188" spans="1:51" ht="20.2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row>
    <row r="189" spans="1:51" ht="20.2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row>
    <row r="190" spans="1:51" ht="20.2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row>
    <row r="191" spans="1:51" ht="20.2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row>
    <row r="192" spans="1:51" ht="20.2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row>
    <row r="193" spans="1:51" ht="20.2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row>
    <row r="194" spans="1:51" ht="20.2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row>
    <row r="195" spans="1:51" ht="20.2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row>
    <row r="196" spans="1:51" ht="20.2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row>
    <row r="197" spans="1:51" ht="20.2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row>
    <row r="198" spans="1:51" ht="20.2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row>
    <row r="199" spans="1:51" ht="20.2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row>
    <row r="200" spans="1:51" ht="20.2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row>
    <row r="201" spans="1:51" ht="20.2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row>
    <row r="202" spans="1:51" ht="20.2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row>
    <row r="203" spans="1:51" ht="20.2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row>
    <row r="204" spans="1:51" ht="20.2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row>
    <row r="205" spans="1:51" ht="20.2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row>
    <row r="206" spans="1:51" ht="20.2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row>
    <row r="207" spans="1:51" ht="20.2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row>
    <row r="208" spans="1:51" ht="20.2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row>
    <row r="209" spans="1:51" ht="20.2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row>
    <row r="210" spans="1:51" ht="20.2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row>
    <row r="211" spans="1:51" ht="20.2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row>
    <row r="212" spans="1:51" ht="20.2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row>
    <row r="213" spans="1:51" ht="20.2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row>
    <row r="214" spans="1:51" ht="20.2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row>
    <row r="215" spans="1:51" ht="20.2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row>
    <row r="216" spans="1:51" ht="20.2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row>
    <row r="217" spans="1:51" ht="20.2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row>
    <row r="218" spans="1:51" ht="20.2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row>
    <row r="219" spans="1:51" ht="20.2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row>
    <row r="220" spans="1:51" ht="20.2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row>
    <row r="221" spans="1:51" ht="20.2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row>
    <row r="222" spans="1:51" ht="20.2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row>
    <row r="223" spans="1:51" ht="20.2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row>
    <row r="224" spans="1:51" ht="20.2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row>
    <row r="225" spans="1:51" ht="20.2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row>
    <row r="226" spans="1:51" ht="20.2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row>
    <row r="227" spans="1:51" ht="20.2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row>
    <row r="228" spans="1:51" ht="20.2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row>
    <row r="229" spans="1:51" ht="20.2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row>
    <row r="230" spans="1:51" ht="20.2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row>
    <row r="231" spans="1:51" ht="20.2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row>
    <row r="232" spans="1:51" ht="20.2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row>
    <row r="233" spans="1:51" ht="20.2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row>
    <row r="234" spans="1:51" ht="20.2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row>
    <row r="235" spans="1:51" ht="20.2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row>
    <row r="236" spans="1:51" ht="20.2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row>
    <row r="237" spans="1:51" ht="20.2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row>
    <row r="238" spans="1:51" ht="20.25" customHeight="1" x14ac:dyDescent="0.25"/>
    <row r="239" spans="1:51" ht="20.25" customHeight="1" x14ac:dyDescent="0.25"/>
    <row r="240" spans="1:51" ht="20.25" customHeight="1" x14ac:dyDescent="0.25"/>
    <row r="241" ht="20.25" customHeight="1" x14ac:dyDescent="0.25"/>
    <row r="242" ht="20.25" customHeight="1" x14ac:dyDescent="0.25"/>
    <row r="243" ht="20.25" customHeight="1" x14ac:dyDescent="0.25"/>
    <row r="244" ht="20.25" customHeight="1" x14ac:dyDescent="0.25"/>
    <row r="245" ht="20.25" customHeight="1" x14ac:dyDescent="0.25"/>
    <row r="246" ht="20.25" customHeight="1" x14ac:dyDescent="0.25"/>
    <row r="247" ht="20.25" customHeight="1" x14ac:dyDescent="0.25"/>
    <row r="248" ht="20.25" customHeight="1" x14ac:dyDescent="0.25"/>
    <row r="249" ht="20.25" customHeight="1" x14ac:dyDescent="0.25"/>
    <row r="250" ht="20.25" customHeight="1" x14ac:dyDescent="0.25"/>
    <row r="251" ht="20.25" customHeight="1" x14ac:dyDescent="0.25"/>
    <row r="252" ht="20.25" customHeight="1" x14ac:dyDescent="0.25"/>
    <row r="253" ht="20.25" customHeight="1" x14ac:dyDescent="0.25"/>
    <row r="254" ht="20.25" customHeight="1" x14ac:dyDescent="0.25"/>
    <row r="255" ht="20.25" customHeight="1" x14ac:dyDescent="0.25"/>
    <row r="256" ht="20.25" customHeight="1" x14ac:dyDescent="0.25"/>
    <row r="257" ht="20.25" customHeight="1" x14ac:dyDescent="0.25"/>
    <row r="258" ht="20.25" customHeight="1" x14ac:dyDescent="0.25"/>
    <row r="259" ht="20.25" customHeight="1" x14ac:dyDescent="0.25"/>
    <row r="260" ht="20.25" customHeight="1" x14ac:dyDescent="0.25"/>
    <row r="261" ht="20.25" customHeight="1" x14ac:dyDescent="0.25"/>
    <row r="262" ht="20.25" customHeight="1" x14ac:dyDescent="0.25"/>
    <row r="263" ht="20.25" customHeight="1" x14ac:dyDescent="0.25"/>
    <row r="264" ht="20.25" customHeight="1" x14ac:dyDescent="0.25"/>
    <row r="265" ht="20.25" customHeight="1" x14ac:dyDescent="0.25"/>
    <row r="266" ht="20.25" customHeight="1" x14ac:dyDescent="0.25"/>
    <row r="267" ht="20.25" customHeight="1" x14ac:dyDescent="0.25"/>
    <row r="268" ht="20.25" customHeight="1" x14ac:dyDescent="0.25"/>
    <row r="269" ht="20.25" customHeight="1" x14ac:dyDescent="0.25"/>
    <row r="270" ht="20.25" customHeight="1" x14ac:dyDescent="0.25"/>
    <row r="271" ht="20.25" customHeight="1" x14ac:dyDescent="0.25"/>
    <row r="272" ht="20.25" customHeight="1" x14ac:dyDescent="0.25"/>
    <row r="273" ht="20.25" customHeight="1" x14ac:dyDescent="0.25"/>
    <row r="274" ht="20.25" customHeight="1" x14ac:dyDescent="0.25"/>
    <row r="275" ht="20.25" customHeight="1" x14ac:dyDescent="0.25"/>
    <row r="276" ht="20.25" customHeight="1" x14ac:dyDescent="0.25"/>
    <row r="277" ht="20.25" customHeight="1" x14ac:dyDescent="0.25"/>
    <row r="278" ht="20.25" customHeight="1" x14ac:dyDescent="0.25"/>
    <row r="279" ht="20.25" customHeight="1" x14ac:dyDescent="0.25"/>
    <row r="280" ht="20.25" customHeight="1" x14ac:dyDescent="0.25"/>
    <row r="281" ht="20.25" customHeight="1" x14ac:dyDescent="0.25"/>
    <row r="282" ht="20.25" customHeight="1" x14ac:dyDescent="0.25"/>
    <row r="283" ht="20.25" customHeight="1" x14ac:dyDescent="0.25"/>
    <row r="284" ht="20.25" customHeight="1" x14ac:dyDescent="0.25"/>
    <row r="285" ht="20.25" customHeight="1" x14ac:dyDescent="0.25"/>
    <row r="286" ht="20.25" customHeight="1" x14ac:dyDescent="0.25"/>
    <row r="287" ht="20.25" customHeight="1" x14ac:dyDescent="0.25"/>
    <row r="288" ht="20.25" customHeight="1" x14ac:dyDescent="0.25"/>
    <row r="289" ht="20.25" customHeight="1" x14ac:dyDescent="0.25"/>
    <row r="290" ht="20.25" customHeight="1" x14ac:dyDescent="0.25"/>
    <row r="291" ht="20.25" customHeight="1" x14ac:dyDescent="0.25"/>
    <row r="292" ht="20.25" customHeight="1" x14ac:dyDescent="0.25"/>
    <row r="293" ht="20.25" customHeight="1" x14ac:dyDescent="0.25"/>
    <row r="294" ht="20.25" customHeight="1" x14ac:dyDescent="0.25"/>
    <row r="295" ht="20.25" customHeight="1" x14ac:dyDescent="0.25"/>
    <row r="296" ht="20.25" customHeight="1" x14ac:dyDescent="0.25"/>
    <row r="297" ht="20.25" customHeight="1" x14ac:dyDescent="0.25"/>
    <row r="298" ht="20.25" customHeight="1" x14ac:dyDescent="0.25"/>
    <row r="299" ht="20.25" customHeight="1" x14ac:dyDescent="0.25"/>
    <row r="300" ht="20.25" customHeight="1" x14ac:dyDescent="0.25"/>
    <row r="301" ht="20.25" customHeight="1" x14ac:dyDescent="0.25"/>
    <row r="302" ht="20.25" customHeight="1" x14ac:dyDescent="0.25"/>
    <row r="303" ht="20.25" customHeight="1" x14ac:dyDescent="0.25"/>
    <row r="304" ht="20.25" customHeight="1" x14ac:dyDescent="0.25"/>
    <row r="305" ht="20.25" customHeight="1" x14ac:dyDescent="0.25"/>
    <row r="306" ht="20.25" customHeight="1" x14ac:dyDescent="0.25"/>
    <row r="307" ht="20.25" customHeight="1" x14ac:dyDescent="0.25"/>
    <row r="308" ht="20.25" customHeight="1" x14ac:dyDescent="0.25"/>
    <row r="309" ht="20.25" customHeight="1" x14ac:dyDescent="0.25"/>
    <row r="310" ht="20.25" customHeight="1" x14ac:dyDescent="0.25"/>
    <row r="311" ht="20.25" customHeight="1" x14ac:dyDescent="0.25"/>
    <row r="312" ht="20.25" customHeight="1" x14ac:dyDescent="0.25"/>
    <row r="313" ht="20.25" customHeight="1" x14ac:dyDescent="0.25"/>
    <row r="314" ht="20.25" customHeight="1" x14ac:dyDescent="0.25"/>
    <row r="315" ht="20.25" customHeight="1" x14ac:dyDescent="0.25"/>
    <row r="316" ht="20.25" customHeight="1" x14ac:dyDescent="0.25"/>
    <row r="317" ht="20.25" customHeight="1" x14ac:dyDescent="0.25"/>
    <row r="318" ht="20.25" customHeight="1" x14ac:dyDescent="0.25"/>
    <row r="319" ht="20.25" customHeight="1" x14ac:dyDescent="0.25"/>
    <row r="320" ht="20.25" customHeight="1" x14ac:dyDescent="0.25"/>
    <row r="321" ht="20.25" customHeight="1" x14ac:dyDescent="0.25"/>
    <row r="322" ht="20.25" customHeight="1" x14ac:dyDescent="0.25"/>
    <row r="323" ht="20.25" customHeight="1" x14ac:dyDescent="0.25"/>
    <row r="324" ht="20.25" customHeight="1" x14ac:dyDescent="0.25"/>
    <row r="325" ht="20.25" customHeight="1" x14ac:dyDescent="0.25"/>
    <row r="326" ht="20.25" customHeight="1" x14ac:dyDescent="0.25"/>
    <row r="327" ht="20.25" customHeight="1" x14ac:dyDescent="0.25"/>
    <row r="328" ht="20.25" customHeight="1" x14ac:dyDescent="0.25"/>
    <row r="329" ht="20.25" customHeight="1" x14ac:dyDescent="0.25"/>
    <row r="330" ht="20.25" customHeight="1" x14ac:dyDescent="0.25"/>
    <row r="331" ht="20.25" customHeight="1" x14ac:dyDescent="0.25"/>
    <row r="332" ht="20.25" customHeight="1" x14ac:dyDescent="0.25"/>
    <row r="333" ht="20.25" customHeight="1" x14ac:dyDescent="0.25"/>
    <row r="334" ht="20.25" customHeight="1" x14ac:dyDescent="0.25"/>
    <row r="335" ht="20.25" customHeight="1" x14ac:dyDescent="0.25"/>
    <row r="336" ht="20.25" customHeight="1" x14ac:dyDescent="0.25"/>
    <row r="337" ht="20.25" customHeight="1" x14ac:dyDescent="0.25"/>
    <row r="338" ht="20.25" customHeight="1" x14ac:dyDescent="0.25"/>
    <row r="339" ht="20.25" customHeight="1" x14ac:dyDescent="0.25"/>
    <row r="340" ht="20.25" customHeight="1" x14ac:dyDescent="0.25"/>
    <row r="341" ht="20.25" customHeight="1" x14ac:dyDescent="0.25"/>
    <row r="342" ht="20.25" customHeight="1" x14ac:dyDescent="0.25"/>
    <row r="343" ht="20.25" customHeight="1" x14ac:dyDescent="0.25"/>
    <row r="344" ht="20.25" customHeight="1" x14ac:dyDescent="0.25"/>
    <row r="345" ht="20.25" customHeight="1" x14ac:dyDescent="0.25"/>
    <row r="346" ht="20.25" customHeight="1" x14ac:dyDescent="0.25"/>
    <row r="347" ht="20.25" customHeight="1" x14ac:dyDescent="0.25"/>
    <row r="348" ht="20.25" customHeight="1" x14ac:dyDescent="0.25"/>
    <row r="349" ht="20.25" customHeight="1" x14ac:dyDescent="0.25"/>
    <row r="350" ht="20.25" customHeight="1" x14ac:dyDescent="0.25"/>
    <row r="351" ht="20.25" customHeight="1" x14ac:dyDescent="0.25"/>
    <row r="352" ht="20.25" customHeight="1" x14ac:dyDescent="0.25"/>
    <row r="353" ht="20.25" customHeight="1" x14ac:dyDescent="0.25"/>
    <row r="354" ht="20.25" customHeight="1" x14ac:dyDescent="0.25"/>
    <row r="355" ht="20.25" customHeight="1" x14ac:dyDescent="0.25"/>
    <row r="356" ht="20.25" customHeight="1" x14ac:dyDescent="0.25"/>
    <row r="357" ht="20.25" customHeight="1" x14ac:dyDescent="0.25"/>
    <row r="358" ht="20.25" customHeight="1" x14ac:dyDescent="0.25"/>
    <row r="359" ht="20.25" customHeight="1" x14ac:dyDescent="0.25"/>
    <row r="360" ht="20.25" customHeight="1" x14ac:dyDescent="0.25"/>
    <row r="361" ht="20.25" customHeight="1" x14ac:dyDescent="0.25"/>
    <row r="362" ht="20.25" customHeight="1" x14ac:dyDescent="0.25"/>
    <row r="363" ht="20.25" customHeight="1" x14ac:dyDescent="0.25"/>
    <row r="364" ht="20.25" customHeight="1" x14ac:dyDescent="0.25"/>
    <row r="365" ht="20.25" customHeight="1" x14ac:dyDescent="0.25"/>
    <row r="366" ht="20.25" customHeight="1" x14ac:dyDescent="0.25"/>
    <row r="367" ht="20.25" customHeight="1" x14ac:dyDescent="0.25"/>
    <row r="368" ht="20.25" customHeight="1" x14ac:dyDescent="0.25"/>
    <row r="369" ht="20.25" customHeight="1" x14ac:dyDescent="0.25"/>
    <row r="370" ht="20.25" customHeight="1" x14ac:dyDescent="0.25"/>
    <row r="371" ht="20.25" customHeight="1" x14ac:dyDescent="0.25"/>
    <row r="372" ht="20.25" customHeight="1" x14ac:dyDescent="0.25"/>
    <row r="373" ht="20.25" customHeight="1" x14ac:dyDescent="0.25"/>
    <row r="374" ht="20.25" customHeight="1" x14ac:dyDescent="0.25"/>
    <row r="375" ht="20.25" customHeight="1" x14ac:dyDescent="0.25"/>
    <row r="376" ht="20.25" customHeight="1" x14ac:dyDescent="0.25"/>
    <row r="377" ht="20.25" customHeight="1" x14ac:dyDescent="0.25"/>
    <row r="378" ht="20.25" customHeight="1" x14ac:dyDescent="0.25"/>
    <row r="379" ht="20.25" customHeight="1" x14ac:dyDescent="0.25"/>
    <row r="380" ht="20.25" customHeight="1" x14ac:dyDescent="0.25"/>
    <row r="381" ht="20.25" customHeight="1" x14ac:dyDescent="0.25"/>
    <row r="382" ht="20.25" customHeight="1" x14ac:dyDescent="0.25"/>
    <row r="383" ht="20.25" customHeight="1" x14ac:dyDescent="0.25"/>
    <row r="384" ht="20.25" customHeight="1" x14ac:dyDescent="0.25"/>
    <row r="385" ht="20.25" customHeight="1" x14ac:dyDescent="0.25"/>
    <row r="386" ht="20.25" customHeight="1" x14ac:dyDescent="0.25"/>
    <row r="387" ht="20.25" customHeight="1" x14ac:dyDescent="0.25"/>
    <row r="388" ht="20.25" customHeight="1" x14ac:dyDescent="0.25"/>
    <row r="389" ht="20.25" customHeight="1" x14ac:dyDescent="0.25"/>
    <row r="390" ht="20.25" customHeight="1" x14ac:dyDescent="0.25"/>
    <row r="391" ht="20.25" customHeight="1" x14ac:dyDescent="0.25"/>
    <row r="392" ht="20.25" customHeight="1" x14ac:dyDescent="0.25"/>
    <row r="393" ht="20.25" customHeight="1" x14ac:dyDescent="0.25"/>
    <row r="394" ht="20.25" customHeight="1" x14ac:dyDescent="0.25"/>
    <row r="395" ht="20.25" customHeight="1" x14ac:dyDescent="0.25"/>
    <row r="396" ht="20.25" customHeight="1" x14ac:dyDescent="0.25"/>
    <row r="397" ht="20.25" customHeight="1" x14ac:dyDescent="0.25"/>
    <row r="398" ht="20.25" customHeight="1" x14ac:dyDescent="0.25"/>
    <row r="399" ht="20.25" customHeight="1" x14ac:dyDescent="0.25"/>
    <row r="400" ht="20.25" customHeight="1" x14ac:dyDescent="0.25"/>
    <row r="401" ht="20.25" customHeight="1" x14ac:dyDescent="0.25"/>
    <row r="402" ht="20.25" customHeight="1" x14ac:dyDescent="0.25"/>
    <row r="403" ht="20.25" customHeight="1" x14ac:dyDescent="0.25"/>
    <row r="404" ht="20.25" customHeight="1" x14ac:dyDescent="0.25"/>
    <row r="405" ht="20.25" customHeight="1" x14ac:dyDescent="0.25"/>
    <row r="406" ht="20.25" customHeight="1" x14ac:dyDescent="0.25"/>
    <row r="407" ht="20.25" customHeight="1" x14ac:dyDescent="0.25"/>
    <row r="408" ht="20.25" customHeight="1" x14ac:dyDescent="0.25"/>
    <row r="409" ht="20.25" customHeight="1" x14ac:dyDescent="0.25"/>
    <row r="410" ht="20.25" customHeight="1" x14ac:dyDescent="0.25"/>
    <row r="411" ht="20.25" customHeight="1" x14ac:dyDescent="0.25"/>
    <row r="412" ht="20.25" customHeight="1" x14ac:dyDescent="0.25"/>
    <row r="413" ht="20.25" customHeight="1" x14ac:dyDescent="0.25"/>
    <row r="414" ht="20.25" customHeight="1" x14ac:dyDescent="0.25"/>
    <row r="415" ht="20.25" customHeight="1" x14ac:dyDescent="0.25"/>
    <row r="416" ht="20.25" customHeight="1" x14ac:dyDescent="0.25"/>
    <row r="417" ht="20.25" customHeight="1" x14ac:dyDescent="0.25"/>
    <row r="418" ht="20.25" customHeight="1" x14ac:dyDescent="0.25"/>
    <row r="419" ht="20.25" customHeight="1" x14ac:dyDescent="0.25"/>
    <row r="420" ht="20.25" customHeight="1" x14ac:dyDescent="0.25"/>
    <row r="421" ht="20.25" customHeight="1" x14ac:dyDescent="0.25"/>
    <row r="422" ht="20.25" customHeight="1" x14ac:dyDescent="0.25"/>
    <row r="423" ht="20.25" customHeight="1" x14ac:dyDescent="0.25"/>
    <row r="424" ht="20.25" customHeight="1" x14ac:dyDescent="0.25"/>
    <row r="425" ht="20.25" customHeight="1" x14ac:dyDescent="0.25"/>
    <row r="426" ht="20.25" customHeight="1" x14ac:dyDescent="0.25"/>
    <row r="427" ht="20.25" customHeight="1" x14ac:dyDescent="0.25"/>
    <row r="428" ht="20.25" customHeight="1" x14ac:dyDescent="0.25"/>
    <row r="429" ht="20.25" customHeight="1" x14ac:dyDescent="0.25"/>
    <row r="430" ht="20.25" customHeight="1" x14ac:dyDescent="0.25"/>
    <row r="431" ht="20.25" customHeight="1" x14ac:dyDescent="0.25"/>
    <row r="432" ht="20.25" customHeight="1" x14ac:dyDescent="0.25"/>
    <row r="433" ht="20.25" customHeight="1" x14ac:dyDescent="0.25"/>
    <row r="434" ht="20.25" customHeight="1" x14ac:dyDescent="0.25"/>
    <row r="435" ht="20.25" customHeight="1" x14ac:dyDescent="0.25"/>
    <row r="436" ht="20.25" customHeight="1" x14ac:dyDescent="0.25"/>
    <row r="437" ht="20.25" customHeight="1" x14ac:dyDescent="0.25"/>
    <row r="438" ht="20.25" customHeight="1" x14ac:dyDescent="0.25"/>
    <row r="439" ht="20.25" customHeight="1" x14ac:dyDescent="0.25"/>
    <row r="440" ht="20.25" customHeight="1" x14ac:dyDescent="0.25"/>
    <row r="441" ht="20.25" customHeight="1" x14ac:dyDescent="0.25"/>
    <row r="442" ht="20.25" customHeight="1" x14ac:dyDescent="0.25"/>
    <row r="443" ht="20.25" customHeight="1" x14ac:dyDescent="0.25"/>
    <row r="444" ht="20.25" customHeight="1" x14ac:dyDescent="0.25"/>
    <row r="445" ht="20.25" customHeight="1" x14ac:dyDescent="0.25"/>
    <row r="446" ht="20.25" customHeight="1" x14ac:dyDescent="0.25"/>
    <row r="447" ht="20.25" customHeight="1" x14ac:dyDescent="0.25"/>
    <row r="448" ht="20.25" customHeight="1" x14ac:dyDescent="0.25"/>
    <row r="449" ht="20.25" customHeight="1" x14ac:dyDescent="0.25"/>
    <row r="450" ht="20.25" customHeight="1" x14ac:dyDescent="0.25"/>
    <row r="451" ht="20.25" customHeight="1" x14ac:dyDescent="0.25"/>
    <row r="452" ht="20.25" customHeight="1" x14ac:dyDescent="0.25"/>
    <row r="453" ht="20.25" customHeight="1" x14ac:dyDescent="0.25"/>
    <row r="454" ht="20.25" customHeight="1" x14ac:dyDescent="0.25"/>
    <row r="455" ht="20.25" customHeight="1" x14ac:dyDescent="0.25"/>
    <row r="456" ht="20.25" customHeight="1" x14ac:dyDescent="0.25"/>
    <row r="457" ht="20.25" customHeight="1" x14ac:dyDescent="0.25"/>
    <row r="458" ht="20.25" customHeight="1" x14ac:dyDescent="0.25"/>
    <row r="459" ht="20.25" customHeight="1" x14ac:dyDescent="0.25"/>
    <row r="460" ht="20.25" customHeight="1" x14ac:dyDescent="0.25"/>
    <row r="461" ht="20.25" customHeight="1" x14ac:dyDescent="0.25"/>
    <row r="462" ht="20.25" customHeight="1" x14ac:dyDescent="0.25"/>
    <row r="463" ht="20.25" customHeight="1" x14ac:dyDescent="0.25"/>
    <row r="464" ht="20.25" customHeight="1" x14ac:dyDescent="0.25"/>
    <row r="465" ht="20.25" customHeight="1" x14ac:dyDescent="0.25"/>
    <row r="466" ht="20.25" customHeight="1" x14ac:dyDescent="0.25"/>
    <row r="467" ht="20.25" customHeight="1" x14ac:dyDescent="0.25"/>
    <row r="468" ht="20.25" customHeight="1" x14ac:dyDescent="0.25"/>
    <row r="469" ht="20.25" customHeight="1" x14ac:dyDescent="0.25"/>
    <row r="470" ht="20.25" customHeight="1" x14ac:dyDescent="0.25"/>
    <row r="471" ht="20.25" customHeight="1" x14ac:dyDescent="0.25"/>
    <row r="472" ht="20.25" customHeight="1" x14ac:dyDescent="0.25"/>
    <row r="473" ht="20.25" customHeight="1" x14ac:dyDescent="0.25"/>
    <row r="474" ht="20.25" customHeight="1" x14ac:dyDescent="0.25"/>
    <row r="475" ht="20.25" customHeight="1" x14ac:dyDescent="0.25"/>
    <row r="476" ht="20.25" customHeight="1" x14ac:dyDescent="0.25"/>
    <row r="477" ht="20.25" customHeight="1" x14ac:dyDescent="0.25"/>
    <row r="478" ht="20.25" customHeight="1" x14ac:dyDescent="0.25"/>
    <row r="479" ht="20.25" customHeight="1" x14ac:dyDescent="0.25"/>
    <row r="480" ht="20.25" customHeight="1" x14ac:dyDescent="0.25"/>
    <row r="481" ht="20.25" customHeight="1" x14ac:dyDescent="0.25"/>
    <row r="482" ht="20.25" customHeight="1" x14ac:dyDescent="0.25"/>
    <row r="483" ht="20.25" customHeight="1" x14ac:dyDescent="0.25"/>
    <row r="484" ht="20.25" customHeight="1" x14ac:dyDescent="0.25"/>
    <row r="485" ht="20.25" customHeight="1" x14ac:dyDescent="0.25"/>
    <row r="486" ht="20.25" customHeight="1" x14ac:dyDescent="0.25"/>
    <row r="487" ht="20.25" customHeight="1" x14ac:dyDescent="0.25"/>
    <row r="488" ht="20.25" customHeight="1" x14ac:dyDescent="0.25"/>
    <row r="489" ht="20.25" customHeight="1" x14ac:dyDescent="0.25"/>
    <row r="490" ht="20.25" customHeight="1" x14ac:dyDescent="0.25"/>
    <row r="491" ht="20.25" customHeight="1" x14ac:dyDescent="0.25"/>
    <row r="492" ht="20.25" customHeight="1" x14ac:dyDescent="0.25"/>
    <row r="493" ht="20.25" customHeight="1" x14ac:dyDescent="0.25"/>
    <row r="494" ht="20.25" customHeight="1" x14ac:dyDescent="0.25"/>
    <row r="495" ht="20.25" customHeight="1" x14ac:dyDescent="0.25"/>
    <row r="496" ht="20.25" customHeight="1" x14ac:dyDescent="0.25"/>
    <row r="497" ht="20.25" customHeight="1" x14ac:dyDescent="0.25"/>
    <row r="498" ht="20.25" customHeight="1" x14ac:dyDescent="0.25"/>
    <row r="499" ht="20.25" customHeight="1" x14ac:dyDescent="0.25"/>
    <row r="500" ht="20.25" customHeight="1" x14ac:dyDescent="0.25"/>
    <row r="501" ht="20.25" customHeight="1" x14ac:dyDescent="0.25"/>
    <row r="502" ht="20.25" customHeight="1" x14ac:dyDescent="0.25"/>
    <row r="503" ht="20.25" customHeight="1" x14ac:dyDescent="0.25"/>
    <row r="504" ht="20.25" customHeight="1" x14ac:dyDescent="0.25"/>
    <row r="505" ht="20.25" customHeight="1" x14ac:dyDescent="0.25"/>
    <row r="506" ht="20.25" customHeight="1" x14ac:dyDescent="0.25"/>
    <row r="507" ht="20.25" customHeight="1" x14ac:dyDescent="0.25"/>
    <row r="508" ht="20.25" customHeight="1" x14ac:dyDescent="0.25"/>
    <row r="509" ht="20.25" customHeight="1" x14ac:dyDescent="0.25"/>
    <row r="510" ht="20.25" customHeight="1" x14ac:dyDescent="0.25"/>
    <row r="511" ht="20.25" customHeight="1" x14ac:dyDescent="0.25"/>
    <row r="512" ht="20.25" customHeight="1" x14ac:dyDescent="0.25"/>
    <row r="513" ht="20.25" customHeight="1" x14ac:dyDescent="0.25"/>
    <row r="514" ht="20.25" customHeight="1" x14ac:dyDescent="0.25"/>
    <row r="515" ht="20.25" customHeight="1" x14ac:dyDescent="0.25"/>
    <row r="516" ht="20.25" customHeight="1" x14ac:dyDescent="0.25"/>
    <row r="517" ht="20.25" customHeight="1" x14ac:dyDescent="0.25"/>
    <row r="518" ht="20.25" customHeight="1" x14ac:dyDescent="0.25"/>
    <row r="519" ht="20.25" customHeight="1" x14ac:dyDescent="0.25"/>
    <row r="520" ht="20.25" customHeight="1" x14ac:dyDescent="0.25"/>
    <row r="521" ht="20.25" customHeight="1" x14ac:dyDescent="0.25"/>
    <row r="522" ht="20.25" customHeight="1" x14ac:dyDescent="0.25"/>
    <row r="523" ht="20.25" customHeight="1" x14ac:dyDescent="0.25"/>
    <row r="524" ht="20.25" customHeight="1" x14ac:dyDescent="0.25"/>
    <row r="525" ht="20.25" customHeight="1" x14ac:dyDescent="0.25"/>
    <row r="526" ht="20.25" customHeight="1" x14ac:dyDescent="0.25"/>
    <row r="527" ht="20.25" customHeight="1" x14ac:dyDescent="0.25"/>
    <row r="528" ht="20.25" customHeight="1" x14ac:dyDescent="0.25"/>
    <row r="529" ht="20.25" customHeight="1" x14ac:dyDescent="0.25"/>
    <row r="530" ht="20.25" customHeight="1" x14ac:dyDescent="0.25"/>
    <row r="531" ht="20.25" customHeight="1" x14ac:dyDescent="0.25"/>
    <row r="532" ht="20.25" customHeight="1" x14ac:dyDescent="0.25"/>
    <row r="533" ht="20.25" customHeight="1" x14ac:dyDescent="0.25"/>
    <row r="534" ht="20.25" customHeight="1" x14ac:dyDescent="0.25"/>
    <row r="535" ht="20.25" customHeight="1" x14ac:dyDescent="0.25"/>
    <row r="536" ht="20.25" customHeight="1" x14ac:dyDescent="0.25"/>
    <row r="537" ht="20.25" customHeight="1" x14ac:dyDescent="0.25"/>
    <row r="538" ht="20.25" customHeight="1" x14ac:dyDescent="0.25"/>
    <row r="539" ht="20.25" customHeight="1" x14ac:dyDescent="0.25"/>
    <row r="540" ht="20.25" customHeight="1" x14ac:dyDescent="0.25"/>
    <row r="541" ht="20.25" customHeight="1" x14ac:dyDescent="0.25"/>
    <row r="542" ht="20.25" customHeight="1" x14ac:dyDescent="0.25"/>
    <row r="543" ht="20.25" customHeight="1" x14ac:dyDescent="0.25"/>
    <row r="544" ht="20.25" customHeight="1" x14ac:dyDescent="0.25"/>
    <row r="545" ht="20.25" customHeight="1" x14ac:dyDescent="0.25"/>
    <row r="546" ht="20.25" customHeight="1" x14ac:dyDescent="0.25"/>
    <row r="547" ht="20.25" customHeight="1" x14ac:dyDescent="0.25"/>
    <row r="548" ht="20.25" customHeight="1" x14ac:dyDescent="0.25"/>
    <row r="549" ht="20.25" customHeight="1" x14ac:dyDescent="0.25"/>
    <row r="550" ht="20.25" customHeight="1" x14ac:dyDescent="0.25"/>
    <row r="551" ht="20.25" customHeight="1" x14ac:dyDescent="0.25"/>
    <row r="552" ht="20.25" customHeight="1" x14ac:dyDescent="0.25"/>
    <row r="553" ht="20.25" customHeight="1" x14ac:dyDescent="0.25"/>
    <row r="554" ht="20.25" customHeight="1" x14ac:dyDescent="0.25"/>
    <row r="555" ht="20.25" customHeight="1" x14ac:dyDescent="0.25"/>
    <row r="556" ht="20.25" customHeight="1" x14ac:dyDescent="0.25"/>
    <row r="557" ht="20.25" customHeight="1" x14ac:dyDescent="0.25"/>
    <row r="558" ht="20.25" customHeight="1" x14ac:dyDescent="0.25"/>
    <row r="559" ht="20.25" customHeight="1" x14ac:dyDescent="0.25"/>
    <row r="560" ht="20.25" customHeight="1" x14ac:dyDescent="0.25"/>
    <row r="561" ht="20.25" customHeight="1" x14ac:dyDescent="0.25"/>
    <row r="562" ht="20.25" customHeight="1" x14ac:dyDescent="0.25"/>
    <row r="563" ht="20.25" customHeight="1" x14ac:dyDescent="0.25"/>
    <row r="564" ht="20.25" customHeight="1" x14ac:dyDescent="0.25"/>
    <row r="565" ht="20.25" customHeight="1" x14ac:dyDescent="0.25"/>
    <row r="566" ht="20.25" customHeight="1" x14ac:dyDescent="0.25"/>
    <row r="567" ht="20.25" customHeight="1" x14ac:dyDescent="0.25"/>
    <row r="568" ht="20.25" customHeight="1" x14ac:dyDescent="0.25"/>
    <row r="569" ht="20.25" customHeight="1" x14ac:dyDescent="0.25"/>
    <row r="570" ht="20.25" customHeight="1" x14ac:dyDescent="0.25"/>
    <row r="571" ht="20.25" customHeight="1" x14ac:dyDescent="0.25"/>
    <row r="572" ht="20.25" customHeight="1" x14ac:dyDescent="0.25"/>
    <row r="573" ht="20.25" customHeight="1" x14ac:dyDescent="0.25"/>
    <row r="574" ht="20.25" customHeight="1" x14ac:dyDescent="0.25"/>
    <row r="575" ht="20.25" customHeight="1" x14ac:dyDescent="0.25"/>
    <row r="576" ht="20.25" customHeight="1" x14ac:dyDescent="0.25"/>
    <row r="577" ht="20.25" customHeight="1" x14ac:dyDescent="0.25"/>
    <row r="578" ht="20.25" customHeight="1" x14ac:dyDescent="0.25"/>
    <row r="579" ht="20.25" customHeight="1" x14ac:dyDescent="0.25"/>
    <row r="580" ht="20.25" customHeight="1" x14ac:dyDescent="0.25"/>
    <row r="581" ht="20.25" customHeight="1" x14ac:dyDescent="0.25"/>
    <row r="582" ht="20.25" customHeight="1" x14ac:dyDescent="0.25"/>
    <row r="583" ht="20.25" customHeight="1" x14ac:dyDescent="0.25"/>
    <row r="584" ht="20.25" customHeight="1" x14ac:dyDescent="0.25"/>
    <row r="585" ht="20.25" customHeight="1" x14ac:dyDescent="0.25"/>
    <row r="586" ht="20.25" customHeight="1" x14ac:dyDescent="0.25"/>
    <row r="587" ht="20.25" customHeight="1" x14ac:dyDescent="0.25"/>
    <row r="588" ht="20.25" customHeight="1" x14ac:dyDescent="0.25"/>
    <row r="589" ht="20.25" customHeight="1" x14ac:dyDescent="0.25"/>
    <row r="590" ht="20.25" customHeight="1" x14ac:dyDescent="0.25"/>
    <row r="591" ht="20.25" customHeight="1" x14ac:dyDescent="0.25"/>
    <row r="592" ht="20.25" customHeight="1" x14ac:dyDescent="0.25"/>
    <row r="593" ht="20.25" customHeight="1" x14ac:dyDescent="0.25"/>
    <row r="594" ht="20.25" customHeight="1" x14ac:dyDescent="0.25"/>
    <row r="595" ht="20.25" customHeight="1" x14ac:dyDescent="0.25"/>
    <row r="596" ht="20.25" customHeight="1" x14ac:dyDescent="0.25"/>
    <row r="597" ht="20.25" customHeight="1" x14ac:dyDescent="0.25"/>
    <row r="598" ht="20.25" customHeight="1" x14ac:dyDescent="0.25"/>
    <row r="599" ht="20.25" customHeight="1" x14ac:dyDescent="0.25"/>
    <row r="600" ht="20.25" customHeight="1" x14ac:dyDescent="0.25"/>
    <row r="601" ht="20.25" customHeight="1" x14ac:dyDescent="0.25"/>
    <row r="602" ht="20.25" customHeight="1" x14ac:dyDescent="0.25"/>
    <row r="603" ht="20.25" customHeight="1" x14ac:dyDescent="0.25"/>
    <row r="604" ht="20.25" customHeight="1" x14ac:dyDescent="0.25"/>
    <row r="605" ht="20.25" customHeight="1" x14ac:dyDescent="0.25"/>
    <row r="606" ht="20.25" customHeight="1" x14ac:dyDescent="0.25"/>
    <row r="607" ht="20.25" customHeight="1" x14ac:dyDescent="0.25"/>
    <row r="608" ht="20.25" customHeight="1" x14ac:dyDescent="0.25"/>
    <row r="609" ht="20.25" customHeight="1" x14ac:dyDescent="0.25"/>
    <row r="610" ht="20.25" customHeight="1" x14ac:dyDescent="0.25"/>
    <row r="611" ht="20.25" customHeight="1" x14ac:dyDescent="0.25"/>
    <row r="612" ht="20.25" customHeight="1" x14ac:dyDescent="0.25"/>
    <row r="613" ht="20.25" customHeight="1" x14ac:dyDescent="0.25"/>
    <row r="614" ht="20.25" customHeight="1" x14ac:dyDescent="0.25"/>
    <row r="615" ht="20.25" customHeight="1" x14ac:dyDescent="0.25"/>
    <row r="616" ht="20.25" customHeight="1" x14ac:dyDescent="0.25"/>
    <row r="617" ht="20.25" customHeight="1" x14ac:dyDescent="0.25"/>
    <row r="618" ht="20.25" customHeight="1" x14ac:dyDescent="0.25"/>
    <row r="619" ht="20.25" customHeight="1" x14ac:dyDescent="0.25"/>
    <row r="620" ht="20.25" customHeight="1" x14ac:dyDescent="0.25"/>
    <row r="621" ht="20.25" customHeight="1" x14ac:dyDescent="0.25"/>
    <row r="622" ht="20.25" customHeight="1" x14ac:dyDescent="0.25"/>
    <row r="623" ht="20.25" customHeight="1" x14ac:dyDescent="0.25"/>
    <row r="624" ht="20.25" customHeight="1" x14ac:dyDescent="0.25"/>
    <row r="625" ht="20.25" customHeight="1" x14ac:dyDescent="0.25"/>
    <row r="626" ht="20.25" customHeight="1" x14ac:dyDescent="0.25"/>
    <row r="627" ht="20.25" customHeight="1" x14ac:dyDescent="0.25"/>
    <row r="628" ht="20.25" customHeight="1" x14ac:dyDescent="0.25"/>
    <row r="629" ht="20.25" customHeight="1" x14ac:dyDescent="0.25"/>
    <row r="630" ht="20.25" customHeight="1" x14ac:dyDescent="0.25"/>
    <row r="631" ht="20.25" customHeight="1" x14ac:dyDescent="0.25"/>
    <row r="632" ht="20.25" customHeight="1" x14ac:dyDescent="0.25"/>
    <row r="633" ht="20.25" customHeight="1" x14ac:dyDescent="0.25"/>
    <row r="634" ht="20.25" customHeight="1" x14ac:dyDescent="0.25"/>
    <row r="635" ht="20.25" customHeight="1" x14ac:dyDescent="0.25"/>
    <row r="636" ht="20.25" customHeight="1" x14ac:dyDescent="0.25"/>
    <row r="637" ht="20.25" customHeight="1" x14ac:dyDescent="0.25"/>
    <row r="638" ht="20.25" customHeight="1" x14ac:dyDescent="0.25"/>
    <row r="639" ht="20.25" customHeight="1" x14ac:dyDescent="0.25"/>
    <row r="640" ht="20.25" customHeight="1" x14ac:dyDescent="0.25"/>
    <row r="641" ht="20.25" customHeight="1" x14ac:dyDescent="0.25"/>
    <row r="642" ht="20.25" customHeight="1" x14ac:dyDescent="0.25"/>
    <row r="643" ht="20.25" customHeight="1" x14ac:dyDescent="0.25"/>
    <row r="644" ht="20.25" customHeight="1" x14ac:dyDescent="0.25"/>
    <row r="645" ht="20.25" customHeight="1" x14ac:dyDescent="0.25"/>
    <row r="646" ht="20.25" customHeight="1" x14ac:dyDescent="0.25"/>
    <row r="647" ht="20.25" customHeight="1" x14ac:dyDescent="0.25"/>
    <row r="648" ht="20.25" customHeight="1" x14ac:dyDescent="0.25"/>
    <row r="649" ht="20.25" customHeight="1" x14ac:dyDescent="0.25"/>
    <row r="650" ht="20.25" customHeight="1" x14ac:dyDescent="0.25"/>
    <row r="651" ht="20.25" customHeight="1" x14ac:dyDescent="0.25"/>
    <row r="652" ht="20.25" customHeight="1" x14ac:dyDescent="0.25"/>
    <row r="653" ht="20.25" customHeight="1" x14ac:dyDescent="0.25"/>
    <row r="654" ht="20.25" customHeight="1" x14ac:dyDescent="0.25"/>
    <row r="655" ht="20.25" customHeight="1" x14ac:dyDescent="0.25"/>
    <row r="656" ht="20.25" customHeight="1" x14ac:dyDescent="0.25"/>
    <row r="657" ht="20.25" customHeight="1" x14ac:dyDescent="0.25"/>
    <row r="658" ht="20.25" customHeight="1" x14ac:dyDescent="0.25"/>
    <row r="659" ht="20.25" customHeight="1" x14ac:dyDescent="0.25"/>
    <row r="660" ht="20.25" customHeight="1" x14ac:dyDescent="0.25"/>
    <row r="661" ht="20.25" customHeight="1" x14ac:dyDescent="0.25"/>
    <row r="662" ht="20.25" customHeight="1" x14ac:dyDescent="0.25"/>
    <row r="663" ht="20.25" customHeight="1" x14ac:dyDescent="0.25"/>
    <row r="664" ht="20.25" customHeight="1" x14ac:dyDescent="0.25"/>
    <row r="665" ht="20.25" customHeight="1" x14ac:dyDescent="0.25"/>
    <row r="666" ht="20.25" customHeight="1" x14ac:dyDescent="0.25"/>
    <row r="667" ht="20.25" customHeight="1" x14ac:dyDescent="0.25"/>
    <row r="668" ht="20.25" customHeight="1" x14ac:dyDescent="0.25"/>
    <row r="669" ht="20.25" customHeight="1" x14ac:dyDescent="0.25"/>
    <row r="670" ht="20.25" customHeight="1" x14ac:dyDescent="0.25"/>
    <row r="671" ht="20.25" customHeight="1" x14ac:dyDescent="0.25"/>
    <row r="672" ht="20.25" customHeight="1" x14ac:dyDescent="0.25"/>
    <row r="673" ht="20.25" customHeight="1" x14ac:dyDescent="0.25"/>
    <row r="674" ht="20.25" customHeight="1" x14ac:dyDescent="0.25"/>
    <row r="675" ht="20.25" customHeight="1" x14ac:dyDescent="0.25"/>
    <row r="676" ht="20.25" customHeight="1" x14ac:dyDescent="0.25"/>
    <row r="677" ht="20.25" customHeight="1" x14ac:dyDescent="0.25"/>
    <row r="678" ht="20.25" customHeight="1" x14ac:dyDescent="0.25"/>
    <row r="679" ht="20.25" customHeight="1" x14ac:dyDescent="0.25"/>
    <row r="680" ht="20.25" customHeight="1" x14ac:dyDescent="0.25"/>
    <row r="681" ht="20.25" customHeight="1" x14ac:dyDescent="0.25"/>
    <row r="682" ht="20.25" customHeight="1" x14ac:dyDescent="0.25"/>
    <row r="683" ht="20.25" customHeight="1" x14ac:dyDescent="0.25"/>
    <row r="684" ht="20.25" customHeight="1" x14ac:dyDescent="0.25"/>
    <row r="685" ht="20.25" customHeight="1" x14ac:dyDescent="0.25"/>
    <row r="686" ht="20.25" customHeight="1" x14ac:dyDescent="0.25"/>
    <row r="687" ht="20.25" customHeight="1" x14ac:dyDescent="0.25"/>
    <row r="688" ht="20.25" customHeight="1" x14ac:dyDescent="0.25"/>
    <row r="689" ht="20.25" customHeight="1" x14ac:dyDescent="0.25"/>
    <row r="690" ht="20.25" customHeight="1" x14ac:dyDescent="0.25"/>
    <row r="691" ht="20.25" customHeight="1" x14ac:dyDescent="0.25"/>
    <row r="692" ht="20.25" customHeight="1" x14ac:dyDescent="0.25"/>
    <row r="693" ht="20.25" customHeight="1" x14ac:dyDescent="0.25"/>
    <row r="694" ht="20.25" customHeight="1" x14ac:dyDescent="0.25"/>
    <row r="695" ht="20.25" customHeight="1" x14ac:dyDescent="0.25"/>
    <row r="696" ht="20.25" customHeight="1" x14ac:dyDescent="0.25"/>
    <row r="697" ht="20.25" customHeight="1" x14ac:dyDescent="0.25"/>
    <row r="698" ht="20.25" customHeight="1" x14ac:dyDescent="0.25"/>
    <row r="699" ht="20.25" customHeight="1" x14ac:dyDescent="0.25"/>
    <row r="700" ht="20.25" customHeight="1" x14ac:dyDescent="0.25"/>
    <row r="701" ht="20.25" customHeight="1" x14ac:dyDescent="0.25"/>
    <row r="702" ht="20.25" customHeight="1" x14ac:dyDescent="0.25"/>
    <row r="703" ht="20.25" customHeight="1" x14ac:dyDescent="0.25"/>
    <row r="704" ht="20.25" customHeight="1" x14ac:dyDescent="0.25"/>
    <row r="705" ht="20.25" customHeight="1" x14ac:dyDescent="0.25"/>
    <row r="706" ht="20.25" customHeight="1" x14ac:dyDescent="0.25"/>
    <row r="707" ht="20.25" customHeight="1" x14ac:dyDescent="0.25"/>
    <row r="708" ht="20.25" customHeight="1" x14ac:dyDescent="0.25"/>
    <row r="709" ht="20.25" customHeight="1" x14ac:dyDescent="0.25"/>
    <row r="710" ht="20.25" customHeight="1" x14ac:dyDescent="0.25"/>
    <row r="711" ht="20.25" customHeight="1" x14ac:dyDescent="0.25"/>
    <row r="712" ht="20.25" customHeight="1" x14ac:dyDescent="0.25"/>
    <row r="713" ht="20.25" customHeight="1" x14ac:dyDescent="0.25"/>
    <row r="714" ht="20.25" customHeight="1" x14ac:dyDescent="0.25"/>
    <row r="715" ht="20.25" customHeight="1" x14ac:dyDescent="0.25"/>
    <row r="716" ht="20.25" customHeight="1" x14ac:dyDescent="0.25"/>
    <row r="717" ht="20.25" customHeight="1" x14ac:dyDescent="0.25"/>
    <row r="718" ht="20.25" customHeight="1" x14ac:dyDescent="0.25"/>
    <row r="719" ht="20.25" customHeight="1" x14ac:dyDescent="0.25"/>
    <row r="720" ht="20.25" customHeight="1" x14ac:dyDescent="0.25"/>
    <row r="721" ht="20.25" customHeight="1" x14ac:dyDescent="0.25"/>
    <row r="722" ht="20.25" customHeight="1" x14ac:dyDescent="0.25"/>
    <row r="723" ht="20.25" customHeight="1" x14ac:dyDescent="0.25"/>
    <row r="724" ht="20.25" customHeight="1" x14ac:dyDescent="0.25"/>
    <row r="725" ht="20.25" customHeight="1" x14ac:dyDescent="0.25"/>
    <row r="726" ht="20.25" customHeight="1" x14ac:dyDescent="0.25"/>
    <row r="727" ht="20.25" customHeight="1" x14ac:dyDescent="0.25"/>
    <row r="728" ht="20.25" customHeight="1" x14ac:dyDescent="0.25"/>
    <row r="729" ht="20.25" customHeight="1" x14ac:dyDescent="0.25"/>
    <row r="730" ht="20.25" customHeight="1" x14ac:dyDescent="0.25"/>
    <row r="731" ht="20.25" customHeight="1" x14ac:dyDescent="0.25"/>
    <row r="732" ht="20.25" customHeight="1" x14ac:dyDescent="0.25"/>
    <row r="733" ht="20.25" customHeight="1" x14ac:dyDescent="0.25"/>
    <row r="734" ht="20.25" customHeight="1" x14ac:dyDescent="0.25"/>
    <row r="735" ht="20.25" customHeight="1" x14ac:dyDescent="0.25"/>
    <row r="736" ht="20.25" customHeight="1" x14ac:dyDescent="0.25"/>
    <row r="737" ht="20.25" customHeight="1" x14ac:dyDescent="0.25"/>
    <row r="738" ht="20.25" customHeight="1" x14ac:dyDescent="0.25"/>
    <row r="739" ht="20.25" customHeight="1" x14ac:dyDescent="0.25"/>
    <row r="740" ht="20.25" customHeight="1" x14ac:dyDescent="0.25"/>
    <row r="741" ht="20.25" customHeight="1" x14ac:dyDescent="0.25"/>
    <row r="742" ht="20.25" customHeight="1" x14ac:dyDescent="0.25"/>
    <row r="743" ht="20.25" customHeight="1" x14ac:dyDescent="0.25"/>
    <row r="744" ht="20.25" customHeight="1" x14ac:dyDescent="0.25"/>
    <row r="745" ht="20.25" customHeight="1" x14ac:dyDescent="0.25"/>
    <row r="746" ht="20.25" customHeight="1" x14ac:dyDescent="0.25"/>
    <row r="747" ht="20.25" customHeight="1" x14ac:dyDescent="0.25"/>
    <row r="748" ht="20.25" customHeight="1" x14ac:dyDescent="0.25"/>
    <row r="749" ht="20.25" customHeight="1" x14ac:dyDescent="0.25"/>
    <row r="750" ht="20.25" customHeight="1" x14ac:dyDescent="0.25"/>
    <row r="751" ht="20.25" customHeight="1" x14ac:dyDescent="0.25"/>
    <row r="752" ht="20.25" customHeight="1" x14ac:dyDescent="0.25"/>
    <row r="753" ht="20.25" customHeight="1" x14ac:dyDescent="0.25"/>
    <row r="754" ht="20.25" customHeight="1" x14ac:dyDescent="0.25"/>
    <row r="755" ht="20.25" customHeight="1" x14ac:dyDescent="0.25"/>
    <row r="756" ht="20.25" customHeight="1" x14ac:dyDescent="0.25"/>
    <row r="757" ht="20.25" customHeight="1" x14ac:dyDescent="0.25"/>
    <row r="758" ht="20.25" customHeight="1" x14ac:dyDescent="0.25"/>
    <row r="759" ht="20.25" customHeight="1" x14ac:dyDescent="0.25"/>
    <row r="760" ht="20.25" customHeight="1" x14ac:dyDescent="0.25"/>
    <row r="761" ht="20.25" customHeight="1" x14ac:dyDescent="0.25"/>
    <row r="762" ht="20.25" customHeight="1" x14ac:dyDescent="0.25"/>
    <row r="763" ht="20.25" customHeight="1" x14ac:dyDescent="0.25"/>
    <row r="764" ht="20.25" customHeight="1" x14ac:dyDescent="0.25"/>
    <row r="765" ht="20.25" customHeight="1" x14ac:dyDescent="0.25"/>
    <row r="766" ht="20.25" customHeight="1" x14ac:dyDescent="0.25"/>
    <row r="767" ht="20.25" customHeight="1" x14ac:dyDescent="0.25"/>
    <row r="768" ht="20.25" customHeight="1" x14ac:dyDescent="0.25"/>
    <row r="769" ht="20.25" customHeight="1" x14ac:dyDescent="0.25"/>
    <row r="770" ht="20.25" customHeight="1" x14ac:dyDescent="0.25"/>
    <row r="771" ht="20.25" customHeight="1" x14ac:dyDescent="0.25"/>
    <row r="772" ht="20.25" customHeight="1" x14ac:dyDescent="0.25"/>
    <row r="773" ht="20.25" customHeight="1" x14ac:dyDescent="0.25"/>
    <row r="774" ht="20.25" customHeight="1" x14ac:dyDescent="0.25"/>
    <row r="775" ht="20.25" customHeight="1" x14ac:dyDescent="0.25"/>
    <row r="776" ht="20.25" customHeight="1" x14ac:dyDescent="0.25"/>
    <row r="777" ht="20.25" customHeight="1" x14ac:dyDescent="0.25"/>
    <row r="778" ht="20.25" customHeight="1" x14ac:dyDescent="0.25"/>
    <row r="779" ht="20.25" customHeight="1" x14ac:dyDescent="0.25"/>
    <row r="780" ht="20.25" customHeight="1" x14ac:dyDescent="0.25"/>
    <row r="781" ht="20.25" customHeight="1" x14ac:dyDescent="0.25"/>
    <row r="782" ht="20.25" customHeight="1" x14ac:dyDescent="0.25"/>
    <row r="783" ht="20.25" customHeight="1" x14ac:dyDescent="0.25"/>
    <row r="784" ht="20.25" customHeight="1" x14ac:dyDescent="0.25"/>
    <row r="785" ht="20.25" customHeight="1" x14ac:dyDescent="0.25"/>
    <row r="786" ht="20.25" customHeight="1" x14ac:dyDescent="0.25"/>
    <row r="787" ht="20.25" customHeight="1" x14ac:dyDescent="0.25"/>
    <row r="788" ht="20.25" customHeight="1" x14ac:dyDescent="0.25"/>
    <row r="789" ht="20.25" customHeight="1" x14ac:dyDescent="0.25"/>
    <row r="790" ht="20.25" customHeight="1" x14ac:dyDescent="0.25"/>
    <row r="791" ht="20.25" customHeight="1" x14ac:dyDescent="0.25"/>
    <row r="792" ht="20.25" customHeight="1" x14ac:dyDescent="0.25"/>
    <row r="793" ht="20.25" customHeight="1" x14ac:dyDescent="0.25"/>
    <row r="794" ht="20.25" customHeight="1" x14ac:dyDescent="0.25"/>
    <row r="795" ht="20.25" customHeight="1" x14ac:dyDescent="0.25"/>
    <row r="796" ht="20.25" customHeight="1" x14ac:dyDescent="0.25"/>
    <row r="797" ht="20.25" customHeight="1" x14ac:dyDescent="0.25"/>
    <row r="798" ht="20.25" customHeight="1" x14ac:dyDescent="0.25"/>
    <row r="799" ht="20.25" customHeight="1" x14ac:dyDescent="0.25"/>
    <row r="800" ht="20.25" customHeight="1" x14ac:dyDescent="0.25"/>
    <row r="801" ht="20.25" customHeight="1" x14ac:dyDescent="0.25"/>
    <row r="802" ht="20.25" customHeight="1" x14ac:dyDescent="0.25"/>
    <row r="803" ht="20.25" customHeight="1" x14ac:dyDescent="0.25"/>
    <row r="804" ht="20.25" customHeight="1" x14ac:dyDescent="0.25"/>
    <row r="805" ht="20.25" customHeight="1" x14ac:dyDescent="0.25"/>
    <row r="806" ht="20.25" customHeight="1" x14ac:dyDescent="0.25"/>
    <row r="807" ht="20.25" customHeight="1" x14ac:dyDescent="0.25"/>
    <row r="808" ht="20.25" customHeight="1" x14ac:dyDescent="0.25"/>
    <row r="809" ht="20.25" customHeight="1" x14ac:dyDescent="0.25"/>
    <row r="810" ht="20.25" customHeight="1" x14ac:dyDescent="0.25"/>
    <row r="811" ht="20.25" customHeight="1" x14ac:dyDescent="0.25"/>
    <row r="812" ht="20.25" customHeight="1" x14ac:dyDescent="0.25"/>
    <row r="813" ht="20.25" customHeight="1" x14ac:dyDescent="0.25"/>
    <row r="814" ht="20.25" customHeight="1" x14ac:dyDescent="0.25"/>
    <row r="815" ht="20.25" customHeight="1" x14ac:dyDescent="0.25"/>
    <row r="816" ht="20.25" customHeight="1" x14ac:dyDescent="0.25"/>
    <row r="817" ht="20.25" customHeight="1" x14ac:dyDescent="0.25"/>
    <row r="818" ht="20.25" customHeight="1" x14ac:dyDescent="0.25"/>
    <row r="819" ht="20.25" customHeight="1" x14ac:dyDescent="0.25"/>
    <row r="820" ht="20.25" customHeight="1" x14ac:dyDescent="0.25"/>
    <row r="821" ht="20.25" customHeight="1" x14ac:dyDescent="0.25"/>
    <row r="822" ht="20.25" customHeight="1" x14ac:dyDescent="0.25"/>
    <row r="823" ht="20.25" customHeight="1" x14ac:dyDescent="0.25"/>
    <row r="824" ht="20.25" customHeight="1" x14ac:dyDescent="0.25"/>
    <row r="825" ht="20.25" customHeight="1" x14ac:dyDescent="0.25"/>
    <row r="826" ht="20.25" customHeight="1" x14ac:dyDescent="0.25"/>
    <row r="827" ht="20.25" customHeight="1" x14ac:dyDescent="0.25"/>
    <row r="828" ht="20.25" customHeight="1" x14ac:dyDescent="0.25"/>
    <row r="829" ht="20.25" customHeight="1" x14ac:dyDescent="0.25"/>
    <row r="830" ht="20.25" customHeight="1" x14ac:dyDescent="0.25"/>
    <row r="831" ht="20.25" customHeight="1" x14ac:dyDescent="0.25"/>
    <row r="832" ht="20.25" customHeight="1" x14ac:dyDescent="0.25"/>
    <row r="833" ht="20.25" customHeight="1" x14ac:dyDescent="0.25"/>
    <row r="834" ht="20.25" customHeight="1" x14ac:dyDescent="0.25"/>
    <row r="835" ht="20.25" customHeight="1" x14ac:dyDescent="0.25"/>
    <row r="836" ht="20.25" customHeight="1" x14ac:dyDescent="0.25"/>
    <row r="837" ht="20.25" customHeight="1" x14ac:dyDescent="0.25"/>
    <row r="838" ht="20.25" customHeight="1" x14ac:dyDescent="0.25"/>
    <row r="839" ht="20.25" customHeight="1" x14ac:dyDescent="0.25"/>
    <row r="840" ht="20.25" customHeight="1" x14ac:dyDescent="0.25"/>
    <row r="841" ht="20.25" customHeight="1" x14ac:dyDescent="0.25"/>
    <row r="842" ht="20.25" customHeight="1" x14ac:dyDescent="0.25"/>
    <row r="843" ht="20.25" customHeight="1" x14ac:dyDescent="0.25"/>
    <row r="844" ht="20.25" customHeight="1" x14ac:dyDescent="0.25"/>
    <row r="845" ht="20.25" customHeight="1" x14ac:dyDescent="0.25"/>
    <row r="846" ht="20.25" customHeight="1" x14ac:dyDescent="0.25"/>
    <row r="847" ht="20.25" customHeight="1" x14ac:dyDescent="0.25"/>
    <row r="848" ht="20.25" customHeight="1" x14ac:dyDescent="0.25"/>
    <row r="849" ht="20.25" customHeight="1" x14ac:dyDescent="0.25"/>
    <row r="850" ht="20.25" customHeight="1" x14ac:dyDescent="0.25"/>
    <row r="851" ht="20.25" customHeight="1" x14ac:dyDescent="0.25"/>
    <row r="852" ht="20.25" customHeight="1" x14ac:dyDescent="0.25"/>
    <row r="853" ht="20.25" customHeight="1" x14ac:dyDescent="0.25"/>
    <row r="854" ht="20.25" customHeight="1" x14ac:dyDescent="0.25"/>
    <row r="855" ht="20.25" customHeight="1" x14ac:dyDescent="0.25"/>
    <row r="856" ht="20.25" customHeight="1" x14ac:dyDescent="0.25"/>
    <row r="857" ht="20.25" customHeight="1" x14ac:dyDescent="0.25"/>
    <row r="858" ht="20.25" customHeight="1" x14ac:dyDescent="0.25"/>
    <row r="859" ht="20.25" customHeight="1" x14ac:dyDescent="0.25"/>
    <row r="860" ht="20.25" customHeight="1" x14ac:dyDescent="0.25"/>
    <row r="861" ht="20.25" customHeight="1" x14ac:dyDescent="0.25"/>
    <row r="862" ht="20.25" customHeight="1" x14ac:dyDescent="0.25"/>
    <row r="863" ht="20.25" customHeight="1" x14ac:dyDescent="0.25"/>
    <row r="864" ht="20.25" customHeight="1" x14ac:dyDescent="0.25"/>
    <row r="865" ht="20.25" customHeight="1" x14ac:dyDescent="0.25"/>
    <row r="866" ht="20.25" customHeight="1" x14ac:dyDescent="0.25"/>
    <row r="867" ht="20.25" customHeight="1" x14ac:dyDescent="0.25"/>
    <row r="868" ht="20.25" customHeight="1" x14ac:dyDescent="0.25"/>
    <row r="869" ht="20.25" customHeight="1" x14ac:dyDescent="0.25"/>
    <row r="870" ht="20.25" customHeight="1" x14ac:dyDescent="0.25"/>
    <row r="871" ht="20.25" customHeight="1" x14ac:dyDescent="0.25"/>
    <row r="872" ht="20.25" customHeight="1" x14ac:dyDescent="0.25"/>
    <row r="873" ht="20.25" customHeight="1" x14ac:dyDescent="0.25"/>
    <row r="874" ht="20.25" customHeight="1" x14ac:dyDescent="0.25"/>
    <row r="875" ht="20.25" customHeight="1" x14ac:dyDescent="0.25"/>
    <row r="876" ht="20.25" customHeight="1" x14ac:dyDescent="0.25"/>
    <row r="877" ht="20.25" customHeight="1" x14ac:dyDescent="0.25"/>
    <row r="878" ht="20.25" customHeight="1" x14ac:dyDescent="0.25"/>
    <row r="879" ht="20.25" customHeight="1" x14ac:dyDescent="0.25"/>
    <row r="880" ht="20.25" customHeight="1" x14ac:dyDescent="0.25"/>
    <row r="881" ht="20.25" customHeight="1" x14ac:dyDescent="0.25"/>
    <row r="882" ht="20.25" customHeight="1" x14ac:dyDescent="0.25"/>
    <row r="883" ht="20.25" customHeight="1" x14ac:dyDescent="0.25"/>
    <row r="884" ht="20.25" customHeight="1" x14ac:dyDescent="0.25"/>
    <row r="885" ht="20.25" customHeight="1" x14ac:dyDescent="0.25"/>
    <row r="886" ht="20.25" customHeight="1" x14ac:dyDescent="0.25"/>
    <row r="887" ht="20.25" customHeight="1" x14ac:dyDescent="0.25"/>
    <row r="888" ht="20.25" customHeight="1" x14ac:dyDescent="0.25"/>
    <row r="889" ht="20.25" customHeight="1" x14ac:dyDescent="0.25"/>
    <row r="890" ht="20.25" customHeight="1" x14ac:dyDescent="0.25"/>
    <row r="891" ht="20.25" customHeight="1" x14ac:dyDescent="0.25"/>
    <row r="892" ht="20.25" customHeight="1" x14ac:dyDescent="0.25"/>
    <row r="893" ht="20.25" customHeight="1" x14ac:dyDescent="0.25"/>
    <row r="894" ht="20.25" customHeight="1" x14ac:dyDescent="0.25"/>
    <row r="895" ht="20.25" customHeight="1" x14ac:dyDescent="0.25"/>
    <row r="896" ht="20.25" customHeight="1" x14ac:dyDescent="0.25"/>
    <row r="897" ht="20.25" customHeight="1" x14ac:dyDescent="0.25"/>
    <row r="898" ht="20.25" customHeight="1" x14ac:dyDescent="0.25"/>
    <row r="899" ht="20.25" customHeight="1" x14ac:dyDescent="0.25"/>
    <row r="900" ht="20.25" customHeight="1" x14ac:dyDescent="0.25"/>
    <row r="901" ht="20.25" customHeight="1" x14ac:dyDescent="0.25"/>
    <row r="902" ht="20.25" customHeight="1" x14ac:dyDescent="0.25"/>
    <row r="903" ht="20.25" customHeight="1" x14ac:dyDescent="0.25"/>
    <row r="904" ht="20.25" customHeight="1" x14ac:dyDescent="0.25"/>
    <row r="905" ht="20.25" customHeight="1" x14ac:dyDescent="0.25"/>
    <row r="906" ht="20.25" customHeight="1" x14ac:dyDescent="0.25"/>
    <row r="907" ht="20.25" customHeight="1" x14ac:dyDescent="0.25"/>
    <row r="908" ht="20.25" customHeight="1" x14ac:dyDescent="0.25"/>
    <row r="909" ht="20.25" customHeight="1" x14ac:dyDescent="0.25"/>
    <row r="910" ht="20.25" customHeight="1" x14ac:dyDescent="0.25"/>
    <row r="911" ht="20.25" customHeight="1" x14ac:dyDescent="0.25"/>
    <row r="912" ht="20.25" customHeight="1" x14ac:dyDescent="0.25"/>
    <row r="913" ht="20.25" customHeight="1" x14ac:dyDescent="0.25"/>
    <row r="914" ht="20.25" customHeight="1" x14ac:dyDescent="0.25"/>
    <row r="915" ht="20.25" customHeight="1" x14ac:dyDescent="0.25"/>
    <row r="916" ht="20.25" customHeight="1" x14ac:dyDescent="0.25"/>
    <row r="917" ht="20.25" customHeight="1" x14ac:dyDescent="0.25"/>
    <row r="918" ht="20.25" customHeight="1" x14ac:dyDescent="0.25"/>
    <row r="919" ht="20.25" customHeight="1" x14ac:dyDescent="0.25"/>
    <row r="920" ht="20.25" customHeight="1" x14ac:dyDescent="0.25"/>
    <row r="921" ht="20.25" customHeight="1" x14ac:dyDescent="0.25"/>
    <row r="922" ht="20.25" customHeight="1" x14ac:dyDescent="0.25"/>
    <row r="923" ht="20.25" customHeight="1" x14ac:dyDescent="0.25"/>
    <row r="924" ht="20.25" customHeight="1" x14ac:dyDescent="0.25"/>
    <row r="925" ht="20.25" customHeight="1" x14ac:dyDescent="0.25"/>
    <row r="926" ht="20.25" customHeight="1" x14ac:dyDescent="0.25"/>
    <row r="927" ht="20.25" customHeight="1" x14ac:dyDescent="0.25"/>
    <row r="928" ht="20.25" customHeight="1" x14ac:dyDescent="0.25"/>
    <row r="929" ht="20.25" customHeight="1" x14ac:dyDescent="0.25"/>
    <row r="930" ht="20.25" customHeight="1" x14ac:dyDescent="0.25"/>
    <row r="931" ht="20.25" customHeight="1" x14ac:dyDescent="0.25"/>
    <row r="932" ht="20.25" customHeight="1" x14ac:dyDescent="0.25"/>
    <row r="933" ht="20.25" customHeight="1" x14ac:dyDescent="0.25"/>
    <row r="934" ht="20.25" customHeight="1" x14ac:dyDescent="0.25"/>
    <row r="935" ht="20.25" customHeight="1" x14ac:dyDescent="0.25"/>
    <row r="936" ht="20.25" customHeight="1" x14ac:dyDescent="0.25"/>
    <row r="937" ht="20.25" customHeight="1" x14ac:dyDescent="0.25"/>
    <row r="938" ht="20.25" customHeight="1" x14ac:dyDescent="0.25"/>
    <row r="939" ht="20.25" customHeight="1" x14ac:dyDescent="0.25"/>
    <row r="940" ht="20.25" customHeight="1" x14ac:dyDescent="0.25"/>
    <row r="941" ht="20.25" customHeight="1" x14ac:dyDescent="0.25"/>
    <row r="942" ht="20.25" customHeight="1" x14ac:dyDescent="0.25"/>
    <row r="943" ht="20.25" customHeight="1" x14ac:dyDescent="0.25"/>
    <row r="944" ht="20.25" customHeight="1" x14ac:dyDescent="0.25"/>
    <row r="945" ht="20.25" customHeight="1" x14ac:dyDescent="0.25"/>
    <row r="946" ht="20.25" customHeight="1" x14ac:dyDescent="0.25"/>
    <row r="947" ht="20.25" customHeight="1" x14ac:dyDescent="0.25"/>
    <row r="948" ht="20.25" customHeight="1" x14ac:dyDescent="0.25"/>
    <row r="949" ht="20.25" customHeight="1" x14ac:dyDescent="0.25"/>
    <row r="950" ht="20.25" customHeight="1" x14ac:dyDescent="0.25"/>
    <row r="951" ht="20.25" customHeight="1" x14ac:dyDescent="0.25"/>
    <row r="952" ht="20.25" customHeight="1" x14ac:dyDescent="0.25"/>
    <row r="953" ht="20.25" customHeight="1" x14ac:dyDescent="0.25"/>
    <row r="954" ht="20.25" customHeight="1" x14ac:dyDescent="0.25"/>
    <row r="955" ht="20.25" customHeight="1" x14ac:dyDescent="0.25"/>
    <row r="956" ht="20.25" customHeight="1" x14ac:dyDescent="0.25"/>
    <row r="957" ht="20.25" customHeight="1" x14ac:dyDescent="0.25"/>
    <row r="958" ht="20.25" customHeight="1" x14ac:dyDescent="0.25"/>
    <row r="959" ht="20.25" customHeight="1" x14ac:dyDescent="0.25"/>
    <row r="960" ht="20.25" customHeight="1" x14ac:dyDescent="0.25"/>
    <row r="961" ht="20.25" customHeight="1" x14ac:dyDescent="0.25"/>
    <row r="962" ht="20.25" customHeight="1" x14ac:dyDescent="0.25"/>
    <row r="963" ht="20.25" customHeight="1" x14ac:dyDescent="0.25"/>
    <row r="964" ht="20.25" customHeight="1" x14ac:dyDescent="0.25"/>
    <row r="965" ht="20.25" customHeight="1" x14ac:dyDescent="0.25"/>
    <row r="966" ht="20.25" customHeight="1" x14ac:dyDescent="0.25"/>
    <row r="967" ht="20.25" customHeight="1" x14ac:dyDescent="0.25"/>
    <row r="968" ht="20.25" customHeight="1" x14ac:dyDescent="0.25"/>
    <row r="969" ht="20.25" customHeight="1" x14ac:dyDescent="0.25"/>
    <row r="970" ht="20.25" customHeight="1" x14ac:dyDescent="0.25"/>
    <row r="971" ht="20.25" customHeight="1" x14ac:dyDescent="0.25"/>
    <row r="972" ht="20.25" customHeight="1" x14ac:dyDescent="0.25"/>
    <row r="973" ht="20.25" customHeight="1" x14ac:dyDescent="0.25"/>
    <row r="974" ht="20.25" customHeight="1" x14ac:dyDescent="0.25"/>
    <row r="975" ht="20.25" customHeight="1" x14ac:dyDescent="0.25"/>
    <row r="976" ht="20.25" customHeight="1" x14ac:dyDescent="0.25"/>
    <row r="977" ht="20.25" customHeight="1" x14ac:dyDescent="0.25"/>
    <row r="978" ht="20.25" customHeight="1" x14ac:dyDescent="0.25"/>
    <row r="979" ht="20.25" customHeight="1" x14ac:dyDescent="0.25"/>
    <row r="980" ht="20.25" customHeight="1" x14ac:dyDescent="0.25"/>
    <row r="981" ht="20.25" customHeight="1" x14ac:dyDescent="0.25"/>
    <row r="982" ht="20.25" customHeight="1" x14ac:dyDescent="0.25"/>
    <row r="983" ht="20.25" customHeight="1" x14ac:dyDescent="0.25"/>
    <row r="984" ht="20.25" customHeight="1" x14ac:dyDescent="0.25"/>
    <row r="985" ht="20.25" customHeight="1" x14ac:dyDescent="0.25"/>
    <row r="986" ht="20.25" customHeight="1" x14ac:dyDescent="0.25"/>
    <row r="987" ht="20.25" customHeight="1" x14ac:dyDescent="0.25"/>
    <row r="988" ht="20.25" customHeight="1" x14ac:dyDescent="0.25"/>
    <row r="989" ht="20.25" customHeight="1" x14ac:dyDescent="0.25"/>
    <row r="990" ht="20.25" customHeight="1" x14ac:dyDescent="0.25"/>
    <row r="991" ht="20.25" customHeight="1" x14ac:dyDescent="0.25"/>
    <row r="992" ht="20.25" customHeight="1" x14ac:dyDescent="0.25"/>
    <row r="993" ht="20.25" customHeight="1" x14ac:dyDescent="0.25"/>
    <row r="994" ht="20.25" customHeight="1" x14ac:dyDescent="0.25"/>
    <row r="995" ht="20.25" customHeight="1" x14ac:dyDescent="0.25"/>
    <row r="996" ht="20.25" customHeight="1" x14ac:dyDescent="0.25"/>
    <row r="997" ht="20.25" customHeight="1" x14ac:dyDescent="0.25"/>
    <row r="998" ht="20.25" customHeight="1" x14ac:dyDescent="0.25"/>
    <row r="999" ht="20.25" customHeight="1" x14ac:dyDescent="0.25"/>
    <row r="1000" ht="20.25" customHeight="1" x14ac:dyDescent="0.25"/>
  </sheetData>
  <mergeCells count="62">
    <mergeCell ref="A2:G4"/>
    <mergeCell ref="H2:AW2"/>
    <mergeCell ref="H3:AW3"/>
    <mergeCell ref="H4:AL4"/>
    <mergeCell ref="AM4:AW4"/>
    <mergeCell ref="A5:R5"/>
    <mergeCell ref="S5:AW5"/>
    <mergeCell ref="A6:R6"/>
    <mergeCell ref="S6:AW6"/>
    <mergeCell ref="A7:R7"/>
    <mergeCell ref="S7:AW7"/>
    <mergeCell ref="A8:R8"/>
    <mergeCell ref="S8:AW8"/>
    <mergeCell ref="A9:Q9"/>
    <mergeCell ref="AU10:AU13"/>
    <mergeCell ref="AV10:AV13"/>
    <mergeCell ref="AW10:AW13"/>
    <mergeCell ref="A11:A13"/>
    <mergeCell ref="B11:B13"/>
    <mergeCell ref="C11:C13"/>
    <mergeCell ref="D11:D13"/>
    <mergeCell ref="E11:E13"/>
    <mergeCell ref="F11:F13"/>
    <mergeCell ref="G11:G13"/>
    <mergeCell ref="H11:H13"/>
    <mergeCell ref="AM11:AP11"/>
    <mergeCell ref="AM12:AM13"/>
    <mergeCell ref="B36:G36"/>
    <mergeCell ref="H36:K36"/>
    <mergeCell ref="B37:G37"/>
    <mergeCell ref="H37:K37"/>
    <mergeCell ref="I11:I13"/>
    <mergeCell ref="J11:J13"/>
    <mergeCell ref="K11:AL11"/>
    <mergeCell ref="L12:N12"/>
    <mergeCell ref="O12:T12"/>
    <mergeCell ref="U12:Z12"/>
    <mergeCell ref="AA12:AF12"/>
    <mergeCell ref="AG12:AL12"/>
    <mergeCell ref="D23:D24"/>
    <mergeCell ref="E23:E24"/>
    <mergeCell ref="B28:B30"/>
    <mergeCell ref="C28:C30"/>
    <mergeCell ref="A14:A32"/>
    <mergeCell ref="B14:B15"/>
    <mergeCell ref="C14:C15"/>
    <mergeCell ref="D14:D15"/>
    <mergeCell ref="E14:E15"/>
    <mergeCell ref="B23:B24"/>
    <mergeCell ref="C23:C24"/>
    <mergeCell ref="D28:D30"/>
    <mergeCell ref="E28:E30"/>
    <mergeCell ref="AN12:AN13"/>
    <mergeCell ref="AO12:AO13"/>
    <mergeCell ref="A10:C10"/>
    <mergeCell ref="D10:E10"/>
    <mergeCell ref="F10:AP10"/>
    <mergeCell ref="AQ10:AQ13"/>
    <mergeCell ref="AR10:AR13"/>
    <mergeCell ref="AS10:AS13"/>
    <mergeCell ref="AT10:AT13"/>
    <mergeCell ref="AP12:AP13"/>
  </mergeCells>
  <printOptions horizontalCentered="1" verticalCentered="1"/>
  <pageMargins left="0" right="0" top="0" bottom="0.55118110236220474" header="0" footer="0"/>
  <pageSetup scale="55" orientation="landscape" r:id="rId1"/>
  <headerFooter>
    <oddFooter>&amp;C&amp;G</oddFoot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1000"/>
  <sheetViews>
    <sheetView showGridLines="0" topLeftCell="AI122" zoomScale="71" zoomScaleNormal="71" workbookViewId="0">
      <selection activeCell="AQ130" sqref="AQ130"/>
    </sheetView>
  </sheetViews>
  <sheetFormatPr baseColWidth="10" defaultColWidth="14.42578125" defaultRowHeight="15" customHeight="1" x14ac:dyDescent="0.25"/>
  <cols>
    <col min="1" max="1" width="8.28515625" customWidth="1"/>
    <col min="2" max="2" width="4.5703125" customWidth="1"/>
    <col min="3" max="3" width="16" customWidth="1"/>
    <col min="4" max="4" width="9" customWidth="1"/>
    <col min="5" max="5" width="12.42578125" customWidth="1"/>
    <col min="6" max="6" width="13" customWidth="1"/>
    <col min="7" max="7" width="13.28515625" customWidth="1"/>
    <col min="8" max="8" width="21.140625" customWidth="1"/>
    <col min="9" max="9" width="20" customWidth="1"/>
    <col min="10" max="10" width="18.28515625" customWidth="1"/>
    <col min="11" max="11" width="21.42578125" customWidth="1"/>
    <col min="12" max="12" width="19.5703125" customWidth="1"/>
    <col min="13" max="13" width="18.28515625" customWidth="1"/>
    <col min="14" max="15" width="20.85546875" customWidth="1"/>
    <col min="16" max="16" width="18.85546875" customWidth="1"/>
    <col min="17" max="17" width="19.7109375" customWidth="1"/>
    <col min="18" max="18" width="20.28515625" customWidth="1"/>
    <col min="19" max="20" width="20.85546875" customWidth="1"/>
    <col min="21" max="21" width="18.42578125" customWidth="1"/>
    <col min="22" max="22" width="17.28515625" customWidth="1"/>
    <col min="23" max="23" width="8.42578125" customWidth="1"/>
    <col min="24" max="24" width="16.7109375" customWidth="1"/>
    <col min="25" max="25" width="13.5703125" customWidth="1"/>
    <col min="26" max="26" width="17.28515625" customWidth="1"/>
    <col min="27" max="27" width="18.140625" customWidth="1"/>
    <col min="28" max="28" width="18.28515625" customWidth="1"/>
    <col min="29" max="29" width="31" customWidth="1"/>
    <col min="30" max="30" width="30.42578125" style="125" customWidth="1"/>
    <col min="31" max="31" width="25.5703125" customWidth="1"/>
    <col min="32" max="32" width="18.85546875" customWidth="1"/>
    <col min="33" max="33" width="21.5703125" customWidth="1"/>
    <col min="34" max="34" width="22.28515625" customWidth="1"/>
    <col min="35" max="35" width="20.140625" customWidth="1"/>
    <col min="36" max="36" width="12.140625" customWidth="1"/>
    <col min="37" max="37" width="22.140625" customWidth="1"/>
    <col min="38" max="38" width="18.85546875" customWidth="1"/>
    <col min="39" max="39" width="19.140625" customWidth="1"/>
    <col min="40" max="40" width="20" customWidth="1"/>
    <col min="41" max="41" width="13.85546875" customWidth="1"/>
    <col min="42" max="42" width="11" customWidth="1"/>
    <col min="43" max="43" width="108" customWidth="1"/>
    <col min="44" max="44" width="30.7109375" customWidth="1"/>
    <col min="45" max="45" width="34" customWidth="1"/>
    <col min="46" max="46" width="33.5703125" customWidth="1"/>
    <col min="47" max="47" width="25.5703125" customWidth="1"/>
    <col min="48" max="48" width="15" customWidth="1"/>
  </cols>
  <sheetData>
    <row r="1" spans="1:49" ht="30.75" customHeight="1" x14ac:dyDescent="0.25">
      <c r="A1" s="529"/>
      <c r="B1" s="487"/>
      <c r="C1" s="487"/>
      <c r="D1" s="487"/>
      <c r="E1" s="530"/>
      <c r="F1" s="531" t="s">
        <v>0</v>
      </c>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c r="AN1" s="481"/>
      <c r="AO1" s="481"/>
      <c r="AP1" s="481"/>
      <c r="AQ1" s="481"/>
      <c r="AR1" s="481"/>
      <c r="AS1" s="481"/>
      <c r="AT1" s="481"/>
      <c r="AU1" s="481"/>
      <c r="AV1" s="5"/>
    </row>
    <row r="2" spans="1:49" ht="33" customHeight="1" x14ac:dyDescent="0.25">
      <c r="A2" s="489"/>
      <c r="B2" s="475"/>
      <c r="C2" s="475"/>
      <c r="D2" s="475"/>
      <c r="E2" s="513"/>
      <c r="F2" s="532" t="s">
        <v>1</v>
      </c>
      <c r="G2" s="465"/>
      <c r="H2" s="465"/>
      <c r="I2" s="465"/>
      <c r="J2" s="465"/>
      <c r="K2" s="465"/>
      <c r="L2" s="465"/>
      <c r="M2" s="465"/>
      <c r="N2" s="465"/>
      <c r="O2" s="465"/>
      <c r="P2" s="465"/>
      <c r="Q2" s="465"/>
      <c r="R2" s="465"/>
      <c r="S2" s="465"/>
      <c r="T2" s="465"/>
      <c r="U2" s="465"/>
      <c r="V2" s="465"/>
      <c r="W2" s="465"/>
      <c r="X2" s="465"/>
      <c r="Y2" s="465"/>
      <c r="Z2" s="465"/>
      <c r="AA2" s="465"/>
      <c r="AB2" s="465"/>
      <c r="AC2" s="465"/>
      <c r="AD2" s="465"/>
      <c r="AE2" s="465"/>
      <c r="AF2" s="465"/>
      <c r="AG2" s="465"/>
      <c r="AH2" s="465"/>
      <c r="AI2" s="465"/>
      <c r="AJ2" s="465"/>
      <c r="AK2" s="465"/>
      <c r="AL2" s="465"/>
      <c r="AM2" s="465"/>
      <c r="AN2" s="465"/>
      <c r="AO2" s="465"/>
      <c r="AP2" s="465"/>
      <c r="AQ2" s="465"/>
      <c r="AR2" s="465"/>
      <c r="AS2" s="465"/>
      <c r="AT2" s="465"/>
      <c r="AU2" s="465"/>
      <c r="AV2" s="5"/>
    </row>
    <row r="3" spans="1:49" ht="26.25" customHeight="1" thickBot="1" x14ac:dyDescent="0.3">
      <c r="A3" s="491"/>
      <c r="B3" s="492"/>
      <c r="C3" s="492"/>
      <c r="D3" s="492"/>
      <c r="E3" s="514"/>
      <c r="F3" s="533" t="s">
        <v>2</v>
      </c>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534"/>
      <c r="AM3" s="533" t="s">
        <v>3</v>
      </c>
      <c r="AN3" s="472"/>
      <c r="AO3" s="472"/>
      <c r="AP3" s="472"/>
      <c r="AQ3" s="472"/>
      <c r="AR3" s="472"/>
      <c r="AS3" s="472"/>
      <c r="AT3" s="472"/>
      <c r="AU3" s="472"/>
      <c r="AV3" s="5"/>
    </row>
    <row r="4" spans="1:49" ht="37.5" customHeight="1" x14ac:dyDescent="0.25">
      <c r="A4" s="535" t="s">
        <v>4</v>
      </c>
      <c r="B4" s="478"/>
      <c r="C4" s="478"/>
      <c r="D4" s="478"/>
      <c r="E4" s="478"/>
      <c r="F4" s="478"/>
      <c r="G4" s="478"/>
      <c r="H4" s="478"/>
      <c r="I4" s="478"/>
      <c r="J4" s="478"/>
      <c r="K4" s="478"/>
      <c r="L4" s="478"/>
      <c r="M4" s="478"/>
      <c r="N4" s="478"/>
      <c r="O4" s="478"/>
      <c r="P4" s="479"/>
      <c r="Q4" s="536" t="s">
        <v>5</v>
      </c>
      <c r="R4" s="478"/>
      <c r="S4" s="478"/>
      <c r="T4" s="478"/>
      <c r="U4" s="478"/>
      <c r="V4" s="478"/>
      <c r="W4" s="478"/>
      <c r="X4" s="478"/>
      <c r="Y4" s="478"/>
      <c r="Z4" s="478"/>
      <c r="AA4" s="478"/>
      <c r="AB4" s="478"/>
      <c r="AC4" s="478"/>
      <c r="AD4" s="478"/>
      <c r="AE4" s="478"/>
      <c r="AF4" s="478"/>
      <c r="AG4" s="478"/>
      <c r="AH4" s="478"/>
      <c r="AI4" s="478"/>
      <c r="AJ4" s="478"/>
      <c r="AK4" s="478"/>
      <c r="AL4" s="478"/>
      <c r="AM4" s="478"/>
      <c r="AN4" s="478"/>
      <c r="AO4" s="478"/>
      <c r="AP4" s="478"/>
      <c r="AQ4" s="478"/>
      <c r="AR4" s="478"/>
      <c r="AS4" s="478"/>
      <c r="AT4" s="478"/>
      <c r="AU4" s="537"/>
      <c r="AV4" s="5"/>
    </row>
    <row r="5" spans="1:49" ht="42.75" customHeight="1" thickBot="1" x14ac:dyDescent="0.3">
      <c r="A5" s="552" t="s">
        <v>6</v>
      </c>
      <c r="B5" s="472"/>
      <c r="C5" s="472"/>
      <c r="D5" s="472"/>
      <c r="E5" s="472"/>
      <c r="F5" s="472"/>
      <c r="G5" s="472"/>
      <c r="H5" s="472"/>
      <c r="I5" s="472"/>
      <c r="J5" s="472"/>
      <c r="K5" s="472"/>
      <c r="L5" s="472"/>
      <c r="M5" s="472"/>
      <c r="N5" s="472"/>
      <c r="O5" s="472"/>
      <c r="P5" s="534"/>
      <c r="Q5" s="533" t="s">
        <v>7</v>
      </c>
      <c r="R5" s="472"/>
      <c r="S5" s="472"/>
      <c r="T5" s="472"/>
      <c r="U5" s="472"/>
      <c r="V5" s="472"/>
      <c r="W5" s="472"/>
      <c r="X5" s="472"/>
      <c r="Y5" s="472"/>
      <c r="Z5" s="472"/>
      <c r="AA5" s="472"/>
      <c r="AB5" s="472"/>
      <c r="AC5" s="472"/>
      <c r="AD5" s="472"/>
      <c r="AE5" s="472"/>
      <c r="AF5" s="472"/>
      <c r="AG5" s="472"/>
      <c r="AH5" s="472"/>
      <c r="AI5" s="472"/>
      <c r="AJ5" s="472"/>
      <c r="AK5" s="472"/>
      <c r="AL5" s="472"/>
      <c r="AM5" s="472"/>
      <c r="AN5" s="472"/>
      <c r="AO5" s="472"/>
      <c r="AP5" s="472"/>
      <c r="AQ5" s="472"/>
      <c r="AR5" s="472"/>
      <c r="AS5" s="472"/>
      <c r="AT5" s="472"/>
      <c r="AU5" s="473"/>
      <c r="AV5" s="5"/>
    </row>
    <row r="6" spans="1:49" ht="30.75" customHeight="1" thickBot="1" x14ac:dyDescent="0.3">
      <c r="A6" s="6"/>
      <c r="B6" s="6"/>
      <c r="C6" s="5"/>
      <c r="D6" s="7"/>
      <c r="E6" s="7"/>
      <c r="F6" s="7"/>
      <c r="G6" s="7"/>
      <c r="H6" s="8"/>
      <c r="I6" s="9"/>
      <c r="J6" s="9"/>
      <c r="K6" s="9"/>
      <c r="L6" s="9"/>
      <c r="M6" s="9"/>
      <c r="N6" s="9"/>
      <c r="O6" s="9"/>
      <c r="P6" s="9"/>
      <c r="Q6" s="9"/>
      <c r="R6" s="9"/>
      <c r="S6" s="9"/>
      <c r="T6" s="9"/>
      <c r="U6" s="9"/>
      <c r="V6" s="9"/>
      <c r="W6" s="9"/>
      <c r="X6" s="9"/>
      <c r="Y6" s="9"/>
      <c r="Z6" s="8"/>
      <c r="AA6" s="8"/>
      <c r="AB6" s="8"/>
      <c r="AC6" s="8"/>
      <c r="AD6" s="111"/>
      <c r="AE6" s="8"/>
      <c r="AF6" s="8"/>
      <c r="AG6" s="8"/>
      <c r="AH6" s="8"/>
      <c r="AI6" s="8"/>
      <c r="AJ6" s="8"/>
      <c r="AK6" s="5"/>
      <c r="AL6" s="10"/>
      <c r="AM6" s="8"/>
      <c r="AN6" s="11"/>
      <c r="AO6" s="5"/>
      <c r="AP6" s="5"/>
      <c r="AQ6" s="12"/>
      <c r="AR6" s="12"/>
      <c r="AS6" s="13"/>
      <c r="AT6" s="12"/>
      <c r="AU6" s="6"/>
      <c r="AV6" s="5"/>
    </row>
    <row r="7" spans="1:49" ht="27" customHeight="1" thickBot="1" x14ac:dyDescent="0.3">
      <c r="A7" s="553" t="s">
        <v>8</v>
      </c>
      <c r="B7" s="556" t="s">
        <v>9</v>
      </c>
      <c r="C7" s="557"/>
      <c r="D7" s="558"/>
      <c r="E7" s="538" t="s">
        <v>10</v>
      </c>
      <c r="F7" s="538" t="s">
        <v>11</v>
      </c>
      <c r="G7" s="548" t="s">
        <v>12</v>
      </c>
      <c r="H7" s="549" t="s">
        <v>13</v>
      </c>
      <c r="I7" s="543" t="s">
        <v>15</v>
      </c>
      <c r="J7" s="544"/>
      <c r="K7" s="544"/>
      <c r="L7" s="544"/>
      <c r="M7" s="544"/>
      <c r="N7" s="544"/>
      <c r="O7" s="544"/>
      <c r="P7" s="544"/>
      <c r="Q7" s="544"/>
      <c r="R7" s="544"/>
      <c r="S7" s="544"/>
      <c r="T7" s="544"/>
      <c r="U7" s="544"/>
      <c r="V7" s="544"/>
      <c r="W7" s="544"/>
      <c r="X7" s="544"/>
      <c r="Y7" s="544"/>
      <c r="Z7" s="544"/>
      <c r="AA7" s="544"/>
      <c r="AB7" s="544"/>
      <c r="AC7" s="544"/>
      <c r="AD7" s="544"/>
      <c r="AE7" s="544"/>
      <c r="AF7" s="544"/>
      <c r="AG7" s="544"/>
      <c r="AH7" s="544"/>
      <c r="AI7" s="544"/>
      <c r="AJ7" s="545"/>
      <c r="AK7" s="543" t="s">
        <v>16</v>
      </c>
      <c r="AL7" s="544"/>
      <c r="AM7" s="544"/>
      <c r="AN7" s="544"/>
      <c r="AO7" s="538" t="s">
        <v>17</v>
      </c>
      <c r="AP7" s="538" t="s">
        <v>18</v>
      </c>
      <c r="AQ7" s="538" t="s">
        <v>19</v>
      </c>
      <c r="AR7" s="538" t="s">
        <v>20</v>
      </c>
      <c r="AS7" s="538" t="s">
        <v>21</v>
      </c>
      <c r="AT7" s="538" t="s">
        <v>22</v>
      </c>
      <c r="AU7" s="538" t="s">
        <v>23</v>
      </c>
      <c r="AV7" s="14"/>
    </row>
    <row r="8" spans="1:49" ht="24" customHeight="1" thickBot="1" x14ac:dyDescent="0.3">
      <c r="A8" s="554"/>
      <c r="B8" s="559"/>
      <c r="C8" s="560"/>
      <c r="D8" s="561"/>
      <c r="E8" s="541"/>
      <c r="F8" s="541"/>
      <c r="G8" s="541"/>
      <c r="H8" s="550"/>
      <c r="I8" s="543">
        <v>2016</v>
      </c>
      <c r="J8" s="544"/>
      <c r="K8" s="544"/>
      <c r="L8" s="545"/>
      <c r="M8" s="543">
        <v>2017</v>
      </c>
      <c r="N8" s="544"/>
      <c r="O8" s="544"/>
      <c r="P8" s="544"/>
      <c r="Q8" s="544"/>
      <c r="R8" s="545"/>
      <c r="S8" s="543">
        <v>2018</v>
      </c>
      <c r="T8" s="544"/>
      <c r="U8" s="544"/>
      <c r="V8" s="544"/>
      <c r="W8" s="544"/>
      <c r="X8" s="545"/>
      <c r="Y8" s="543">
        <v>2019</v>
      </c>
      <c r="Z8" s="544"/>
      <c r="AA8" s="544"/>
      <c r="AB8" s="544"/>
      <c r="AC8" s="544"/>
      <c r="AD8" s="545"/>
      <c r="AE8" s="546">
        <v>2020</v>
      </c>
      <c r="AF8" s="544"/>
      <c r="AG8" s="544"/>
      <c r="AH8" s="544"/>
      <c r="AI8" s="544"/>
      <c r="AJ8" s="547"/>
      <c r="AK8" s="543" t="s">
        <v>28</v>
      </c>
      <c r="AL8" s="544"/>
      <c r="AM8" s="544"/>
      <c r="AN8" s="544"/>
      <c r="AO8" s="539"/>
      <c r="AP8" s="541"/>
      <c r="AQ8" s="541"/>
      <c r="AR8" s="541"/>
      <c r="AS8" s="541"/>
      <c r="AT8" s="541"/>
      <c r="AU8" s="541"/>
      <c r="AV8" s="14"/>
    </row>
    <row r="9" spans="1:49" ht="60.75" customHeight="1" thickBot="1" x14ac:dyDescent="0.3">
      <c r="A9" s="555"/>
      <c r="B9" s="128" t="s">
        <v>29</v>
      </c>
      <c r="C9" s="128" t="s">
        <v>30</v>
      </c>
      <c r="D9" s="128" t="s">
        <v>31</v>
      </c>
      <c r="E9" s="542"/>
      <c r="F9" s="542"/>
      <c r="G9" s="542"/>
      <c r="H9" s="551"/>
      <c r="I9" s="129" t="s">
        <v>32</v>
      </c>
      <c r="J9" s="129" t="s">
        <v>33</v>
      </c>
      <c r="K9" s="129" t="s">
        <v>34</v>
      </c>
      <c r="L9" s="129" t="s">
        <v>35</v>
      </c>
      <c r="M9" s="129" t="s">
        <v>36</v>
      </c>
      <c r="N9" s="129" t="s">
        <v>37</v>
      </c>
      <c r="O9" s="129" t="s">
        <v>38</v>
      </c>
      <c r="P9" s="129" t="s">
        <v>33</v>
      </c>
      <c r="Q9" s="129" t="s">
        <v>39</v>
      </c>
      <c r="R9" s="129" t="s">
        <v>35</v>
      </c>
      <c r="S9" s="129" t="s">
        <v>36</v>
      </c>
      <c r="T9" s="129" t="s">
        <v>37</v>
      </c>
      <c r="U9" s="129" t="s">
        <v>38</v>
      </c>
      <c r="V9" s="129" t="s">
        <v>33</v>
      </c>
      <c r="W9" s="129" t="s">
        <v>39</v>
      </c>
      <c r="X9" s="129" t="s">
        <v>35</v>
      </c>
      <c r="Y9" s="129" t="s">
        <v>40</v>
      </c>
      <c r="Z9" s="129" t="s">
        <v>37</v>
      </c>
      <c r="AA9" s="129" t="s">
        <v>38</v>
      </c>
      <c r="AB9" s="129" t="s">
        <v>33</v>
      </c>
      <c r="AC9" s="126" t="s">
        <v>39</v>
      </c>
      <c r="AD9" s="127" t="s">
        <v>35</v>
      </c>
      <c r="AE9" s="128" t="s">
        <v>40</v>
      </c>
      <c r="AF9" s="128" t="s">
        <v>37</v>
      </c>
      <c r="AG9" s="128" t="s">
        <v>38</v>
      </c>
      <c r="AH9" s="128" t="s">
        <v>33</v>
      </c>
      <c r="AI9" s="128" t="s">
        <v>39</v>
      </c>
      <c r="AJ9" s="128" t="s">
        <v>35</v>
      </c>
      <c r="AK9" s="128" t="s">
        <v>41</v>
      </c>
      <c r="AL9" s="128" t="s">
        <v>42</v>
      </c>
      <c r="AM9" s="128" t="s">
        <v>43</v>
      </c>
      <c r="AN9" s="128" t="s">
        <v>44</v>
      </c>
      <c r="AO9" s="540"/>
      <c r="AP9" s="542"/>
      <c r="AQ9" s="542"/>
      <c r="AR9" s="542"/>
      <c r="AS9" s="542"/>
      <c r="AT9" s="542"/>
      <c r="AU9" s="542"/>
      <c r="AV9" s="14"/>
    </row>
    <row r="10" spans="1:49" ht="30" customHeight="1" x14ac:dyDescent="0.25">
      <c r="A10" s="505" t="s">
        <v>45</v>
      </c>
      <c r="B10" s="503">
        <v>1</v>
      </c>
      <c r="C10" s="503" t="s">
        <v>46</v>
      </c>
      <c r="D10" s="504" t="s">
        <v>47</v>
      </c>
      <c r="E10" s="504">
        <v>442</v>
      </c>
      <c r="F10" s="504">
        <v>179</v>
      </c>
      <c r="G10" s="15" t="s">
        <v>48</v>
      </c>
      <c r="H10" s="112">
        <v>723</v>
      </c>
      <c r="I10" s="196">
        <v>257</v>
      </c>
      <c r="J10" s="196">
        <v>257</v>
      </c>
      <c r="K10" s="196">
        <v>151</v>
      </c>
      <c r="L10" s="196">
        <v>98</v>
      </c>
      <c r="M10" s="196">
        <v>257</v>
      </c>
      <c r="N10" s="196">
        <v>257</v>
      </c>
      <c r="O10" s="196">
        <v>257</v>
      </c>
      <c r="P10" s="196">
        <v>0</v>
      </c>
      <c r="Q10" s="196">
        <v>257</v>
      </c>
      <c r="R10" s="197">
        <v>183</v>
      </c>
      <c r="S10" s="196">
        <v>580</v>
      </c>
      <c r="T10" s="196">
        <v>580</v>
      </c>
      <c r="U10" s="196">
        <v>580</v>
      </c>
      <c r="V10" s="196">
        <v>580</v>
      </c>
      <c r="W10" s="196">
        <v>580</v>
      </c>
      <c r="X10" s="196">
        <v>173</v>
      </c>
      <c r="Y10" s="112">
        <v>730</v>
      </c>
      <c r="Z10" s="112">
        <v>730</v>
      </c>
      <c r="AA10" s="112">
        <v>730</v>
      </c>
      <c r="AB10" s="112">
        <v>56</v>
      </c>
      <c r="AC10" s="112">
        <v>56</v>
      </c>
      <c r="AD10" s="112">
        <v>26</v>
      </c>
      <c r="AE10" s="112">
        <v>30</v>
      </c>
      <c r="AF10" s="112"/>
      <c r="AG10" s="112"/>
      <c r="AH10" s="112"/>
      <c r="AI10" s="112"/>
      <c r="AJ10" s="112"/>
      <c r="AK10" s="198">
        <v>0</v>
      </c>
      <c r="AL10" s="198">
        <v>0</v>
      </c>
      <c r="AM10" s="112">
        <v>26</v>
      </c>
      <c r="AN10" s="112">
        <v>26</v>
      </c>
      <c r="AO10" s="199">
        <f t="shared" ref="AO10:AO23" si="0">AN10/AC10</f>
        <v>0.4642857142857143</v>
      </c>
      <c r="AP10" s="199">
        <f>(L10+R10+X10+AN10)/H10</f>
        <v>0.66390041493775931</v>
      </c>
      <c r="AQ10" s="562" t="s">
        <v>49</v>
      </c>
      <c r="AR10" s="527" t="s">
        <v>50</v>
      </c>
      <c r="AS10" s="527" t="s">
        <v>51</v>
      </c>
      <c r="AT10" s="527" t="s">
        <v>52</v>
      </c>
      <c r="AU10" s="523" t="s">
        <v>53</v>
      </c>
      <c r="AV10" s="14"/>
      <c r="AW10" s="14"/>
    </row>
    <row r="11" spans="1:49" ht="30" customHeight="1" x14ac:dyDescent="0.25">
      <c r="A11" s="457"/>
      <c r="B11" s="457"/>
      <c r="C11" s="457"/>
      <c r="D11" s="457"/>
      <c r="E11" s="457"/>
      <c r="F11" s="457"/>
      <c r="G11" s="16" t="s">
        <v>54</v>
      </c>
      <c r="H11" s="113">
        <f>L11+R11+X11+AD11+AE11</f>
        <v>3241778580</v>
      </c>
      <c r="I11" s="113">
        <v>980319830</v>
      </c>
      <c r="J11" s="113">
        <v>980319830</v>
      </c>
      <c r="K11" s="113">
        <v>698270937</v>
      </c>
      <c r="L11" s="113">
        <v>498502080</v>
      </c>
      <c r="M11" s="113">
        <v>966213600</v>
      </c>
      <c r="N11" s="113">
        <v>966213600</v>
      </c>
      <c r="O11" s="113">
        <v>824705817</v>
      </c>
      <c r="P11" s="113">
        <v>823650817</v>
      </c>
      <c r="Q11" s="113">
        <v>677003500</v>
      </c>
      <c r="R11" s="200">
        <v>640468500</v>
      </c>
      <c r="S11" s="113">
        <v>1045000000</v>
      </c>
      <c r="T11" s="113">
        <v>1045000000</v>
      </c>
      <c r="U11" s="113">
        <v>1045000000</v>
      </c>
      <c r="V11" s="113">
        <v>1045000000</v>
      </c>
      <c r="W11" s="113">
        <v>904429771</v>
      </c>
      <c r="X11" s="113">
        <v>882807300</v>
      </c>
      <c r="Y11" s="113">
        <v>1428258000</v>
      </c>
      <c r="Z11" s="113">
        <v>1428258000</v>
      </c>
      <c r="AA11" s="113">
        <v>1428258000</v>
      </c>
      <c r="AB11" s="113">
        <v>1337418000</v>
      </c>
      <c r="AC11" s="113">
        <v>1221664765</v>
      </c>
      <c r="AD11" s="113">
        <v>976838700</v>
      </c>
      <c r="AE11" s="113">
        <v>243162000</v>
      </c>
      <c r="AF11" s="113"/>
      <c r="AG11" s="92"/>
      <c r="AH11" s="92"/>
      <c r="AI11" s="92"/>
      <c r="AJ11" s="92"/>
      <c r="AK11" s="113">
        <v>65180000</v>
      </c>
      <c r="AL11" s="113">
        <v>742368000</v>
      </c>
      <c r="AM11" s="113">
        <v>907408400</v>
      </c>
      <c r="AN11" s="92">
        <v>976838700</v>
      </c>
      <c r="AO11" s="201">
        <f t="shared" si="0"/>
        <v>0.79959636062680417</v>
      </c>
      <c r="AP11" s="201">
        <f>(L11+R11+X11+AN11)/H11</f>
        <v>0.92499117567739619</v>
      </c>
      <c r="AQ11" s="463"/>
      <c r="AR11" s="463"/>
      <c r="AS11" s="463"/>
      <c r="AT11" s="463"/>
      <c r="AU11" s="463"/>
      <c r="AV11" s="14"/>
    </row>
    <row r="12" spans="1:49" ht="30" customHeight="1" x14ac:dyDescent="0.25">
      <c r="A12" s="457"/>
      <c r="B12" s="457"/>
      <c r="C12" s="457"/>
      <c r="D12" s="457"/>
      <c r="E12" s="457"/>
      <c r="F12" s="457"/>
      <c r="G12" s="22" t="s">
        <v>59</v>
      </c>
      <c r="H12" s="273"/>
      <c r="I12" s="274"/>
      <c r="J12" s="274"/>
      <c r="K12" s="274"/>
      <c r="L12" s="274"/>
      <c r="M12" s="114">
        <v>53</v>
      </c>
      <c r="N12" s="114">
        <v>53</v>
      </c>
      <c r="O12" s="114">
        <v>53</v>
      </c>
      <c r="P12" s="114">
        <v>53</v>
      </c>
      <c r="Q12" s="114">
        <v>53</v>
      </c>
      <c r="R12" s="202">
        <v>53</v>
      </c>
      <c r="S12" s="114">
        <v>74</v>
      </c>
      <c r="T12" s="114">
        <v>74</v>
      </c>
      <c r="U12" s="114">
        <v>74</v>
      </c>
      <c r="V12" s="114">
        <v>74</v>
      </c>
      <c r="W12" s="114">
        <v>74</v>
      </c>
      <c r="X12" s="114">
        <v>74</v>
      </c>
      <c r="Y12" s="114">
        <v>207</v>
      </c>
      <c r="Z12" s="114">
        <v>207</v>
      </c>
      <c r="AA12" s="114">
        <v>207</v>
      </c>
      <c r="AB12" s="114">
        <v>56</v>
      </c>
      <c r="AC12" s="114">
        <v>56</v>
      </c>
      <c r="AD12" s="114">
        <v>56</v>
      </c>
      <c r="AE12" s="114">
        <v>0</v>
      </c>
      <c r="AF12" s="114"/>
      <c r="AG12" s="203"/>
      <c r="AH12" s="203"/>
      <c r="AI12" s="203"/>
      <c r="AJ12" s="203"/>
      <c r="AK12" s="114">
        <v>21</v>
      </c>
      <c r="AL12" s="114">
        <v>56</v>
      </c>
      <c r="AM12" s="120">
        <v>56</v>
      </c>
      <c r="AN12" s="114">
        <v>56</v>
      </c>
      <c r="AO12" s="201">
        <f t="shared" si="0"/>
        <v>1</v>
      </c>
      <c r="AP12" s="201"/>
      <c r="AQ12" s="463"/>
      <c r="AR12" s="463"/>
      <c r="AS12" s="463"/>
      <c r="AT12" s="463"/>
      <c r="AU12" s="463"/>
      <c r="AV12" s="14"/>
    </row>
    <row r="13" spans="1:49" ht="30" customHeight="1" x14ac:dyDescent="0.25">
      <c r="A13" s="457"/>
      <c r="B13" s="457"/>
      <c r="C13" s="457"/>
      <c r="D13" s="457"/>
      <c r="E13" s="457"/>
      <c r="F13" s="457"/>
      <c r="G13" s="16" t="s">
        <v>77</v>
      </c>
      <c r="H13" s="113">
        <f t="shared" ref="H13" si="1">L13+R13+X13+AD13+AE13</f>
        <v>654163394</v>
      </c>
      <c r="I13" s="273"/>
      <c r="J13" s="273"/>
      <c r="K13" s="273"/>
      <c r="L13" s="273"/>
      <c r="M13" s="113">
        <v>338516591</v>
      </c>
      <c r="N13" s="113">
        <v>338516591</v>
      </c>
      <c r="O13" s="113">
        <v>338516591</v>
      </c>
      <c r="P13" s="113">
        <v>338516591</v>
      </c>
      <c r="Q13" s="113">
        <v>338516591</v>
      </c>
      <c r="R13" s="200">
        <v>312631427</v>
      </c>
      <c r="S13" s="113">
        <v>219608200</v>
      </c>
      <c r="T13" s="113">
        <v>219608200</v>
      </c>
      <c r="U13" s="113">
        <v>202234533</v>
      </c>
      <c r="V13" s="113">
        <v>202234533</v>
      </c>
      <c r="W13" s="113">
        <v>202234533</v>
      </c>
      <c r="X13" s="113">
        <v>147509533</v>
      </c>
      <c r="Y13" s="113">
        <v>224602401</v>
      </c>
      <c r="Z13" s="113">
        <v>224602401</v>
      </c>
      <c r="AA13" s="113">
        <v>224602401</v>
      </c>
      <c r="AB13" s="113">
        <v>224545101</v>
      </c>
      <c r="AC13" s="113">
        <v>224545101</v>
      </c>
      <c r="AD13" s="113">
        <v>194022434</v>
      </c>
      <c r="AE13" s="91">
        <v>0</v>
      </c>
      <c r="AF13" s="91"/>
      <c r="AG13" s="204"/>
      <c r="AH13" s="204"/>
      <c r="AI13" s="204"/>
      <c r="AJ13" s="204"/>
      <c r="AK13" s="113">
        <v>101075434</v>
      </c>
      <c r="AL13" s="113">
        <v>164759701</v>
      </c>
      <c r="AM13" s="113">
        <v>186500134</v>
      </c>
      <c r="AN13" s="113">
        <v>194022434</v>
      </c>
      <c r="AO13" s="201">
        <f t="shared" si="0"/>
        <v>0.86406888030926132</v>
      </c>
      <c r="AP13" s="201"/>
      <c r="AQ13" s="463"/>
      <c r="AR13" s="463"/>
      <c r="AS13" s="463"/>
      <c r="AT13" s="463"/>
      <c r="AU13" s="463"/>
      <c r="AV13" s="23"/>
    </row>
    <row r="14" spans="1:49" ht="30" customHeight="1" x14ac:dyDescent="0.25">
      <c r="A14" s="457"/>
      <c r="B14" s="457"/>
      <c r="C14" s="457"/>
      <c r="D14" s="457"/>
      <c r="E14" s="457"/>
      <c r="F14" s="457"/>
      <c r="G14" s="22" t="s">
        <v>79</v>
      </c>
      <c r="H14" s="91">
        <v>723</v>
      </c>
      <c r="I14" s="120">
        <v>257</v>
      </c>
      <c r="J14" s="120">
        <v>257</v>
      </c>
      <c r="K14" s="120">
        <v>151</v>
      </c>
      <c r="L14" s="120">
        <v>98</v>
      </c>
      <c r="M14" s="120">
        <v>310</v>
      </c>
      <c r="N14" s="120">
        <v>310</v>
      </c>
      <c r="O14" s="120">
        <v>310</v>
      </c>
      <c r="P14" s="120">
        <v>310</v>
      </c>
      <c r="Q14" s="120">
        <v>310</v>
      </c>
      <c r="R14" s="205">
        <v>236</v>
      </c>
      <c r="S14" s="120">
        <v>654</v>
      </c>
      <c r="T14" s="120">
        <v>654</v>
      </c>
      <c r="U14" s="120">
        <v>654</v>
      </c>
      <c r="V14" s="120">
        <v>654</v>
      </c>
      <c r="W14" s="120">
        <v>654</v>
      </c>
      <c r="X14" s="120">
        <v>247</v>
      </c>
      <c r="Y14" s="91">
        <f>+Y10+Y12</f>
        <v>937</v>
      </c>
      <c r="Z14" s="91">
        <v>937</v>
      </c>
      <c r="AA14" s="91">
        <f>+AA10+AA12</f>
        <v>937</v>
      </c>
      <c r="AB14" s="113">
        <f>+AB10+AB12</f>
        <v>112</v>
      </c>
      <c r="AC14" s="91">
        <f>+AC10+AC12</f>
        <v>112</v>
      </c>
      <c r="AD14" s="91">
        <f>+AD10+AD12</f>
        <v>82</v>
      </c>
      <c r="AE14" s="91">
        <f>AE10+AE12</f>
        <v>30</v>
      </c>
      <c r="AF14" s="91"/>
      <c r="AG14" s="91"/>
      <c r="AH14" s="91"/>
      <c r="AI14" s="91"/>
      <c r="AJ14" s="91"/>
      <c r="AK14" s="114">
        <f>AK10+AK12</f>
        <v>21</v>
      </c>
      <c r="AL14" s="114">
        <f>+AL10+AL12</f>
        <v>56</v>
      </c>
      <c r="AM14" s="120">
        <f>+AM10+AM12</f>
        <v>82</v>
      </c>
      <c r="AN14" s="91">
        <f>+AN10+AN12</f>
        <v>82</v>
      </c>
      <c r="AO14" s="201">
        <f t="shared" si="0"/>
        <v>0.7321428571428571</v>
      </c>
      <c r="AP14" s="201">
        <f>(L14+R14+X14+AN14)/H14</f>
        <v>0.91701244813278004</v>
      </c>
      <c r="AQ14" s="463"/>
      <c r="AR14" s="463"/>
      <c r="AS14" s="463"/>
      <c r="AT14" s="463"/>
      <c r="AU14" s="463"/>
      <c r="AV14" s="23"/>
    </row>
    <row r="15" spans="1:49" ht="30" customHeight="1" thickBot="1" x14ac:dyDescent="0.3">
      <c r="A15" s="458"/>
      <c r="B15" s="458"/>
      <c r="C15" s="458"/>
      <c r="D15" s="458"/>
      <c r="E15" s="458"/>
      <c r="F15" s="458"/>
      <c r="G15" s="16" t="s">
        <v>85</v>
      </c>
      <c r="H15" s="92">
        <f>H11+H13</f>
        <v>3895941974</v>
      </c>
      <c r="I15" s="92">
        <v>980319830</v>
      </c>
      <c r="J15" s="92">
        <v>980319830</v>
      </c>
      <c r="K15" s="92">
        <v>698270937</v>
      </c>
      <c r="L15" s="92">
        <f>L11+L13</f>
        <v>498502080</v>
      </c>
      <c r="M15" s="92">
        <v>1304730191</v>
      </c>
      <c r="N15" s="92">
        <v>1304730191</v>
      </c>
      <c r="O15" s="92">
        <v>1163222408</v>
      </c>
      <c r="P15" s="92">
        <v>1162167408</v>
      </c>
      <c r="Q15" s="92">
        <v>1162167408</v>
      </c>
      <c r="R15" s="206">
        <f>R11+R13</f>
        <v>953099927</v>
      </c>
      <c r="S15" s="92">
        <v>1264608200</v>
      </c>
      <c r="T15" s="92">
        <v>1264608200</v>
      </c>
      <c r="U15" s="92">
        <v>1247234533</v>
      </c>
      <c r="V15" s="92">
        <v>1247234533</v>
      </c>
      <c r="W15" s="92">
        <v>1106664304</v>
      </c>
      <c r="X15" s="92">
        <v>1030316833</v>
      </c>
      <c r="Y15" s="92">
        <f>Y11+Y13</f>
        <v>1652860401</v>
      </c>
      <c r="Z15" s="92">
        <v>1652860401</v>
      </c>
      <c r="AA15" s="92">
        <f>AA11+AA13</f>
        <v>1652860401</v>
      </c>
      <c r="AB15" s="92">
        <f>+AB11+AB13</f>
        <v>1561963101</v>
      </c>
      <c r="AC15" s="92">
        <f>+AC11+AC13</f>
        <v>1446209866</v>
      </c>
      <c r="AD15" s="94">
        <f>+AD11+AD13</f>
        <v>1170861134</v>
      </c>
      <c r="AE15" s="92">
        <f>AE11+AE13</f>
        <v>243162000</v>
      </c>
      <c r="AF15" s="92"/>
      <c r="AG15" s="92"/>
      <c r="AH15" s="92"/>
      <c r="AI15" s="92"/>
      <c r="AJ15" s="92"/>
      <c r="AK15" s="92">
        <f>AK11+AK13</f>
        <v>166255434</v>
      </c>
      <c r="AL15" s="92">
        <f>AL11+AL13</f>
        <v>907127701</v>
      </c>
      <c r="AM15" s="94">
        <f>+AM11+AM13</f>
        <v>1093908534</v>
      </c>
      <c r="AN15" s="94">
        <f>+AN11+AN13</f>
        <v>1170861134</v>
      </c>
      <c r="AO15" s="207">
        <f t="shared" si="0"/>
        <v>0.80960665635508811</v>
      </c>
      <c r="AP15" s="207">
        <f>(L15+R15+X15+AN15)/H15</f>
        <v>0.93758582606651519</v>
      </c>
      <c r="AQ15" s="461"/>
      <c r="AR15" s="461"/>
      <c r="AS15" s="461"/>
      <c r="AT15" s="461"/>
      <c r="AU15" s="461"/>
      <c r="AV15" s="23"/>
    </row>
    <row r="16" spans="1:49" ht="30" customHeight="1" x14ac:dyDescent="0.25">
      <c r="A16" s="505" t="s">
        <v>45</v>
      </c>
      <c r="B16" s="503">
        <v>2</v>
      </c>
      <c r="C16" s="503" t="s">
        <v>91</v>
      </c>
      <c r="D16" s="504" t="s">
        <v>47</v>
      </c>
      <c r="E16" s="504">
        <v>447</v>
      </c>
      <c r="F16" s="504">
        <v>179</v>
      </c>
      <c r="G16" s="22" t="s">
        <v>48</v>
      </c>
      <c r="H16" s="208">
        <v>1</v>
      </c>
      <c r="I16" s="209">
        <v>0.125</v>
      </c>
      <c r="J16" s="209">
        <v>0.125</v>
      </c>
      <c r="K16" s="210">
        <v>0.104</v>
      </c>
      <c r="L16" s="210">
        <v>0.104</v>
      </c>
      <c r="M16" s="209">
        <v>0.25</v>
      </c>
      <c r="N16" s="209">
        <v>0.25</v>
      </c>
      <c r="O16" s="209">
        <v>0.25</v>
      </c>
      <c r="P16" s="209">
        <v>0.25</v>
      </c>
      <c r="Q16" s="209">
        <v>0.25</v>
      </c>
      <c r="R16" s="211">
        <v>0.25</v>
      </c>
      <c r="S16" s="212">
        <v>0.2</v>
      </c>
      <c r="T16" s="212">
        <v>0.2</v>
      </c>
      <c r="U16" s="212">
        <v>0.2</v>
      </c>
      <c r="V16" s="212">
        <v>0.2</v>
      </c>
      <c r="W16" s="212">
        <v>0.2</v>
      </c>
      <c r="X16" s="212">
        <v>0.19</v>
      </c>
      <c r="Y16" s="116">
        <v>0.25</v>
      </c>
      <c r="Z16" s="116">
        <v>0.25</v>
      </c>
      <c r="AA16" s="116">
        <v>0.25</v>
      </c>
      <c r="AB16" s="116">
        <v>0.25</v>
      </c>
      <c r="AC16" s="116">
        <v>0.25</v>
      </c>
      <c r="AD16" s="115">
        <v>0.24940000000000001</v>
      </c>
      <c r="AE16" s="213">
        <v>0.126</v>
      </c>
      <c r="AF16" s="213"/>
      <c r="AG16" s="91"/>
      <c r="AH16" s="91"/>
      <c r="AI16" s="91"/>
      <c r="AJ16" s="91"/>
      <c r="AK16" s="213">
        <v>0.113</v>
      </c>
      <c r="AL16" s="201">
        <v>0.15240000000000001</v>
      </c>
      <c r="AM16" s="214">
        <v>0.23899999999999999</v>
      </c>
      <c r="AN16" s="115">
        <v>0.24940000000000001</v>
      </c>
      <c r="AO16" s="199">
        <f t="shared" si="0"/>
        <v>0.99760000000000004</v>
      </c>
      <c r="AP16" s="199">
        <f>(L16+R16+X16+AN16)/H16</f>
        <v>0.79340000000000011</v>
      </c>
      <c r="AQ16" s="526" t="s">
        <v>693</v>
      </c>
      <c r="AR16" s="527" t="s">
        <v>97</v>
      </c>
      <c r="AS16" s="527" t="s">
        <v>98</v>
      </c>
      <c r="AT16" s="527" t="s">
        <v>99</v>
      </c>
      <c r="AU16" s="528" t="s">
        <v>100</v>
      </c>
      <c r="AV16" s="14"/>
      <c r="AW16" s="14"/>
    </row>
    <row r="17" spans="1:49" ht="30" customHeight="1" x14ac:dyDescent="0.25">
      <c r="A17" s="457"/>
      <c r="B17" s="457"/>
      <c r="C17" s="457"/>
      <c r="D17" s="457"/>
      <c r="E17" s="457"/>
      <c r="F17" s="457"/>
      <c r="G17" s="16" t="s">
        <v>54</v>
      </c>
      <c r="H17" s="113">
        <f>L17+R17+X17+AD17+AE17</f>
        <v>11575443743</v>
      </c>
      <c r="I17" s="113">
        <v>2095548874</v>
      </c>
      <c r="J17" s="113">
        <v>2095548874</v>
      </c>
      <c r="K17" s="113">
        <v>1751278137</v>
      </c>
      <c r="L17" s="113">
        <v>1366271624</v>
      </c>
      <c r="M17" s="113">
        <v>3059857400</v>
      </c>
      <c r="N17" s="113">
        <v>3059857400</v>
      </c>
      <c r="O17" s="113">
        <v>2772311400</v>
      </c>
      <c r="P17" s="113">
        <v>2772311400</v>
      </c>
      <c r="Q17" s="113">
        <v>2898320586</v>
      </c>
      <c r="R17" s="200">
        <v>2681992852</v>
      </c>
      <c r="S17" s="113">
        <v>3099489000</v>
      </c>
      <c r="T17" s="113">
        <v>3099489000</v>
      </c>
      <c r="U17" s="113">
        <v>3099489000</v>
      </c>
      <c r="V17" s="113">
        <v>3099489000</v>
      </c>
      <c r="W17" s="113">
        <v>3034718100</v>
      </c>
      <c r="X17" s="113">
        <v>2914460600</v>
      </c>
      <c r="Y17" s="113">
        <v>3327591000</v>
      </c>
      <c r="Z17" s="113">
        <v>3327591000</v>
      </c>
      <c r="AA17" s="113">
        <v>3327591000</v>
      </c>
      <c r="AB17" s="113">
        <v>3327591000</v>
      </c>
      <c r="AC17" s="113">
        <v>3214731000</v>
      </c>
      <c r="AD17" s="113">
        <v>2418050667</v>
      </c>
      <c r="AE17" s="113">
        <v>2194668000</v>
      </c>
      <c r="AF17" s="113"/>
      <c r="AG17" s="92"/>
      <c r="AH17" s="92"/>
      <c r="AI17" s="92"/>
      <c r="AJ17" s="92"/>
      <c r="AK17" s="113">
        <v>986671000</v>
      </c>
      <c r="AL17" s="113">
        <v>1767171000</v>
      </c>
      <c r="AM17" s="117">
        <v>2191383000</v>
      </c>
      <c r="AN17" s="113">
        <v>2418050667</v>
      </c>
      <c r="AO17" s="201">
        <f t="shared" si="0"/>
        <v>0.75217822797615108</v>
      </c>
      <c r="AP17" s="201">
        <f>(L17+R17+X17+AN17)/H17</f>
        <v>0.810403121579924</v>
      </c>
      <c r="AQ17" s="463"/>
      <c r="AR17" s="463"/>
      <c r="AS17" s="463"/>
      <c r="AT17" s="463"/>
      <c r="AU17" s="463"/>
      <c r="AV17" s="23"/>
    </row>
    <row r="18" spans="1:49" ht="30" customHeight="1" x14ac:dyDescent="0.25">
      <c r="A18" s="457"/>
      <c r="B18" s="457"/>
      <c r="C18" s="457"/>
      <c r="D18" s="457"/>
      <c r="E18" s="457"/>
      <c r="F18" s="457"/>
      <c r="G18" s="22" t="s">
        <v>59</v>
      </c>
      <c r="H18" s="273"/>
      <c r="I18" s="275"/>
      <c r="J18" s="275"/>
      <c r="K18" s="275"/>
      <c r="L18" s="276"/>
      <c r="M18" s="276"/>
      <c r="N18" s="276"/>
      <c r="O18" s="276"/>
      <c r="P18" s="276"/>
      <c r="Q18" s="276"/>
      <c r="R18" s="277"/>
      <c r="S18" s="93">
        <v>7.0999999999999994E-2</v>
      </c>
      <c r="T18" s="93">
        <v>7.0999999999999994E-2</v>
      </c>
      <c r="U18" s="93">
        <v>7.0000000000000007E-2</v>
      </c>
      <c r="V18" s="93">
        <v>7.0000000000000007E-2</v>
      </c>
      <c r="W18" s="93">
        <v>7.0000000000000007E-2</v>
      </c>
      <c r="X18" s="93">
        <v>7.0000000000000007E-2</v>
      </c>
      <c r="Y18" s="93">
        <v>0.01</v>
      </c>
      <c r="Z18" s="93">
        <v>0.01</v>
      </c>
      <c r="AA18" s="93">
        <v>0.01</v>
      </c>
      <c r="AB18" s="93">
        <v>0.01</v>
      </c>
      <c r="AC18" s="93">
        <v>0.01</v>
      </c>
      <c r="AD18" s="93">
        <v>0.01</v>
      </c>
      <c r="AE18" s="93">
        <v>0</v>
      </c>
      <c r="AF18" s="93"/>
      <c r="AG18" s="203"/>
      <c r="AH18" s="203"/>
      <c r="AI18" s="203"/>
      <c r="AJ18" s="203"/>
      <c r="AK18" s="93">
        <v>0.01</v>
      </c>
      <c r="AL18" s="93">
        <v>0.01</v>
      </c>
      <c r="AM18" s="93">
        <v>0.01</v>
      </c>
      <c r="AN18" s="93">
        <v>0.01</v>
      </c>
      <c r="AO18" s="201">
        <f t="shared" si="0"/>
        <v>1</v>
      </c>
      <c r="AP18" s="201"/>
      <c r="AQ18" s="463"/>
      <c r="AR18" s="463"/>
      <c r="AS18" s="463"/>
      <c r="AT18" s="463"/>
      <c r="AU18" s="463"/>
      <c r="AV18" s="23"/>
    </row>
    <row r="19" spans="1:49" ht="30" customHeight="1" x14ac:dyDescent="0.25">
      <c r="A19" s="457"/>
      <c r="B19" s="457"/>
      <c r="C19" s="457"/>
      <c r="D19" s="457"/>
      <c r="E19" s="457"/>
      <c r="F19" s="457"/>
      <c r="G19" s="16" t="s">
        <v>77</v>
      </c>
      <c r="H19" s="113">
        <f t="shared" ref="H19" si="2">L19+R19+X19+AD19+AE19</f>
        <v>2024642449</v>
      </c>
      <c r="I19" s="273"/>
      <c r="J19" s="273"/>
      <c r="K19" s="273"/>
      <c r="L19" s="273"/>
      <c r="M19" s="113">
        <v>761454023</v>
      </c>
      <c r="N19" s="113">
        <v>761454023</v>
      </c>
      <c r="O19" s="113">
        <v>761454023</v>
      </c>
      <c r="P19" s="113">
        <v>761454023</v>
      </c>
      <c r="Q19" s="113">
        <v>761336350</v>
      </c>
      <c r="R19" s="200">
        <v>753551714</v>
      </c>
      <c r="S19" s="113">
        <v>937258891</v>
      </c>
      <c r="T19" s="113">
        <v>937258891</v>
      </c>
      <c r="U19" s="113">
        <v>842480522</v>
      </c>
      <c r="V19" s="113">
        <v>840291522</v>
      </c>
      <c r="W19" s="113">
        <v>840291521</v>
      </c>
      <c r="X19" s="113">
        <v>728394654</v>
      </c>
      <c r="Y19" s="113">
        <v>668037147</v>
      </c>
      <c r="Z19" s="113">
        <v>668037147</v>
      </c>
      <c r="AA19" s="113">
        <v>668037147</v>
      </c>
      <c r="AB19" s="113">
        <v>660997981</v>
      </c>
      <c r="AC19" s="113">
        <v>660997981</v>
      </c>
      <c r="AD19" s="113">
        <v>542696081</v>
      </c>
      <c r="AE19" s="113">
        <v>0</v>
      </c>
      <c r="AF19" s="113"/>
      <c r="AG19" s="204"/>
      <c r="AH19" s="204"/>
      <c r="AI19" s="204"/>
      <c r="AJ19" s="204"/>
      <c r="AK19" s="113">
        <v>356242467</v>
      </c>
      <c r="AL19" s="113">
        <v>505113015</v>
      </c>
      <c r="AM19" s="113">
        <v>522720548</v>
      </c>
      <c r="AN19" s="113">
        <v>542696081</v>
      </c>
      <c r="AO19" s="201">
        <f t="shared" si="0"/>
        <v>0.82102532322258337</v>
      </c>
      <c r="AP19" s="201"/>
      <c r="AQ19" s="463"/>
      <c r="AR19" s="463"/>
      <c r="AS19" s="463"/>
      <c r="AT19" s="463"/>
      <c r="AU19" s="463"/>
      <c r="AV19" s="23"/>
    </row>
    <row r="20" spans="1:49" ht="30" customHeight="1" x14ac:dyDescent="0.25">
      <c r="A20" s="457"/>
      <c r="B20" s="457"/>
      <c r="C20" s="457"/>
      <c r="D20" s="457"/>
      <c r="E20" s="457"/>
      <c r="F20" s="457"/>
      <c r="G20" s="22" t="s">
        <v>79</v>
      </c>
      <c r="H20" s="116">
        <v>1</v>
      </c>
      <c r="I20" s="212">
        <v>0.125</v>
      </c>
      <c r="J20" s="212">
        <v>0.125</v>
      </c>
      <c r="K20" s="212">
        <v>0.104</v>
      </c>
      <c r="L20" s="215">
        <v>0.104</v>
      </c>
      <c r="M20" s="212">
        <v>0.25</v>
      </c>
      <c r="N20" s="212">
        <v>0.25</v>
      </c>
      <c r="O20" s="212">
        <v>0.25</v>
      </c>
      <c r="P20" s="212">
        <v>0.25</v>
      </c>
      <c r="Q20" s="212">
        <v>0.25</v>
      </c>
      <c r="R20" s="216">
        <v>0.25</v>
      </c>
      <c r="S20" s="212">
        <v>0.27100000000000002</v>
      </c>
      <c r="T20" s="212">
        <v>0.27100000000000002</v>
      </c>
      <c r="U20" s="212">
        <v>0.27100000000000002</v>
      </c>
      <c r="V20" s="212">
        <v>0.27100000000000002</v>
      </c>
      <c r="W20" s="212">
        <v>0.27</v>
      </c>
      <c r="X20" s="212">
        <v>0.26</v>
      </c>
      <c r="Y20" s="116">
        <f>+Y16+Y18</f>
        <v>0.26</v>
      </c>
      <c r="Z20" s="116">
        <v>0.26</v>
      </c>
      <c r="AA20" s="116">
        <f>+AA16+AA18</f>
        <v>0.26</v>
      </c>
      <c r="AB20" s="212">
        <f>AB16+AB18</f>
        <v>0.26</v>
      </c>
      <c r="AC20" s="212">
        <f>+AC16+AC18</f>
        <v>0.26</v>
      </c>
      <c r="AD20" s="115">
        <f>+AD16+AD18</f>
        <v>0.25940000000000002</v>
      </c>
      <c r="AE20" s="213">
        <v>0.126</v>
      </c>
      <c r="AF20" s="213"/>
      <c r="AG20" s="91"/>
      <c r="AH20" s="91"/>
      <c r="AI20" s="91"/>
      <c r="AJ20" s="91"/>
      <c r="AK20" s="115">
        <f>AK16+AK18</f>
        <v>0.123</v>
      </c>
      <c r="AL20" s="201">
        <f>+AL16+AL18</f>
        <v>0.16240000000000002</v>
      </c>
      <c r="AM20" s="201">
        <f>+AM16+AM18</f>
        <v>0.249</v>
      </c>
      <c r="AN20" s="115">
        <f>+AN16+AN18</f>
        <v>0.25940000000000002</v>
      </c>
      <c r="AO20" s="201">
        <f t="shared" si="0"/>
        <v>0.99769230769230777</v>
      </c>
      <c r="AP20" s="201">
        <f>(L20+R20+X20+AN20)/H20</f>
        <v>0.87339999999999995</v>
      </c>
      <c r="AQ20" s="463"/>
      <c r="AR20" s="463"/>
      <c r="AS20" s="463"/>
      <c r="AT20" s="463"/>
      <c r="AU20" s="463"/>
      <c r="AV20" s="23"/>
    </row>
    <row r="21" spans="1:49" ht="48" customHeight="1" thickBot="1" x14ac:dyDescent="0.3">
      <c r="A21" s="458"/>
      <c r="B21" s="458"/>
      <c r="C21" s="458"/>
      <c r="D21" s="458"/>
      <c r="E21" s="458"/>
      <c r="F21" s="458"/>
      <c r="G21" s="16" t="s">
        <v>85</v>
      </c>
      <c r="H21" s="92">
        <f>H17+H19</f>
        <v>13600086192</v>
      </c>
      <c r="I21" s="92">
        <v>2095548874</v>
      </c>
      <c r="J21" s="92">
        <v>2095548874</v>
      </c>
      <c r="K21" s="92">
        <v>1751278137</v>
      </c>
      <c r="L21" s="92">
        <v>1366271624</v>
      </c>
      <c r="M21" s="92">
        <v>3821311423</v>
      </c>
      <c r="N21" s="92">
        <v>3821311423</v>
      </c>
      <c r="O21" s="92">
        <v>3533765423</v>
      </c>
      <c r="P21" s="92">
        <v>3533765423</v>
      </c>
      <c r="Q21" s="92">
        <v>3533765423</v>
      </c>
      <c r="R21" s="206">
        <v>3435544566</v>
      </c>
      <c r="S21" s="92">
        <v>4036747891</v>
      </c>
      <c r="T21" s="92">
        <v>4036747891</v>
      </c>
      <c r="U21" s="92">
        <v>3941969522</v>
      </c>
      <c r="V21" s="92">
        <v>3939780522</v>
      </c>
      <c r="W21" s="92">
        <v>3875009621</v>
      </c>
      <c r="X21" s="92">
        <v>3642855254</v>
      </c>
      <c r="Y21" s="92">
        <f>Y17+Y19</f>
        <v>3995628147</v>
      </c>
      <c r="Z21" s="92">
        <v>3995628147</v>
      </c>
      <c r="AA21" s="92">
        <f>AA17+AA19</f>
        <v>3995628147</v>
      </c>
      <c r="AB21" s="92">
        <f>+AB17+AB19</f>
        <v>3988588981</v>
      </c>
      <c r="AC21" s="92">
        <f>+AC17+AC19</f>
        <v>3875728981</v>
      </c>
      <c r="AD21" s="94">
        <f>+AD17+AD19</f>
        <v>2960746748</v>
      </c>
      <c r="AE21" s="92">
        <f>AE17+AE19</f>
        <v>2194668000</v>
      </c>
      <c r="AF21" s="92"/>
      <c r="AG21" s="92"/>
      <c r="AH21" s="92"/>
      <c r="AI21" s="92"/>
      <c r="AJ21" s="92"/>
      <c r="AK21" s="92">
        <f>AK17+AK19</f>
        <v>1342913467</v>
      </c>
      <c r="AL21" s="92">
        <f>AL17+AL19</f>
        <v>2272284015</v>
      </c>
      <c r="AM21" s="94">
        <f>+AM17+AM19</f>
        <v>2714103548</v>
      </c>
      <c r="AN21" s="94">
        <f>+AN17+AN19</f>
        <v>2960746748</v>
      </c>
      <c r="AO21" s="207">
        <f t="shared" si="0"/>
        <v>0.76391996512513627</v>
      </c>
      <c r="AP21" s="207">
        <f>(L21+R21+X21+AN21)/H21</f>
        <v>0.83862837565757686</v>
      </c>
      <c r="AQ21" s="461"/>
      <c r="AR21" s="461"/>
      <c r="AS21" s="461"/>
      <c r="AT21" s="461"/>
      <c r="AU21" s="461"/>
      <c r="AV21" s="23"/>
    </row>
    <row r="22" spans="1:49" ht="30" customHeight="1" x14ac:dyDescent="0.25">
      <c r="A22" s="505" t="s">
        <v>45</v>
      </c>
      <c r="B22" s="503">
        <v>3</v>
      </c>
      <c r="C22" s="503" t="s">
        <v>127</v>
      </c>
      <c r="D22" s="504" t="s">
        <v>128</v>
      </c>
      <c r="E22" s="504">
        <v>459</v>
      </c>
      <c r="F22" s="504">
        <v>179</v>
      </c>
      <c r="G22" s="22" t="s">
        <v>48</v>
      </c>
      <c r="H22" s="208">
        <v>1</v>
      </c>
      <c r="I22" s="209">
        <v>1</v>
      </c>
      <c r="J22" s="209">
        <v>1</v>
      </c>
      <c r="K22" s="209">
        <v>1</v>
      </c>
      <c r="L22" s="217">
        <v>0.79059999999999997</v>
      </c>
      <c r="M22" s="209">
        <v>1</v>
      </c>
      <c r="N22" s="209">
        <v>1</v>
      </c>
      <c r="O22" s="209">
        <v>1</v>
      </c>
      <c r="P22" s="209">
        <v>1</v>
      </c>
      <c r="Q22" s="209">
        <v>1</v>
      </c>
      <c r="R22" s="211">
        <v>1</v>
      </c>
      <c r="S22" s="212">
        <v>1</v>
      </c>
      <c r="T22" s="212">
        <v>1</v>
      </c>
      <c r="U22" s="212">
        <v>1</v>
      </c>
      <c r="V22" s="212">
        <v>1</v>
      </c>
      <c r="W22" s="212">
        <v>1</v>
      </c>
      <c r="X22" s="212">
        <v>1</v>
      </c>
      <c r="Y22" s="116">
        <v>1</v>
      </c>
      <c r="Z22" s="116">
        <v>1</v>
      </c>
      <c r="AA22" s="116">
        <v>1</v>
      </c>
      <c r="AB22" s="116">
        <v>1</v>
      </c>
      <c r="AC22" s="116">
        <v>1</v>
      </c>
      <c r="AD22" s="93">
        <v>0.9</v>
      </c>
      <c r="AE22" s="116">
        <v>1</v>
      </c>
      <c r="AF22" s="116"/>
      <c r="AG22" s="116"/>
      <c r="AH22" s="116"/>
      <c r="AI22" s="116"/>
      <c r="AJ22" s="116"/>
      <c r="AK22" s="212">
        <v>0.2</v>
      </c>
      <c r="AL22" s="93">
        <v>0.6</v>
      </c>
      <c r="AM22" s="93">
        <v>0.8</v>
      </c>
      <c r="AN22" s="93">
        <v>0.9</v>
      </c>
      <c r="AO22" s="201">
        <f t="shared" si="0"/>
        <v>0.9</v>
      </c>
      <c r="AP22" s="201">
        <f>(L22+R22+X22+AN22)/5</f>
        <v>0.73812</v>
      </c>
      <c r="AQ22" s="525" t="s">
        <v>132</v>
      </c>
      <c r="AR22" s="524" t="s">
        <v>133</v>
      </c>
      <c r="AS22" s="524" t="s">
        <v>134</v>
      </c>
      <c r="AT22" s="525" t="s">
        <v>135</v>
      </c>
      <c r="AU22" s="528" t="s">
        <v>100</v>
      </c>
      <c r="AV22" s="14"/>
      <c r="AW22" s="14"/>
    </row>
    <row r="23" spans="1:49" ht="30" customHeight="1" x14ac:dyDescent="0.25">
      <c r="A23" s="457"/>
      <c r="B23" s="457"/>
      <c r="C23" s="457"/>
      <c r="D23" s="457"/>
      <c r="E23" s="457"/>
      <c r="F23" s="457"/>
      <c r="G23" s="16" t="s">
        <v>54</v>
      </c>
      <c r="H23" s="113">
        <f>L23+R23+X23+AD23+AE23</f>
        <v>2111432492.8</v>
      </c>
      <c r="I23" s="113">
        <v>146192020</v>
      </c>
      <c r="J23" s="113">
        <v>146192020</v>
      </c>
      <c r="K23" s="113">
        <v>220329659</v>
      </c>
      <c r="L23" s="113">
        <v>207439809.80000001</v>
      </c>
      <c r="M23" s="113">
        <v>430960600</v>
      </c>
      <c r="N23" s="113">
        <v>430960600</v>
      </c>
      <c r="O23" s="113">
        <v>430960600</v>
      </c>
      <c r="P23" s="113">
        <v>404960600</v>
      </c>
      <c r="Q23" s="113">
        <v>422059498</v>
      </c>
      <c r="R23" s="200">
        <v>399024833</v>
      </c>
      <c r="S23" s="113">
        <v>570000000</v>
      </c>
      <c r="T23" s="113">
        <v>570000000</v>
      </c>
      <c r="U23" s="113">
        <v>570000000</v>
      </c>
      <c r="V23" s="113">
        <v>570000000</v>
      </c>
      <c r="W23" s="113">
        <v>511761000</v>
      </c>
      <c r="X23" s="113">
        <v>506761000</v>
      </c>
      <c r="Y23" s="113">
        <v>648164000</v>
      </c>
      <c r="Z23" s="113">
        <v>648164000</v>
      </c>
      <c r="AA23" s="113">
        <v>648164000</v>
      </c>
      <c r="AB23" s="113">
        <v>648164000</v>
      </c>
      <c r="AC23" s="113">
        <v>523424000</v>
      </c>
      <c r="AD23" s="113">
        <v>515859850</v>
      </c>
      <c r="AE23" s="113">
        <v>482347000</v>
      </c>
      <c r="AF23" s="113"/>
      <c r="AG23" s="92"/>
      <c r="AH23" s="92"/>
      <c r="AI23" s="92"/>
      <c r="AJ23" s="92"/>
      <c r="AK23" s="113">
        <v>0</v>
      </c>
      <c r="AL23" s="113">
        <v>329899300</v>
      </c>
      <c r="AM23" s="117">
        <v>497030850</v>
      </c>
      <c r="AN23" s="113">
        <v>515859850</v>
      </c>
      <c r="AO23" s="201">
        <f t="shared" si="0"/>
        <v>0.98554871385339615</v>
      </c>
      <c r="AP23" s="201">
        <f>(L23+R23+X23+AN23)/H23</f>
        <v>0.77155461912952139</v>
      </c>
      <c r="AQ23" s="463"/>
      <c r="AR23" s="463"/>
      <c r="AS23" s="463"/>
      <c r="AT23" s="463"/>
      <c r="AU23" s="463"/>
      <c r="AV23" s="23"/>
    </row>
    <row r="24" spans="1:49" ht="30" customHeight="1" x14ac:dyDescent="0.25">
      <c r="A24" s="457"/>
      <c r="B24" s="457"/>
      <c r="C24" s="457"/>
      <c r="D24" s="457"/>
      <c r="E24" s="457"/>
      <c r="F24" s="457"/>
      <c r="G24" s="22" t="s">
        <v>59</v>
      </c>
      <c r="H24" s="273"/>
      <c r="I24" s="278"/>
      <c r="J24" s="278"/>
      <c r="K24" s="278"/>
      <c r="L24" s="274"/>
      <c r="M24" s="274"/>
      <c r="N24" s="274"/>
      <c r="O24" s="274"/>
      <c r="P24" s="274"/>
      <c r="Q24" s="274"/>
      <c r="R24" s="279"/>
      <c r="S24" s="274"/>
      <c r="T24" s="274"/>
      <c r="U24" s="274"/>
      <c r="V24" s="274"/>
      <c r="W24" s="274"/>
      <c r="X24" s="276"/>
      <c r="Y24" s="276"/>
      <c r="Z24" s="276"/>
      <c r="AA24" s="276"/>
      <c r="AB24" s="276"/>
      <c r="AC24" s="276"/>
      <c r="AD24" s="276"/>
      <c r="AE24" s="276"/>
      <c r="AF24" s="276"/>
      <c r="AG24" s="275"/>
      <c r="AH24" s="275"/>
      <c r="AI24" s="275"/>
      <c r="AJ24" s="275"/>
      <c r="AK24" s="276"/>
      <c r="AL24" s="276"/>
      <c r="AM24" s="276"/>
      <c r="AN24" s="276"/>
      <c r="AO24" s="280"/>
      <c r="AP24" s="280"/>
      <c r="AQ24" s="463"/>
      <c r="AR24" s="463"/>
      <c r="AS24" s="463"/>
      <c r="AT24" s="463"/>
      <c r="AU24" s="463"/>
      <c r="AV24" s="23"/>
    </row>
    <row r="25" spans="1:49" ht="30" customHeight="1" x14ac:dyDescent="0.25">
      <c r="A25" s="457"/>
      <c r="B25" s="457"/>
      <c r="C25" s="457"/>
      <c r="D25" s="457"/>
      <c r="E25" s="457"/>
      <c r="F25" s="457"/>
      <c r="G25" s="16" t="s">
        <v>77</v>
      </c>
      <c r="H25" s="113">
        <f t="shared" ref="H25" si="3">L25+R25+X25+AD25+AE25</f>
        <v>286356563</v>
      </c>
      <c r="I25" s="273"/>
      <c r="J25" s="273"/>
      <c r="K25" s="273"/>
      <c r="L25" s="273"/>
      <c r="M25" s="113">
        <v>94395611.799999997</v>
      </c>
      <c r="N25" s="113">
        <v>94395611.799999997</v>
      </c>
      <c r="O25" s="113">
        <v>94395611.799999997</v>
      </c>
      <c r="P25" s="113">
        <v>94395612</v>
      </c>
      <c r="Q25" s="113">
        <v>94258402</v>
      </c>
      <c r="R25" s="200">
        <v>94258401</v>
      </c>
      <c r="S25" s="113">
        <v>79717199</v>
      </c>
      <c r="T25" s="113">
        <v>79717199</v>
      </c>
      <c r="U25" s="113">
        <v>78852799</v>
      </c>
      <c r="V25" s="113">
        <v>78852799</v>
      </c>
      <c r="W25" s="113">
        <v>55081799</v>
      </c>
      <c r="X25" s="113">
        <v>55081799</v>
      </c>
      <c r="Y25" s="113">
        <v>140855863</v>
      </c>
      <c r="Z25" s="113">
        <v>140855863</v>
      </c>
      <c r="AA25" s="113">
        <v>140855863</v>
      </c>
      <c r="AB25" s="113">
        <v>137016363</v>
      </c>
      <c r="AC25" s="113">
        <v>137016363</v>
      </c>
      <c r="AD25" s="113">
        <v>137016363</v>
      </c>
      <c r="AE25" s="113">
        <v>0</v>
      </c>
      <c r="AF25" s="113"/>
      <c r="AG25" s="204"/>
      <c r="AH25" s="204"/>
      <c r="AI25" s="204"/>
      <c r="AJ25" s="204"/>
      <c r="AK25" s="113">
        <v>81214237</v>
      </c>
      <c r="AL25" s="113">
        <v>128925363</v>
      </c>
      <c r="AM25" s="117">
        <v>137016363</v>
      </c>
      <c r="AN25" s="113">
        <v>137016363</v>
      </c>
      <c r="AO25" s="201">
        <f t="shared" ref="AO25:AO49" si="4">AN25/AC25</f>
        <v>1</v>
      </c>
      <c r="AP25" s="201"/>
      <c r="AQ25" s="463"/>
      <c r="AR25" s="463"/>
      <c r="AS25" s="463"/>
      <c r="AT25" s="463"/>
      <c r="AU25" s="463"/>
      <c r="AV25" s="23"/>
    </row>
    <row r="26" spans="1:49" ht="30" customHeight="1" x14ac:dyDescent="0.25">
      <c r="A26" s="457"/>
      <c r="B26" s="457"/>
      <c r="C26" s="457"/>
      <c r="D26" s="457"/>
      <c r="E26" s="457"/>
      <c r="F26" s="457"/>
      <c r="G26" s="22" t="s">
        <v>79</v>
      </c>
      <c r="H26" s="116">
        <v>1</v>
      </c>
      <c r="I26" s="212">
        <v>1</v>
      </c>
      <c r="J26" s="212">
        <v>1</v>
      </c>
      <c r="K26" s="212">
        <v>1</v>
      </c>
      <c r="L26" s="212">
        <v>0.79059999999999997</v>
      </c>
      <c r="M26" s="212">
        <v>1</v>
      </c>
      <c r="N26" s="212">
        <v>1</v>
      </c>
      <c r="O26" s="212">
        <v>1</v>
      </c>
      <c r="P26" s="212">
        <v>1</v>
      </c>
      <c r="Q26" s="212">
        <v>1</v>
      </c>
      <c r="R26" s="216">
        <v>1</v>
      </c>
      <c r="S26" s="212">
        <v>1</v>
      </c>
      <c r="T26" s="212">
        <v>1</v>
      </c>
      <c r="U26" s="212">
        <v>1</v>
      </c>
      <c r="V26" s="212">
        <v>1</v>
      </c>
      <c r="W26" s="212">
        <v>1</v>
      </c>
      <c r="X26" s="212">
        <v>1</v>
      </c>
      <c r="Y26" s="116">
        <f>+Y22+Y24</f>
        <v>1</v>
      </c>
      <c r="Z26" s="116">
        <v>1</v>
      </c>
      <c r="AA26" s="116">
        <f>+AA22+AA24</f>
        <v>1</v>
      </c>
      <c r="AB26" s="93">
        <f>+AB22+AB24</f>
        <v>1</v>
      </c>
      <c r="AC26" s="116">
        <f>+AC22+AC24</f>
        <v>1</v>
      </c>
      <c r="AD26" s="93">
        <f>+AD22+AD24</f>
        <v>0.9</v>
      </c>
      <c r="AE26" s="116">
        <v>1</v>
      </c>
      <c r="AF26" s="116"/>
      <c r="AG26" s="91"/>
      <c r="AH26" s="91"/>
      <c r="AI26" s="91"/>
      <c r="AJ26" s="91"/>
      <c r="AK26" s="93">
        <f>+AK22+AK24</f>
        <v>0.2</v>
      </c>
      <c r="AL26" s="93">
        <f>+AL22+AL24</f>
        <v>0.6</v>
      </c>
      <c r="AM26" s="93">
        <f>+AM22+AM24</f>
        <v>0.8</v>
      </c>
      <c r="AN26" s="93">
        <f>+AN22+AN24</f>
        <v>0.9</v>
      </c>
      <c r="AO26" s="201">
        <f t="shared" si="4"/>
        <v>0.9</v>
      </c>
      <c r="AP26" s="201">
        <f>(L26+R26+X26+AN26)/5</f>
        <v>0.73812</v>
      </c>
      <c r="AQ26" s="463"/>
      <c r="AR26" s="463"/>
      <c r="AS26" s="463"/>
      <c r="AT26" s="463"/>
      <c r="AU26" s="463"/>
      <c r="AV26" s="23"/>
    </row>
    <row r="27" spans="1:49" ht="30" customHeight="1" thickBot="1" x14ac:dyDescent="0.3">
      <c r="A27" s="458"/>
      <c r="B27" s="458"/>
      <c r="C27" s="458"/>
      <c r="D27" s="458"/>
      <c r="E27" s="458"/>
      <c r="F27" s="458"/>
      <c r="G27" s="16" t="s">
        <v>85</v>
      </c>
      <c r="H27" s="92">
        <f>H23+H25</f>
        <v>2397789055.8000002</v>
      </c>
      <c r="I27" s="92">
        <v>146192020</v>
      </c>
      <c r="J27" s="92">
        <v>146192020</v>
      </c>
      <c r="K27" s="92">
        <v>220329659</v>
      </c>
      <c r="L27" s="92">
        <v>207439809.80000001</v>
      </c>
      <c r="M27" s="92">
        <v>525356211.80000001</v>
      </c>
      <c r="N27" s="92">
        <v>525356211.80000001</v>
      </c>
      <c r="O27" s="92">
        <v>525356211.80000001</v>
      </c>
      <c r="P27" s="92">
        <v>499356212</v>
      </c>
      <c r="Q27" s="92">
        <v>499356212</v>
      </c>
      <c r="R27" s="206">
        <v>493283234</v>
      </c>
      <c r="S27" s="92">
        <v>649717199</v>
      </c>
      <c r="T27" s="92">
        <v>649717199</v>
      </c>
      <c r="U27" s="92">
        <v>648852799</v>
      </c>
      <c r="V27" s="92">
        <v>648852799</v>
      </c>
      <c r="W27" s="92">
        <v>566842799</v>
      </c>
      <c r="X27" s="92">
        <v>561842799</v>
      </c>
      <c r="Y27" s="92">
        <f>Y25+Y23</f>
        <v>789019863</v>
      </c>
      <c r="Z27" s="92">
        <v>789019863</v>
      </c>
      <c r="AA27" s="92">
        <f>AA25+AA23</f>
        <v>789019863</v>
      </c>
      <c r="AB27" s="92">
        <f>+AB23+AB25</f>
        <v>785180363</v>
      </c>
      <c r="AC27" s="92">
        <f>+AC23+AC25</f>
        <v>660440363</v>
      </c>
      <c r="AD27" s="94">
        <f>+AD23+AD25</f>
        <v>652876213</v>
      </c>
      <c r="AE27" s="92">
        <f>AE23</f>
        <v>482347000</v>
      </c>
      <c r="AF27" s="92"/>
      <c r="AG27" s="92"/>
      <c r="AH27" s="92"/>
      <c r="AI27" s="92"/>
      <c r="AJ27" s="92"/>
      <c r="AK27" s="92">
        <f>+AK23+AK25</f>
        <v>81214237</v>
      </c>
      <c r="AL27" s="92">
        <f>AL25+AL23</f>
        <v>458824663</v>
      </c>
      <c r="AM27" s="94">
        <f>+AM23+AM25</f>
        <v>634047213</v>
      </c>
      <c r="AN27" s="94">
        <f>+AN23+AN25</f>
        <v>652876213</v>
      </c>
      <c r="AO27" s="207">
        <f t="shared" si="4"/>
        <v>0.98854680842697074</v>
      </c>
      <c r="AP27" s="207">
        <f>(L27+R27+X27+AN27)/H27</f>
        <v>0.79883676638140733</v>
      </c>
      <c r="AQ27" s="461"/>
      <c r="AR27" s="461"/>
      <c r="AS27" s="461"/>
      <c r="AT27" s="461"/>
      <c r="AU27" s="461"/>
      <c r="AV27" s="23"/>
    </row>
    <row r="28" spans="1:49" ht="30" customHeight="1" x14ac:dyDescent="0.25">
      <c r="A28" s="505" t="s">
        <v>45</v>
      </c>
      <c r="B28" s="503">
        <v>4</v>
      </c>
      <c r="C28" s="503" t="s">
        <v>153</v>
      </c>
      <c r="D28" s="504" t="s">
        <v>47</v>
      </c>
      <c r="E28" s="504">
        <v>458</v>
      </c>
      <c r="F28" s="504">
        <v>179</v>
      </c>
      <c r="G28" s="22" t="s">
        <v>48</v>
      </c>
      <c r="H28" s="208">
        <v>1</v>
      </c>
      <c r="I28" s="209">
        <v>0.14000000000000001</v>
      </c>
      <c r="J28" s="209">
        <v>0.14000000000000001</v>
      </c>
      <c r="K28" s="210">
        <v>0.13700000000000001</v>
      </c>
      <c r="L28" s="217">
        <v>0.13700000000000001</v>
      </c>
      <c r="M28" s="209">
        <v>0.28999999999999998</v>
      </c>
      <c r="N28" s="209">
        <v>0.28999999999999998</v>
      </c>
      <c r="O28" s="209">
        <v>0.28999999999999998</v>
      </c>
      <c r="P28" s="209">
        <v>0.28999999999999998</v>
      </c>
      <c r="Q28" s="209">
        <v>0.28999999999999998</v>
      </c>
      <c r="R28" s="218">
        <v>0.154</v>
      </c>
      <c r="S28" s="212">
        <v>0.25</v>
      </c>
      <c r="T28" s="212">
        <v>0.25</v>
      </c>
      <c r="U28" s="212">
        <v>0.25</v>
      </c>
      <c r="V28" s="212">
        <v>0.25</v>
      </c>
      <c r="W28" s="212">
        <v>0.25</v>
      </c>
      <c r="X28" s="215">
        <v>0.124</v>
      </c>
      <c r="Y28" s="213">
        <v>0.21299999999999999</v>
      </c>
      <c r="Z28" s="213">
        <v>0.21299999999999999</v>
      </c>
      <c r="AA28" s="213">
        <v>0.21299999999999999</v>
      </c>
      <c r="AB28" s="213">
        <v>0.21299999999999999</v>
      </c>
      <c r="AC28" s="213">
        <v>0.21299999999999999</v>
      </c>
      <c r="AD28" s="115">
        <v>0.21299999999999999</v>
      </c>
      <c r="AE28" s="213">
        <v>0.14899999999999999</v>
      </c>
      <c r="AF28" s="213"/>
      <c r="AG28" s="91"/>
      <c r="AH28" s="91"/>
      <c r="AI28" s="91"/>
      <c r="AJ28" s="91"/>
      <c r="AK28" s="201">
        <v>5.4000000000000003E-3</v>
      </c>
      <c r="AL28" s="93">
        <v>4.1599999999999998E-2</v>
      </c>
      <c r="AM28" s="214">
        <v>0.12690000000000001</v>
      </c>
      <c r="AN28" s="115">
        <v>0.21299999999999999</v>
      </c>
      <c r="AO28" s="201">
        <f t="shared" si="4"/>
        <v>1</v>
      </c>
      <c r="AP28" s="201">
        <f>(L28+R28+X28+AN28)/H28</f>
        <v>0.628</v>
      </c>
      <c r="AQ28" s="525" t="s">
        <v>155</v>
      </c>
      <c r="AR28" s="515" t="s">
        <v>149</v>
      </c>
      <c r="AS28" s="515" t="s">
        <v>149</v>
      </c>
      <c r="AT28" s="525" t="s">
        <v>157</v>
      </c>
      <c r="AU28" s="564" t="s">
        <v>158</v>
      </c>
      <c r="AV28" s="14"/>
      <c r="AW28" s="14"/>
    </row>
    <row r="29" spans="1:49" ht="30" customHeight="1" x14ac:dyDescent="0.25">
      <c r="A29" s="457"/>
      <c r="B29" s="457"/>
      <c r="C29" s="457"/>
      <c r="D29" s="457"/>
      <c r="E29" s="457"/>
      <c r="F29" s="457"/>
      <c r="G29" s="16" t="s">
        <v>54</v>
      </c>
      <c r="H29" s="113">
        <f>L29+R29+X29+AD29+AE29</f>
        <v>2097902827</v>
      </c>
      <c r="I29" s="113">
        <v>227987410</v>
      </c>
      <c r="J29" s="113">
        <v>227987410</v>
      </c>
      <c r="K29" s="113">
        <v>223718347</v>
      </c>
      <c r="L29" s="113">
        <v>169302960</v>
      </c>
      <c r="M29" s="113">
        <v>425737400</v>
      </c>
      <c r="N29" s="113">
        <v>425737400</v>
      </c>
      <c r="O29" s="113">
        <v>425737400</v>
      </c>
      <c r="P29" s="113">
        <v>425737400</v>
      </c>
      <c r="Q29" s="113">
        <v>257129000</v>
      </c>
      <c r="R29" s="200">
        <v>194541000</v>
      </c>
      <c r="S29" s="113">
        <v>670000000</v>
      </c>
      <c r="T29" s="113">
        <v>670000000</v>
      </c>
      <c r="U29" s="113">
        <v>670000000</v>
      </c>
      <c r="V29" s="113">
        <v>670000000</v>
      </c>
      <c r="W29" s="113">
        <v>645418000</v>
      </c>
      <c r="X29" s="113">
        <v>511979867</v>
      </c>
      <c r="Y29" s="113">
        <v>701582000</v>
      </c>
      <c r="Z29" s="113">
        <v>701582000</v>
      </c>
      <c r="AA29" s="113">
        <v>701582000</v>
      </c>
      <c r="AB29" s="113">
        <v>701582000</v>
      </c>
      <c r="AC29" s="113">
        <v>700282000</v>
      </c>
      <c r="AD29" s="113">
        <v>643754000</v>
      </c>
      <c r="AE29" s="113">
        <v>578325000</v>
      </c>
      <c r="AF29" s="113"/>
      <c r="AG29" s="92"/>
      <c r="AH29" s="92"/>
      <c r="AI29" s="92"/>
      <c r="AJ29" s="92"/>
      <c r="AK29" s="113">
        <v>136350000</v>
      </c>
      <c r="AL29" s="113">
        <v>404659000</v>
      </c>
      <c r="AM29" s="117">
        <v>569659000</v>
      </c>
      <c r="AN29" s="113">
        <v>643754000</v>
      </c>
      <c r="AO29" s="201">
        <f t="shared" si="4"/>
        <v>0.91927823362588212</v>
      </c>
      <c r="AP29" s="201">
        <f>(L29+R29+X29+AN29)/H29</f>
        <v>0.72433184580479137</v>
      </c>
      <c r="AQ29" s="463"/>
      <c r="AR29" s="463"/>
      <c r="AS29" s="463"/>
      <c r="AT29" s="463"/>
      <c r="AU29" s="463"/>
      <c r="AV29" s="14"/>
    </row>
    <row r="30" spans="1:49" ht="30" customHeight="1" x14ac:dyDescent="0.25">
      <c r="A30" s="457"/>
      <c r="B30" s="457"/>
      <c r="C30" s="457"/>
      <c r="D30" s="457"/>
      <c r="E30" s="457"/>
      <c r="F30" s="457"/>
      <c r="G30" s="22" t="s">
        <v>59</v>
      </c>
      <c r="H30" s="273"/>
      <c r="I30" s="275"/>
      <c r="J30" s="276"/>
      <c r="K30" s="276"/>
      <c r="L30" s="276"/>
      <c r="M30" s="276"/>
      <c r="N30" s="276"/>
      <c r="O30" s="276"/>
      <c r="P30" s="276"/>
      <c r="Q30" s="276"/>
      <c r="R30" s="277"/>
      <c r="S30" s="93">
        <v>0.13600000000000001</v>
      </c>
      <c r="T30" s="93">
        <v>0.13600000000000001</v>
      </c>
      <c r="U30" s="93">
        <v>0.13600000000000001</v>
      </c>
      <c r="V30" s="93">
        <v>0.13600000000000001</v>
      </c>
      <c r="W30" s="115">
        <v>0.13600000000000001</v>
      </c>
      <c r="X30" s="115">
        <v>0.13600000000000001</v>
      </c>
      <c r="Y30" s="115">
        <v>8.6999999999999994E-2</v>
      </c>
      <c r="Z30" s="115">
        <v>8.6999999999999994E-2</v>
      </c>
      <c r="AA30" s="115">
        <v>8.6999999999999994E-2</v>
      </c>
      <c r="AB30" s="115">
        <v>8.6999999999999994E-2</v>
      </c>
      <c r="AC30" s="115">
        <v>8.6999999999999994E-2</v>
      </c>
      <c r="AD30" s="115">
        <v>8.6999999999999994E-2</v>
      </c>
      <c r="AE30" s="93">
        <v>0</v>
      </c>
      <c r="AF30" s="93"/>
      <c r="AG30" s="203"/>
      <c r="AH30" s="203"/>
      <c r="AI30" s="203"/>
      <c r="AJ30" s="203"/>
      <c r="AK30" s="201">
        <v>4.8000000000000001E-2</v>
      </c>
      <c r="AL30" s="201">
        <v>8.5300000000000001E-2</v>
      </c>
      <c r="AM30" s="219">
        <v>8.6999999999999994E-2</v>
      </c>
      <c r="AN30" s="115">
        <v>8.6999999999999994E-2</v>
      </c>
      <c r="AO30" s="201">
        <f t="shared" si="4"/>
        <v>1</v>
      </c>
      <c r="AP30" s="201"/>
      <c r="AQ30" s="463"/>
      <c r="AR30" s="463"/>
      <c r="AS30" s="463"/>
      <c r="AT30" s="463"/>
      <c r="AU30" s="463"/>
      <c r="AV30" s="14"/>
    </row>
    <row r="31" spans="1:49" ht="30" customHeight="1" x14ac:dyDescent="0.25">
      <c r="A31" s="457"/>
      <c r="B31" s="457"/>
      <c r="C31" s="457"/>
      <c r="D31" s="457"/>
      <c r="E31" s="457"/>
      <c r="F31" s="457"/>
      <c r="G31" s="16" t="s">
        <v>77</v>
      </c>
      <c r="H31" s="113">
        <f t="shared" ref="H31" si="5">L31+R31+X31+AD31+AE31</f>
        <v>202157358</v>
      </c>
      <c r="I31" s="273"/>
      <c r="J31" s="273"/>
      <c r="K31" s="273"/>
      <c r="L31" s="273"/>
      <c r="M31" s="113">
        <v>86109651</v>
      </c>
      <c r="N31" s="113">
        <v>86109651</v>
      </c>
      <c r="O31" s="113">
        <v>86109651</v>
      </c>
      <c r="P31" s="113">
        <v>86109651</v>
      </c>
      <c r="Q31" s="113">
        <v>86109651</v>
      </c>
      <c r="R31" s="200">
        <v>86109650</v>
      </c>
      <c r="S31" s="113">
        <v>30144800</v>
      </c>
      <c r="T31" s="113">
        <v>30144800</v>
      </c>
      <c r="U31" s="113">
        <v>23185100</v>
      </c>
      <c r="V31" s="113">
        <v>23185100</v>
      </c>
      <c r="W31" s="113">
        <v>23185100</v>
      </c>
      <c r="X31" s="113">
        <v>23185100</v>
      </c>
      <c r="Y31" s="113">
        <v>92862609</v>
      </c>
      <c r="Z31" s="113">
        <v>92862609</v>
      </c>
      <c r="AA31" s="113">
        <v>92862609</v>
      </c>
      <c r="AB31" s="113">
        <v>92862608</v>
      </c>
      <c r="AC31" s="113">
        <v>92862608</v>
      </c>
      <c r="AD31" s="113">
        <v>92862608</v>
      </c>
      <c r="AE31" s="113">
        <v>0</v>
      </c>
      <c r="AF31" s="113"/>
      <c r="AG31" s="204"/>
      <c r="AH31" s="204"/>
      <c r="AI31" s="204"/>
      <c r="AJ31" s="204"/>
      <c r="AK31" s="113">
        <v>48445917</v>
      </c>
      <c r="AL31" s="113">
        <v>89609275</v>
      </c>
      <c r="AM31" s="117">
        <v>92862608</v>
      </c>
      <c r="AN31" s="113">
        <v>92862608</v>
      </c>
      <c r="AO31" s="201">
        <f t="shared" si="4"/>
        <v>1</v>
      </c>
      <c r="AP31" s="201"/>
      <c r="AQ31" s="463"/>
      <c r="AR31" s="463"/>
      <c r="AS31" s="463"/>
      <c r="AT31" s="463"/>
      <c r="AU31" s="463"/>
      <c r="AV31" s="14"/>
    </row>
    <row r="32" spans="1:49" ht="30" customHeight="1" x14ac:dyDescent="0.25">
      <c r="A32" s="457"/>
      <c r="B32" s="457"/>
      <c r="C32" s="457"/>
      <c r="D32" s="457"/>
      <c r="E32" s="457"/>
      <c r="F32" s="457"/>
      <c r="G32" s="22" t="s">
        <v>79</v>
      </c>
      <c r="H32" s="116">
        <v>1</v>
      </c>
      <c r="I32" s="212">
        <v>0.14000000000000001</v>
      </c>
      <c r="J32" s="212">
        <v>0.14000000000000001</v>
      </c>
      <c r="K32" s="214">
        <v>0.13700000000000001</v>
      </c>
      <c r="L32" s="214">
        <v>0.13700000000000001</v>
      </c>
      <c r="M32" s="212">
        <v>0.28999999999999998</v>
      </c>
      <c r="N32" s="212">
        <v>0.28999999999999998</v>
      </c>
      <c r="O32" s="212">
        <v>0.28999999999999998</v>
      </c>
      <c r="P32" s="212">
        <v>0.28999999999999998</v>
      </c>
      <c r="Q32" s="212">
        <v>0.28999999999999998</v>
      </c>
      <c r="R32" s="220">
        <v>0.154</v>
      </c>
      <c r="S32" s="212">
        <v>0.38600000000000001</v>
      </c>
      <c r="T32" s="212">
        <v>0.38600000000000001</v>
      </c>
      <c r="U32" s="212">
        <v>0.38600000000000001</v>
      </c>
      <c r="V32" s="212">
        <v>0.38600000000000001</v>
      </c>
      <c r="W32" s="214">
        <v>0.38600000000000001</v>
      </c>
      <c r="X32" s="212">
        <v>0.26</v>
      </c>
      <c r="Y32" s="213">
        <v>0.3</v>
      </c>
      <c r="Z32" s="213">
        <v>0.3</v>
      </c>
      <c r="AA32" s="213">
        <v>0.3</v>
      </c>
      <c r="AB32" s="115">
        <f t="shared" ref="AB32:AD33" si="6">+AB28+AB30</f>
        <v>0.3</v>
      </c>
      <c r="AC32" s="116">
        <f t="shared" si="6"/>
        <v>0.3</v>
      </c>
      <c r="AD32" s="93">
        <f t="shared" si="6"/>
        <v>0.3</v>
      </c>
      <c r="AE32" s="213">
        <v>0.14899999999999999</v>
      </c>
      <c r="AF32" s="213"/>
      <c r="AG32" s="116"/>
      <c r="AH32" s="91"/>
      <c r="AI32" s="91"/>
      <c r="AJ32" s="91"/>
      <c r="AK32" s="201">
        <f>AK28+AK30</f>
        <v>5.3400000000000003E-2</v>
      </c>
      <c r="AL32" s="201">
        <f>+AL28+AL30</f>
        <v>0.12690000000000001</v>
      </c>
      <c r="AM32" s="214">
        <f>+AM28+AM30</f>
        <v>0.21390000000000001</v>
      </c>
      <c r="AN32" s="93">
        <f>+AN28+AN30</f>
        <v>0.3</v>
      </c>
      <c r="AO32" s="201">
        <f t="shared" si="4"/>
        <v>1</v>
      </c>
      <c r="AP32" s="201">
        <f>(L32+R32+X32+AN32)/H32</f>
        <v>0.85099999999999998</v>
      </c>
      <c r="AQ32" s="463"/>
      <c r="AR32" s="463"/>
      <c r="AS32" s="463"/>
      <c r="AT32" s="463"/>
      <c r="AU32" s="463"/>
      <c r="AV32" s="14"/>
    </row>
    <row r="33" spans="1:49" ht="30" customHeight="1" thickBot="1" x14ac:dyDescent="0.3">
      <c r="A33" s="458"/>
      <c r="B33" s="458"/>
      <c r="C33" s="458"/>
      <c r="D33" s="458"/>
      <c r="E33" s="458"/>
      <c r="F33" s="458"/>
      <c r="G33" s="16" t="s">
        <v>85</v>
      </c>
      <c r="H33" s="92">
        <f>H29+H31</f>
        <v>2300060185</v>
      </c>
      <c r="I33" s="92">
        <v>227987410</v>
      </c>
      <c r="J33" s="92">
        <v>227987410</v>
      </c>
      <c r="K33" s="92">
        <v>223718347</v>
      </c>
      <c r="L33" s="92">
        <v>169302960</v>
      </c>
      <c r="M33" s="92">
        <v>511847051</v>
      </c>
      <c r="N33" s="92">
        <v>511847051</v>
      </c>
      <c r="O33" s="92">
        <v>511847051</v>
      </c>
      <c r="P33" s="92">
        <v>511847051</v>
      </c>
      <c r="Q33" s="92">
        <v>511847051</v>
      </c>
      <c r="R33" s="206">
        <v>280650651</v>
      </c>
      <c r="S33" s="92">
        <v>700144800</v>
      </c>
      <c r="T33" s="92">
        <v>700144800</v>
      </c>
      <c r="U33" s="92">
        <v>693185100</v>
      </c>
      <c r="V33" s="92">
        <v>693185100</v>
      </c>
      <c r="W33" s="92">
        <v>668603100</v>
      </c>
      <c r="X33" s="92">
        <v>535164967</v>
      </c>
      <c r="Y33" s="92">
        <f>Y29+Y31</f>
        <v>794444609</v>
      </c>
      <c r="Z33" s="92">
        <v>794444609</v>
      </c>
      <c r="AA33" s="92">
        <f>AA29+AA31</f>
        <v>794444609</v>
      </c>
      <c r="AB33" s="92">
        <f t="shared" si="6"/>
        <v>794444608</v>
      </c>
      <c r="AC33" s="92">
        <f t="shared" si="6"/>
        <v>793144608</v>
      </c>
      <c r="AD33" s="94">
        <f t="shared" si="6"/>
        <v>736616608</v>
      </c>
      <c r="AE33" s="92">
        <f>AE29+AE31</f>
        <v>578325000</v>
      </c>
      <c r="AF33" s="92"/>
      <c r="AG33" s="92"/>
      <c r="AH33" s="92"/>
      <c r="AI33" s="92"/>
      <c r="AJ33" s="92"/>
      <c r="AK33" s="92">
        <f>AK29+AK31</f>
        <v>184795917</v>
      </c>
      <c r="AL33" s="92">
        <f>AL29+AL31</f>
        <v>494268275</v>
      </c>
      <c r="AM33" s="94">
        <f>+AM29+AM31</f>
        <v>662521608</v>
      </c>
      <c r="AN33" s="94">
        <f>+AN29+AN31</f>
        <v>736616608</v>
      </c>
      <c r="AO33" s="207">
        <f t="shared" si="4"/>
        <v>0.92872926395787836</v>
      </c>
      <c r="AP33" s="207">
        <f>(L33+R33+X33+AN33)/H33</f>
        <v>0.7485609277654619</v>
      </c>
      <c r="AQ33" s="461"/>
      <c r="AR33" s="461"/>
      <c r="AS33" s="461"/>
      <c r="AT33" s="461"/>
      <c r="AU33" s="461"/>
      <c r="AV33" s="14"/>
    </row>
    <row r="34" spans="1:49" ht="30" customHeight="1" x14ac:dyDescent="0.25">
      <c r="A34" s="505" t="s">
        <v>45</v>
      </c>
      <c r="B34" s="503">
        <v>5</v>
      </c>
      <c r="C34" s="503" t="s">
        <v>206</v>
      </c>
      <c r="D34" s="504" t="s">
        <v>47</v>
      </c>
      <c r="E34" s="504">
        <v>448</v>
      </c>
      <c r="F34" s="504">
        <v>179</v>
      </c>
      <c r="G34" s="22" t="s">
        <v>48</v>
      </c>
      <c r="H34" s="112">
        <v>503</v>
      </c>
      <c r="I34" s="196">
        <v>65</v>
      </c>
      <c r="J34" s="196">
        <v>65</v>
      </c>
      <c r="K34" s="196">
        <v>41</v>
      </c>
      <c r="L34" s="196">
        <v>15</v>
      </c>
      <c r="M34" s="196">
        <v>124</v>
      </c>
      <c r="N34" s="196">
        <v>124</v>
      </c>
      <c r="O34" s="196">
        <v>124</v>
      </c>
      <c r="P34" s="196">
        <v>124</v>
      </c>
      <c r="Q34" s="196">
        <v>124</v>
      </c>
      <c r="R34" s="197">
        <v>31</v>
      </c>
      <c r="S34" s="120">
        <v>199</v>
      </c>
      <c r="T34" s="120">
        <v>199</v>
      </c>
      <c r="U34" s="120">
        <v>199</v>
      </c>
      <c r="V34" s="120">
        <v>199</v>
      </c>
      <c r="W34" s="120">
        <v>199</v>
      </c>
      <c r="X34" s="120">
        <v>83</v>
      </c>
      <c r="Y34" s="91">
        <v>120</v>
      </c>
      <c r="Z34" s="91">
        <v>120</v>
      </c>
      <c r="AA34" s="91">
        <v>120</v>
      </c>
      <c r="AB34" s="91">
        <v>120</v>
      </c>
      <c r="AC34" s="91">
        <v>120</v>
      </c>
      <c r="AD34" s="91">
        <v>120</v>
      </c>
      <c r="AE34" s="91">
        <v>95</v>
      </c>
      <c r="AF34" s="91"/>
      <c r="AG34" s="91"/>
      <c r="AH34" s="91"/>
      <c r="AI34" s="91"/>
      <c r="AJ34" s="91"/>
      <c r="AK34" s="114">
        <v>0</v>
      </c>
      <c r="AL34" s="114">
        <v>34</v>
      </c>
      <c r="AM34" s="120">
        <v>54</v>
      </c>
      <c r="AN34" s="91">
        <v>120</v>
      </c>
      <c r="AO34" s="201">
        <f t="shared" si="4"/>
        <v>1</v>
      </c>
      <c r="AP34" s="201">
        <f>(L34+R34+X34+AN34)/H34</f>
        <v>0.49502982107355864</v>
      </c>
      <c r="AQ34" s="525" t="s">
        <v>209</v>
      </c>
      <c r="AR34" s="515" t="s">
        <v>149</v>
      </c>
      <c r="AS34" s="515" t="s">
        <v>149</v>
      </c>
      <c r="AT34" s="525" t="s">
        <v>210</v>
      </c>
      <c r="AU34" s="564" t="s">
        <v>211</v>
      </c>
      <c r="AV34" s="14"/>
      <c r="AW34" s="14"/>
    </row>
    <row r="35" spans="1:49" ht="30" customHeight="1" x14ac:dyDescent="0.25">
      <c r="A35" s="457"/>
      <c r="B35" s="457"/>
      <c r="C35" s="457"/>
      <c r="D35" s="457"/>
      <c r="E35" s="457"/>
      <c r="F35" s="457"/>
      <c r="G35" s="16" t="s">
        <v>54</v>
      </c>
      <c r="H35" s="113">
        <f>L35+R35+X35+AD35+AE35</f>
        <v>1628157065</v>
      </c>
      <c r="I35" s="113">
        <v>180830405</v>
      </c>
      <c r="J35" s="113">
        <v>180830405</v>
      </c>
      <c r="K35" s="113">
        <v>185099468</v>
      </c>
      <c r="L35" s="113">
        <v>164106732</v>
      </c>
      <c r="M35" s="113">
        <v>415840000</v>
      </c>
      <c r="N35" s="113">
        <v>415840000</v>
      </c>
      <c r="O35" s="113">
        <v>415840000</v>
      </c>
      <c r="P35" s="113">
        <v>415840000</v>
      </c>
      <c r="Q35" s="113">
        <v>420264333</v>
      </c>
      <c r="R35" s="200">
        <v>385514333</v>
      </c>
      <c r="S35" s="113">
        <v>431000000</v>
      </c>
      <c r="T35" s="113">
        <v>431000000</v>
      </c>
      <c r="U35" s="113">
        <v>431000000</v>
      </c>
      <c r="V35" s="113">
        <v>431000000</v>
      </c>
      <c r="W35" s="113">
        <v>431000000</v>
      </c>
      <c r="X35" s="113">
        <v>416042000</v>
      </c>
      <c r="Y35" s="113">
        <v>481235000</v>
      </c>
      <c r="Z35" s="113">
        <v>481235000</v>
      </c>
      <c r="AA35" s="113">
        <v>481235000</v>
      </c>
      <c r="AB35" s="113">
        <v>481235000</v>
      </c>
      <c r="AC35" s="113">
        <v>480135000</v>
      </c>
      <c r="AD35" s="113">
        <v>326204000</v>
      </c>
      <c r="AE35" s="113">
        <v>336290000</v>
      </c>
      <c r="AF35" s="113"/>
      <c r="AG35" s="92"/>
      <c r="AH35" s="92"/>
      <c r="AI35" s="92"/>
      <c r="AJ35" s="92"/>
      <c r="AK35" s="113">
        <v>0</v>
      </c>
      <c r="AL35" s="113">
        <v>238392000</v>
      </c>
      <c r="AM35" s="120">
        <v>310101000</v>
      </c>
      <c r="AN35" s="113">
        <v>326204000</v>
      </c>
      <c r="AO35" s="201">
        <f t="shared" si="4"/>
        <v>0.67940058525206448</v>
      </c>
      <c r="AP35" s="201">
        <f>(L35+R35+X35+AN35)/H35</f>
        <v>0.79345358796818533</v>
      </c>
      <c r="AQ35" s="463"/>
      <c r="AR35" s="463"/>
      <c r="AS35" s="463"/>
      <c r="AT35" s="463"/>
      <c r="AU35" s="463"/>
      <c r="AV35" s="14"/>
    </row>
    <row r="36" spans="1:49" ht="30" customHeight="1" x14ac:dyDescent="0.25">
      <c r="A36" s="457"/>
      <c r="B36" s="457"/>
      <c r="C36" s="457"/>
      <c r="D36" s="457"/>
      <c r="E36" s="457"/>
      <c r="F36" s="457"/>
      <c r="G36" s="22" t="s">
        <v>59</v>
      </c>
      <c r="H36" s="273"/>
      <c r="I36" s="278"/>
      <c r="J36" s="274"/>
      <c r="K36" s="274"/>
      <c r="L36" s="274"/>
      <c r="M36" s="114">
        <v>26</v>
      </c>
      <c r="N36" s="114">
        <v>26</v>
      </c>
      <c r="O36" s="114">
        <v>26</v>
      </c>
      <c r="P36" s="114">
        <v>26</v>
      </c>
      <c r="Q36" s="114">
        <v>26</v>
      </c>
      <c r="R36" s="202">
        <v>25</v>
      </c>
      <c r="S36" s="114">
        <v>68</v>
      </c>
      <c r="T36" s="114">
        <v>68</v>
      </c>
      <c r="U36" s="114">
        <v>68</v>
      </c>
      <c r="V36" s="114">
        <v>68</v>
      </c>
      <c r="W36" s="114">
        <v>68</v>
      </c>
      <c r="X36" s="114">
        <v>68</v>
      </c>
      <c r="Y36" s="114">
        <v>66</v>
      </c>
      <c r="Z36" s="114">
        <v>66</v>
      </c>
      <c r="AA36" s="114">
        <v>66</v>
      </c>
      <c r="AB36" s="114">
        <v>66</v>
      </c>
      <c r="AC36" s="114">
        <v>66</v>
      </c>
      <c r="AD36" s="114">
        <v>66</v>
      </c>
      <c r="AE36" s="114">
        <v>0</v>
      </c>
      <c r="AF36" s="114"/>
      <c r="AG36" s="203"/>
      <c r="AH36" s="203"/>
      <c r="AI36" s="203"/>
      <c r="AJ36" s="203"/>
      <c r="AK36" s="114">
        <v>7</v>
      </c>
      <c r="AL36" s="114">
        <v>39</v>
      </c>
      <c r="AM36" s="221">
        <v>66</v>
      </c>
      <c r="AN36" s="114">
        <v>66</v>
      </c>
      <c r="AO36" s="201">
        <f t="shared" si="4"/>
        <v>1</v>
      </c>
      <c r="AP36" s="201"/>
      <c r="AQ36" s="463"/>
      <c r="AR36" s="463"/>
      <c r="AS36" s="463"/>
      <c r="AT36" s="463"/>
      <c r="AU36" s="463"/>
      <c r="AV36" s="14"/>
    </row>
    <row r="37" spans="1:49" ht="30" customHeight="1" x14ac:dyDescent="0.25">
      <c r="A37" s="457"/>
      <c r="B37" s="457"/>
      <c r="C37" s="457"/>
      <c r="D37" s="457"/>
      <c r="E37" s="457"/>
      <c r="F37" s="457"/>
      <c r="G37" s="16" t="s">
        <v>77</v>
      </c>
      <c r="H37" s="113">
        <f t="shared" ref="H37" si="7">L37+R37+X37+AD37+AE37</f>
        <v>217231366</v>
      </c>
      <c r="I37" s="273"/>
      <c r="J37" s="273"/>
      <c r="K37" s="273"/>
      <c r="L37" s="273"/>
      <c r="M37" s="113">
        <v>59816725</v>
      </c>
      <c r="N37" s="113">
        <v>59816725</v>
      </c>
      <c r="O37" s="113">
        <v>59816725</v>
      </c>
      <c r="P37" s="113">
        <v>59816725</v>
      </c>
      <c r="Q37" s="113">
        <v>59679515</v>
      </c>
      <c r="R37" s="200">
        <v>59679515</v>
      </c>
      <c r="S37" s="113">
        <v>83097568</v>
      </c>
      <c r="T37" s="113">
        <v>83097568</v>
      </c>
      <c r="U37" s="113">
        <v>66972200</v>
      </c>
      <c r="V37" s="113">
        <v>66972200</v>
      </c>
      <c r="W37" s="113">
        <v>66972200</v>
      </c>
      <c r="X37" s="113">
        <v>66972200</v>
      </c>
      <c r="Y37" s="113">
        <v>129619651</v>
      </c>
      <c r="Z37" s="113">
        <v>129619651</v>
      </c>
      <c r="AA37" s="113">
        <v>129619651</v>
      </c>
      <c r="AB37" s="113">
        <v>129619651</v>
      </c>
      <c r="AC37" s="113">
        <v>129619651</v>
      </c>
      <c r="AD37" s="113">
        <v>90579651</v>
      </c>
      <c r="AE37" s="113">
        <v>0</v>
      </c>
      <c r="AF37" s="113"/>
      <c r="AG37" s="204"/>
      <c r="AH37" s="204"/>
      <c r="AI37" s="204"/>
      <c r="AJ37" s="204"/>
      <c r="AK37" s="113">
        <v>62549447</v>
      </c>
      <c r="AL37" s="113">
        <v>88015084</v>
      </c>
      <c r="AM37" s="222">
        <v>90579651</v>
      </c>
      <c r="AN37" s="113">
        <v>90579651</v>
      </c>
      <c r="AO37" s="201">
        <f t="shared" si="4"/>
        <v>0.6988111007952027</v>
      </c>
      <c r="AP37" s="201"/>
      <c r="AQ37" s="463"/>
      <c r="AR37" s="463"/>
      <c r="AS37" s="463"/>
      <c r="AT37" s="463"/>
      <c r="AU37" s="463"/>
      <c r="AV37" s="14"/>
    </row>
    <row r="38" spans="1:49" ht="30" customHeight="1" x14ac:dyDescent="0.25">
      <c r="A38" s="457"/>
      <c r="B38" s="457"/>
      <c r="C38" s="457"/>
      <c r="D38" s="457"/>
      <c r="E38" s="457"/>
      <c r="F38" s="457"/>
      <c r="G38" s="22" t="s">
        <v>79</v>
      </c>
      <c r="H38" s="91">
        <v>503</v>
      </c>
      <c r="I38" s="120">
        <v>65</v>
      </c>
      <c r="J38" s="120">
        <v>65</v>
      </c>
      <c r="K38" s="120">
        <v>41</v>
      </c>
      <c r="L38" s="120">
        <v>15</v>
      </c>
      <c r="M38" s="120">
        <v>150</v>
      </c>
      <c r="N38" s="120">
        <v>150</v>
      </c>
      <c r="O38" s="120">
        <v>150</v>
      </c>
      <c r="P38" s="120">
        <v>150</v>
      </c>
      <c r="Q38" s="120">
        <v>150</v>
      </c>
      <c r="R38" s="205">
        <v>56</v>
      </c>
      <c r="S38" s="120">
        <v>267</v>
      </c>
      <c r="T38" s="120">
        <v>267</v>
      </c>
      <c r="U38" s="120">
        <v>267</v>
      </c>
      <c r="V38" s="120">
        <v>267</v>
      </c>
      <c r="W38" s="120">
        <v>267</v>
      </c>
      <c r="X38" s="120">
        <v>151</v>
      </c>
      <c r="Y38" s="91">
        <f>+Y34+Y36</f>
        <v>186</v>
      </c>
      <c r="Z38" s="91">
        <v>186</v>
      </c>
      <c r="AA38" s="91">
        <f>+AA34+AA36</f>
        <v>186</v>
      </c>
      <c r="AB38" s="113">
        <f>+AB34+AB36</f>
        <v>186</v>
      </c>
      <c r="AC38" s="91">
        <f>+AC34+AC36</f>
        <v>186</v>
      </c>
      <c r="AD38" s="91">
        <f>+AD34+AD36</f>
        <v>186</v>
      </c>
      <c r="AE38" s="91">
        <v>95</v>
      </c>
      <c r="AF38" s="91"/>
      <c r="AG38" s="91"/>
      <c r="AH38" s="91"/>
      <c r="AI38" s="91"/>
      <c r="AJ38" s="91"/>
      <c r="AK38" s="114">
        <f>+AK34+AK36</f>
        <v>7</v>
      </c>
      <c r="AL38" s="114">
        <f>AL36+AL34</f>
        <v>73</v>
      </c>
      <c r="AM38" s="223">
        <f>+AM34+AM36</f>
        <v>120</v>
      </c>
      <c r="AN38" s="91">
        <f>+AN34+AN36</f>
        <v>186</v>
      </c>
      <c r="AO38" s="201">
        <f t="shared" si="4"/>
        <v>1</v>
      </c>
      <c r="AP38" s="201">
        <f>(L38+R38+X38+AN38)/H38</f>
        <v>0.81113320079522866</v>
      </c>
      <c r="AQ38" s="463"/>
      <c r="AR38" s="463"/>
      <c r="AS38" s="463"/>
      <c r="AT38" s="463"/>
      <c r="AU38" s="463"/>
      <c r="AV38" s="14"/>
    </row>
    <row r="39" spans="1:49" ht="30" customHeight="1" thickBot="1" x14ac:dyDescent="0.3">
      <c r="A39" s="458"/>
      <c r="B39" s="458"/>
      <c r="C39" s="458"/>
      <c r="D39" s="458"/>
      <c r="E39" s="458"/>
      <c r="F39" s="458"/>
      <c r="G39" s="16" t="s">
        <v>85</v>
      </c>
      <c r="H39" s="92">
        <f>H35+H37</f>
        <v>1845388431</v>
      </c>
      <c r="I39" s="92">
        <v>180830405</v>
      </c>
      <c r="J39" s="92">
        <v>180830405</v>
      </c>
      <c r="K39" s="92">
        <v>185099468</v>
      </c>
      <c r="L39" s="92">
        <v>164106732</v>
      </c>
      <c r="M39" s="92">
        <v>475656725</v>
      </c>
      <c r="N39" s="92">
        <v>475656725</v>
      </c>
      <c r="O39" s="92">
        <v>475656725</v>
      </c>
      <c r="P39" s="92">
        <v>475656725</v>
      </c>
      <c r="Q39" s="92">
        <v>475656725</v>
      </c>
      <c r="R39" s="206">
        <v>445193848</v>
      </c>
      <c r="S39" s="92">
        <v>514097568</v>
      </c>
      <c r="T39" s="92">
        <v>514097568</v>
      </c>
      <c r="U39" s="92">
        <v>497972200</v>
      </c>
      <c r="V39" s="92">
        <v>497972200</v>
      </c>
      <c r="W39" s="92">
        <v>497972200</v>
      </c>
      <c r="X39" s="92">
        <v>483014200</v>
      </c>
      <c r="Y39" s="92">
        <f>Y37+Y35</f>
        <v>610854651</v>
      </c>
      <c r="Z39" s="92">
        <v>610854651</v>
      </c>
      <c r="AA39" s="92">
        <f>AA37+AA35</f>
        <v>610854651</v>
      </c>
      <c r="AB39" s="92">
        <f>+AB35+AB37</f>
        <v>610854651</v>
      </c>
      <c r="AC39" s="92">
        <f>+AC35+AC37</f>
        <v>609754651</v>
      </c>
      <c r="AD39" s="94">
        <f>+AD35+AD37</f>
        <v>416783651</v>
      </c>
      <c r="AE39" s="92">
        <f>AE35+AE37</f>
        <v>336290000</v>
      </c>
      <c r="AF39" s="92"/>
      <c r="AG39" s="92"/>
      <c r="AH39" s="92"/>
      <c r="AI39" s="92"/>
      <c r="AJ39" s="92"/>
      <c r="AK39" s="92">
        <f>AK35+AK37</f>
        <v>62549447</v>
      </c>
      <c r="AL39" s="92">
        <f>AL37+AL35</f>
        <v>326407084</v>
      </c>
      <c r="AM39" s="94">
        <f>+AM35+AM37</f>
        <v>400680651</v>
      </c>
      <c r="AN39" s="94">
        <f>+AN35+AN37</f>
        <v>416783651</v>
      </c>
      <c r="AO39" s="207">
        <f t="shared" si="4"/>
        <v>0.68352680921166109</v>
      </c>
      <c r="AP39" s="207">
        <f>(L39+R39+X39+AN39)/H39</f>
        <v>0.81776736303816133</v>
      </c>
      <c r="AQ39" s="461"/>
      <c r="AR39" s="461"/>
      <c r="AS39" s="461"/>
      <c r="AT39" s="461"/>
      <c r="AU39" s="461"/>
      <c r="AV39" s="14"/>
    </row>
    <row r="40" spans="1:49" ht="30" customHeight="1" x14ac:dyDescent="0.25">
      <c r="A40" s="505" t="s">
        <v>45</v>
      </c>
      <c r="B40" s="503">
        <v>6</v>
      </c>
      <c r="C40" s="503" t="s">
        <v>240</v>
      </c>
      <c r="D40" s="504" t="s">
        <v>47</v>
      </c>
      <c r="E40" s="504">
        <v>442</v>
      </c>
      <c r="F40" s="504">
        <v>179</v>
      </c>
      <c r="G40" s="22" t="s">
        <v>48</v>
      </c>
      <c r="H40" s="116">
        <v>1</v>
      </c>
      <c r="I40" s="212">
        <v>0.125</v>
      </c>
      <c r="J40" s="212">
        <v>0.125</v>
      </c>
      <c r="K40" s="215">
        <v>0.13</v>
      </c>
      <c r="L40" s="215">
        <v>0.13</v>
      </c>
      <c r="M40" s="215">
        <v>0.24</v>
      </c>
      <c r="N40" s="215">
        <v>0.24</v>
      </c>
      <c r="O40" s="215">
        <v>0.24</v>
      </c>
      <c r="P40" s="215">
        <v>0.24</v>
      </c>
      <c r="Q40" s="215">
        <v>0.24</v>
      </c>
      <c r="R40" s="224">
        <v>0.24</v>
      </c>
      <c r="S40" s="215">
        <v>0.24</v>
      </c>
      <c r="T40" s="215">
        <v>0.24</v>
      </c>
      <c r="U40" s="215">
        <v>0.24</v>
      </c>
      <c r="V40" s="215">
        <v>0.24</v>
      </c>
      <c r="W40" s="215">
        <v>0.24</v>
      </c>
      <c r="X40" s="214">
        <v>0.1517</v>
      </c>
      <c r="Y40" s="116">
        <v>0.25</v>
      </c>
      <c r="Z40" s="116">
        <v>0.25</v>
      </c>
      <c r="AA40" s="116">
        <v>0.25</v>
      </c>
      <c r="AB40" s="116">
        <v>0.25</v>
      </c>
      <c r="AC40" s="116">
        <v>0.25</v>
      </c>
      <c r="AD40" s="116">
        <v>0.25</v>
      </c>
      <c r="AE40" s="225">
        <v>0.1633</v>
      </c>
      <c r="AF40" s="225"/>
      <c r="AG40" s="91"/>
      <c r="AH40" s="91"/>
      <c r="AI40" s="91"/>
      <c r="AJ40" s="91"/>
      <c r="AK40" s="114">
        <v>0</v>
      </c>
      <c r="AL40" s="201">
        <v>0.13750000000000001</v>
      </c>
      <c r="AM40" s="201">
        <v>0.13750000000000001</v>
      </c>
      <c r="AN40" s="116">
        <v>0.25</v>
      </c>
      <c r="AO40" s="201">
        <f t="shared" si="4"/>
        <v>1</v>
      </c>
      <c r="AP40" s="201">
        <f>(L40+R40+X40+AN40)/H40</f>
        <v>0.77170000000000005</v>
      </c>
      <c r="AQ40" s="525" t="s">
        <v>244</v>
      </c>
      <c r="AR40" s="515" t="s">
        <v>149</v>
      </c>
      <c r="AS40" s="515" t="s">
        <v>149</v>
      </c>
      <c r="AT40" s="525" t="s">
        <v>245</v>
      </c>
      <c r="AU40" s="564" t="s">
        <v>246</v>
      </c>
      <c r="AV40" s="14"/>
      <c r="AW40" s="14"/>
    </row>
    <row r="41" spans="1:49" ht="30" customHeight="1" x14ac:dyDescent="0.25">
      <c r="A41" s="457"/>
      <c r="B41" s="457"/>
      <c r="C41" s="457"/>
      <c r="D41" s="457"/>
      <c r="E41" s="457"/>
      <c r="F41" s="457"/>
      <c r="G41" s="16" t="s">
        <v>54</v>
      </c>
      <c r="H41" s="113">
        <f>L41+R41+X41+AD41+AE41</f>
        <v>820622789</v>
      </c>
      <c r="I41" s="113">
        <v>63229640</v>
      </c>
      <c r="J41" s="113">
        <v>63229640</v>
      </c>
      <c r="K41" s="113">
        <v>66717879</v>
      </c>
      <c r="L41" s="113">
        <v>45393789</v>
      </c>
      <c r="M41" s="113">
        <v>146520000</v>
      </c>
      <c r="N41" s="113">
        <v>146520000</v>
      </c>
      <c r="O41" s="113">
        <v>146520000</v>
      </c>
      <c r="P41" s="113">
        <v>146520000</v>
      </c>
      <c r="Q41" s="113">
        <v>158808997</v>
      </c>
      <c r="R41" s="200">
        <v>124527000</v>
      </c>
      <c r="S41" s="113">
        <v>200000000</v>
      </c>
      <c r="T41" s="113">
        <v>200000000</v>
      </c>
      <c r="U41" s="113">
        <v>200000000</v>
      </c>
      <c r="V41" s="113">
        <v>200000000</v>
      </c>
      <c r="W41" s="113">
        <v>210000000</v>
      </c>
      <c r="X41" s="113">
        <v>198327000</v>
      </c>
      <c r="Y41" s="113">
        <v>250236000</v>
      </c>
      <c r="Z41" s="113">
        <v>250236000</v>
      </c>
      <c r="AA41" s="113">
        <v>250236000</v>
      </c>
      <c r="AB41" s="113">
        <v>250236000</v>
      </c>
      <c r="AC41" s="113">
        <v>247236000</v>
      </c>
      <c r="AD41" s="117">
        <v>244443000</v>
      </c>
      <c r="AE41" s="113">
        <v>207932000</v>
      </c>
      <c r="AF41" s="113"/>
      <c r="AG41" s="92"/>
      <c r="AH41" s="92"/>
      <c r="AI41" s="92"/>
      <c r="AJ41" s="92"/>
      <c r="AK41" s="113">
        <v>139370000</v>
      </c>
      <c r="AL41" s="113">
        <v>224547000</v>
      </c>
      <c r="AM41" s="117">
        <v>224547000</v>
      </c>
      <c r="AN41" s="117">
        <v>244443000</v>
      </c>
      <c r="AO41" s="201">
        <f t="shared" si="4"/>
        <v>0.98870310149007423</v>
      </c>
      <c r="AP41" s="201">
        <f>(L41+R41+X41+AN41)/H41</f>
        <v>0.74661683444913451</v>
      </c>
      <c r="AQ41" s="463"/>
      <c r="AR41" s="463"/>
      <c r="AS41" s="463"/>
      <c r="AT41" s="463"/>
      <c r="AU41" s="463"/>
      <c r="AV41" s="14"/>
    </row>
    <row r="42" spans="1:49" ht="30" customHeight="1" x14ac:dyDescent="0.25">
      <c r="A42" s="457"/>
      <c r="B42" s="457"/>
      <c r="C42" s="457"/>
      <c r="D42" s="457"/>
      <c r="E42" s="457"/>
      <c r="F42" s="457"/>
      <c r="G42" s="22" t="s">
        <v>59</v>
      </c>
      <c r="H42" s="273"/>
      <c r="I42" s="276"/>
      <c r="J42" s="276"/>
      <c r="K42" s="276"/>
      <c r="L42" s="276"/>
      <c r="M42" s="93">
        <v>5.0000000000000001E-3</v>
      </c>
      <c r="N42" s="93">
        <v>5.0000000000000001E-3</v>
      </c>
      <c r="O42" s="93">
        <v>5.0000000000000001E-3</v>
      </c>
      <c r="P42" s="93">
        <v>5.0000000000000001E-3</v>
      </c>
      <c r="Q42" s="115">
        <v>5.0000000000000001E-3</v>
      </c>
      <c r="R42" s="226">
        <v>5.0000000000000001E-3</v>
      </c>
      <c r="S42" s="93">
        <v>0.01</v>
      </c>
      <c r="T42" s="93">
        <v>0.01</v>
      </c>
      <c r="U42" s="93">
        <v>0.01</v>
      </c>
      <c r="V42" s="93">
        <v>0.01</v>
      </c>
      <c r="W42" s="93">
        <v>0.01</v>
      </c>
      <c r="X42" s="93">
        <v>0.01</v>
      </c>
      <c r="Y42" s="93">
        <v>0.05</v>
      </c>
      <c r="Z42" s="93">
        <v>0.05</v>
      </c>
      <c r="AA42" s="93">
        <v>0.05</v>
      </c>
      <c r="AB42" s="93">
        <v>0.05</v>
      </c>
      <c r="AC42" s="93">
        <v>0.05</v>
      </c>
      <c r="AD42" s="93">
        <v>0.05</v>
      </c>
      <c r="AE42" s="93">
        <v>0</v>
      </c>
      <c r="AF42" s="93"/>
      <c r="AG42" s="203"/>
      <c r="AH42" s="203"/>
      <c r="AI42" s="203"/>
      <c r="AJ42" s="203"/>
      <c r="AK42" s="114">
        <v>0</v>
      </c>
      <c r="AL42" s="201">
        <v>0.05</v>
      </c>
      <c r="AM42" s="93">
        <v>0.05</v>
      </c>
      <c r="AN42" s="93">
        <v>0.05</v>
      </c>
      <c r="AO42" s="201">
        <f t="shared" si="4"/>
        <v>1</v>
      </c>
      <c r="AP42" s="201"/>
      <c r="AQ42" s="463"/>
      <c r="AR42" s="463"/>
      <c r="AS42" s="463"/>
      <c r="AT42" s="463"/>
      <c r="AU42" s="463"/>
      <c r="AV42" s="14"/>
    </row>
    <row r="43" spans="1:49" ht="30" customHeight="1" x14ac:dyDescent="0.25">
      <c r="A43" s="457"/>
      <c r="B43" s="457"/>
      <c r="C43" s="457"/>
      <c r="D43" s="457"/>
      <c r="E43" s="457"/>
      <c r="F43" s="457"/>
      <c r="G43" s="16" t="s">
        <v>77</v>
      </c>
      <c r="H43" s="113">
        <f t="shared" ref="H43" si="8">L43+R43+X43+AD43+AE43</f>
        <v>103473730</v>
      </c>
      <c r="I43" s="273"/>
      <c r="J43" s="273"/>
      <c r="K43" s="273"/>
      <c r="L43" s="273"/>
      <c r="M43" s="113">
        <v>15131263</v>
      </c>
      <c r="N43" s="113">
        <v>15131263</v>
      </c>
      <c r="O43" s="113">
        <v>15131263</v>
      </c>
      <c r="P43" s="113">
        <v>15131263</v>
      </c>
      <c r="Q43" s="113">
        <v>15131263</v>
      </c>
      <c r="R43" s="200">
        <v>15131263</v>
      </c>
      <c r="S43" s="113">
        <v>45974433</v>
      </c>
      <c r="T43" s="113">
        <v>45974433</v>
      </c>
      <c r="U43" s="113">
        <v>45974433</v>
      </c>
      <c r="V43" s="113">
        <v>45974433</v>
      </c>
      <c r="W43" s="113">
        <v>45974433</v>
      </c>
      <c r="X43" s="113">
        <v>45974433</v>
      </c>
      <c r="Y43" s="113">
        <v>69579768</v>
      </c>
      <c r="Z43" s="113">
        <v>69579768</v>
      </c>
      <c r="AA43" s="113">
        <v>69579768</v>
      </c>
      <c r="AB43" s="113">
        <v>69579768</v>
      </c>
      <c r="AC43" s="113">
        <v>69579768</v>
      </c>
      <c r="AD43" s="117">
        <v>42368034</v>
      </c>
      <c r="AE43" s="113">
        <v>0</v>
      </c>
      <c r="AF43" s="113"/>
      <c r="AG43" s="204"/>
      <c r="AH43" s="204"/>
      <c r="AI43" s="204"/>
      <c r="AJ43" s="204"/>
      <c r="AK43" s="113">
        <v>18447768</v>
      </c>
      <c r="AL43" s="113">
        <v>36974034</v>
      </c>
      <c r="AM43" s="117">
        <v>42368034</v>
      </c>
      <c r="AN43" s="117">
        <v>42368034</v>
      </c>
      <c r="AO43" s="201">
        <f t="shared" si="4"/>
        <v>0.6089131254361182</v>
      </c>
      <c r="AP43" s="201"/>
      <c r="AQ43" s="463"/>
      <c r="AR43" s="463"/>
      <c r="AS43" s="463"/>
      <c r="AT43" s="463"/>
      <c r="AU43" s="463"/>
      <c r="AV43" s="14"/>
    </row>
    <row r="44" spans="1:49" ht="30" customHeight="1" x14ac:dyDescent="0.25">
      <c r="A44" s="457"/>
      <c r="B44" s="457"/>
      <c r="C44" s="457"/>
      <c r="D44" s="457"/>
      <c r="E44" s="457"/>
      <c r="F44" s="457"/>
      <c r="G44" s="22" t="s">
        <v>79</v>
      </c>
      <c r="H44" s="116">
        <v>1</v>
      </c>
      <c r="I44" s="212">
        <v>0.125</v>
      </c>
      <c r="J44" s="212">
        <v>0.125</v>
      </c>
      <c r="K44" s="212">
        <v>0.13</v>
      </c>
      <c r="L44" s="212">
        <v>0.13</v>
      </c>
      <c r="M44" s="212">
        <v>0.245</v>
      </c>
      <c r="N44" s="212">
        <v>0.245</v>
      </c>
      <c r="O44" s="212">
        <v>0.245</v>
      </c>
      <c r="P44" s="212">
        <v>0.25</v>
      </c>
      <c r="Q44" s="215">
        <v>0.245</v>
      </c>
      <c r="R44" s="224">
        <v>0.245</v>
      </c>
      <c r="S44" s="212">
        <v>0.25</v>
      </c>
      <c r="T44" s="212">
        <v>0.25</v>
      </c>
      <c r="U44" s="212">
        <v>0.25</v>
      </c>
      <c r="V44" s="212">
        <v>0.25</v>
      </c>
      <c r="W44" s="215">
        <v>0.25</v>
      </c>
      <c r="X44" s="214">
        <v>0.16170000000000001</v>
      </c>
      <c r="Y44" s="116">
        <f>+Y40+Y42</f>
        <v>0.3</v>
      </c>
      <c r="Z44" s="116">
        <v>0.3</v>
      </c>
      <c r="AA44" s="116">
        <f>+AA40+AA42</f>
        <v>0.3</v>
      </c>
      <c r="AB44" s="93">
        <f>+AB40+AB42</f>
        <v>0.3</v>
      </c>
      <c r="AC44" s="116">
        <f>+AC40+AC42</f>
        <v>0.3</v>
      </c>
      <c r="AD44" s="93">
        <f>+AD40+AD42</f>
        <v>0.3</v>
      </c>
      <c r="AE44" s="116">
        <v>0.1633</v>
      </c>
      <c r="AF44" s="116"/>
      <c r="AG44" s="91"/>
      <c r="AH44" s="91"/>
      <c r="AI44" s="91"/>
      <c r="AJ44" s="91"/>
      <c r="AK44" s="114">
        <v>0</v>
      </c>
      <c r="AL44" s="201">
        <f>+AL40+AL42</f>
        <v>0.1875</v>
      </c>
      <c r="AM44" s="201">
        <f>+AM40+AM42</f>
        <v>0.1875</v>
      </c>
      <c r="AN44" s="93">
        <f>+AN40+AN42</f>
        <v>0.3</v>
      </c>
      <c r="AO44" s="201">
        <f t="shared" si="4"/>
        <v>1</v>
      </c>
      <c r="AP44" s="201">
        <f>(L44+R44+X44+AN44)/H44</f>
        <v>0.8367</v>
      </c>
      <c r="AQ44" s="463"/>
      <c r="AR44" s="463"/>
      <c r="AS44" s="463"/>
      <c r="AT44" s="463"/>
      <c r="AU44" s="463"/>
      <c r="AV44" s="14"/>
    </row>
    <row r="45" spans="1:49" ht="30" customHeight="1" thickBot="1" x14ac:dyDescent="0.3">
      <c r="A45" s="458"/>
      <c r="B45" s="458"/>
      <c r="C45" s="458"/>
      <c r="D45" s="458"/>
      <c r="E45" s="458"/>
      <c r="F45" s="458"/>
      <c r="G45" s="16" t="s">
        <v>85</v>
      </c>
      <c r="H45" s="92">
        <f>H41+H43</f>
        <v>924096519</v>
      </c>
      <c r="I45" s="92">
        <v>63229640</v>
      </c>
      <c r="J45" s="92">
        <v>63229640</v>
      </c>
      <c r="K45" s="92">
        <v>66717879</v>
      </c>
      <c r="L45" s="92">
        <v>45393789</v>
      </c>
      <c r="M45" s="92">
        <v>161651263</v>
      </c>
      <c r="N45" s="92">
        <v>161651263</v>
      </c>
      <c r="O45" s="92">
        <v>161651263</v>
      </c>
      <c r="P45" s="92">
        <v>161651263</v>
      </c>
      <c r="Q45" s="92">
        <v>161651263</v>
      </c>
      <c r="R45" s="206">
        <v>139658263</v>
      </c>
      <c r="S45" s="92">
        <v>245974433</v>
      </c>
      <c r="T45" s="92">
        <v>245974433</v>
      </c>
      <c r="U45" s="92">
        <v>245974433</v>
      </c>
      <c r="V45" s="92">
        <v>245974433</v>
      </c>
      <c r="W45" s="92">
        <v>255974433</v>
      </c>
      <c r="X45" s="92">
        <v>244301433</v>
      </c>
      <c r="Y45" s="92">
        <f>Y41+Y43</f>
        <v>319815768</v>
      </c>
      <c r="Z45" s="92">
        <v>319815768</v>
      </c>
      <c r="AA45" s="92">
        <f>AA41+AA43</f>
        <v>319815768</v>
      </c>
      <c r="AB45" s="92">
        <f>+AB41+AB43</f>
        <v>319815768</v>
      </c>
      <c r="AC45" s="92">
        <f>+AC41+AC43</f>
        <v>316815768</v>
      </c>
      <c r="AD45" s="94">
        <f>+AD41+AD43</f>
        <v>286811034</v>
      </c>
      <c r="AE45" s="92">
        <f>AE41+AE43</f>
        <v>207932000</v>
      </c>
      <c r="AF45" s="92"/>
      <c r="AG45" s="92"/>
      <c r="AH45" s="92"/>
      <c r="AI45" s="92"/>
      <c r="AJ45" s="92"/>
      <c r="AK45" s="92">
        <f>AK41+AK43</f>
        <v>157817768</v>
      </c>
      <c r="AL45" s="92">
        <f>AL41+AL43</f>
        <v>261521034</v>
      </c>
      <c r="AM45" s="94">
        <f>+AM41+AM43</f>
        <v>266915034</v>
      </c>
      <c r="AN45" s="94">
        <f>+AN41+AN43</f>
        <v>286811034</v>
      </c>
      <c r="AO45" s="207">
        <f t="shared" si="4"/>
        <v>0.90529280095680087</v>
      </c>
      <c r="AP45" s="207">
        <f>(L45+R45+X45+AN45)/H45</f>
        <v>0.77498887213100731</v>
      </c>
      <c r="AQ45" s="461"/>
      <c r="AR45" s="461"/>
      <c r="AS45" s="461"/>
      <c r="AT45" s="461"/>
      <c r="AU45" s="461"/>
      <c r="AV45" s="14"/>
    </row>
    <row r="46" spans="1:49" ht="30" customHeight="1" x14ac:dyDescent="0.25">
      <c r="A46" s="505" t="s">
        <v>45</v>
      </c>
      <c r="B46" s="503">
        <v>7</v>
      </c>
      <c r="C46" s="503" t="s">
        <v>258</v>
      </c>
      <c r="D46" s="504" t="s">
        <v>259</v>
      </c>
      <c r="E46" s="504">
        <v>459</v>
      </c>
      <c r="F46" s="504">
        <v>179</v>
      </c>
      <c r="G46" s="22" t="s">
        <v>48</v>
      </c>
      <c r="H46" s="208">
        <v>1</v>
      </c>
      <c r="I46" s="209">
        <v>0.1</v>
      </c>
      <c r="J46" s="209">
        <v>0.1</v>
      </c>
      <c r="K46" s="209">
        <v>0.1</v>
      </c>
      <c r="L46" s="209">
        <v>0.11</v>
      </c>
      <c r="M46" s="209">
        <v>0.4</v>
      </c>
      <c r="N46" s="209">
        <v>0.4</v>
      </c>
      <c r="O46" s="209">
        <v>0.4</v>
      </c>
      <c r="P46" s="209">
        <v>0.4</v>
      </c>
      <c r="Q46" s="209">
        <v>0.4</v>
      </c>
      <c r="R46" s="211">
        <v>0.38</v>
      </c>
      <c r="S46" s="212">
        <v>0.65</v>
      </c>
      <c r="T46" s="212">
        <v>0.65</v>
      </c>
      <c r="U46" s="212">
        <v>0.65</v>
      </c>
      <c r="V46" s="212">
        <v>0.65</v>
      </c>
      <c r="W46" s="212">
        <v>0.65</v>
      </c>
      <c r="X46" s="212">
        <v>0.65</v>
      </c>
      <c r="Y46" s="116">
        <v>0.9</v>
      </c>
      <c r="Z46" s="116">
        <v>0.9</v>
      </c>
      <c r="AA46" s="116">
        <v>0.9</v>
      </c>
      <c r="AB46" s="116">
        <v>0.9</v>
      </c>
      <c r="AC46" s="116">
        <v>0.9</v>
      </c>
      <c r="AD46" s="116">
        <v>0.9</v>
      </c>
      <c r="AE46" s="116">
        <v>1</v>
      </c>
      <c r="AF46" s="116"/>
      <c r="AG46" s="91"/>
      <c r="AH46" s="91"/>
      <c r="AI46" s="91"/>
      <c r="AJ46" s="91"/>
      <c r="AK46" s="225">
        <v>0.69010000000000005</v>
      </c>
      <c r="AL46" s="225">
        <v>0.71319999999999995</v>
      </c>
      <c r="AM46" s="115">
        <v>0.75600000000000001</v>
      </c>
      <c r="AN46" s="115">
        <v>0.9</v>
      </c>
      <c r="AO46" s="201">
        <f>AN46/AC46</f>
        <v>1</v>
      </c>
      <c r="AP46" s="201">
        <f>AN46</f>
        <v>0.9</v>
      </c>
      <c r="AQ46" s="525" t="s">
        <v>705</v>
      </c>
      <c r="AR46" s="515" t="s">
        <v>149</v>
      </c>
      <c r="AS46" s="515" t="s">
        <v>149</v>
      </c>
      <c r="AT46" s="525" t="s">
        <v>245</v>
      </c>
      <c r="AU46" s="569" t="s">
        <v>261</v>
      </c>
      <c r="AV46" s="14"/>
      <c r="AW46" s="14"/>
    </row>
    <row r="47" spans="1:49" ht="30" customHeight="1" x14ac:dyDescent="0.25">
      <c r="A47" s="457"/>
      <c r="B47" s="457"/>
      <c r="C47" s="457"/>
      <c r="D47" s="457"/>
      <c r="E47" s="457"/>
      <c r="F47" s="457"/>
      <c r="G47" s="16" t="s">
        <v>54</v>
      </c>
      <c r="H47" s="113">
        <f>L47+R47+X47+AD47+AE47</f>
        <v>3041295423</v>
      </c>
      <c r="I47" s="113">
        <v>201839441</v>
      </c>
      <c r="J47" s="113">
        <v>201839441</v>
      </c>
      <c r="K47" s="113">
        <v>209802548</v>
      </c>
      <c r="L47" s="113">
        <v>162598140</v>
      </c>
      <c r="M47" s="113">
        <v>467680000</v>
      </c>
      <c r="N47" s="113">
        <v>467680000</v>
      </c>
      <c r="O47" s="113">
        <v>896733783</v>
      </c>
      <c r="P47" s="113">
        <v>896733783</v>
      </c>
      <c r="Q47" s="113">
        <v>884835783</v>
      </c>
      <c r="R47" s="200">
        <v>847987783</v>
      </c>
      <c r="S47" s="113">
        <v>1090000000</v>
      </c>
      <c r="T47" s="113">
        <v>1090000000</v>
      </c>
      <c r="U47" s="113">
        <v>1090000000</v>
      </c>
      <c r="V47" s="113">
        <v>1090000000</v>
      </c>
      <c r="W47" s="113">
        <v>1030529000</v>
      </c>
      <c r="X47" s="113">
        <v>898026500</v>
      </c>
      <c r="Y47" s="113">
        <v>1001067000</v>
      </c>
      <c r="Z47" s="113">
        <v>1001067000</v>
      </c>
      <c r="AA47" s="113">
        <v>1001067000</v>
      </c>
      <c r="AB47" s="113">
        <v>1001067000</v>
      </c>
      <c r="AC47" s="113">
        <v>998767000</v>
      </c>
      <c r="AD47" s="117">
        <v>531110000</v>
      </c>
      <c r="AE47" s="113">
        <v>601573000</v>
      </c>
      <c r="AF47" s="113"/>
      <c r="AG47" s="92"/>
      <c r="AH47" s="92"/>
      <c r="AI47" s="92"/>
      <c r="AJ47" s="92"/>
      <c r="AK47" s="113">
        <v>215160000</v>
      </c>
      <c r="AL47" s="113">
        <v>402172000</v>
      </c>
      <c r="AM47" s="117">
        <v>484672000</v>
      </c>
      <c r="AN47" s="117">
        <v>531110000</v>
      </c>
      <c r="AO47" s="201">
        <f t="shared" si="4"/>
        <v>0.53176566706749417</v>
      </c>
      <c r="AP47" s="201">
        <f>(L47+R47+X47+AN47)/H47</f>
        <v>0.80219843312472572</v>
      </c>
      <c r="AQ47" s="570"/>
      <c r="AR47" s="463"/>
      <c r="AS47" s="463"/>
      <c r="AT47" s="463"/>
      <c r="AU47" s="463"/>
      <c r="AV47" s="14"/>
    </row>
    <row r="48" spans="1:49" ht="30" customHeight="1" x14ac:dyDescent="0.25">
      <c r="A48" s="457"/>
      <c r="B48" s="457"/>
      <c r="C48" s="457"/>
      <c r="D48" s="457"/>
      <c r="E48" s="457"/>
      <c r="F48" s="457"/>
      <c r="G48" s="22" t="s">
        <v>59</v>
      </c>
      <c r="H48" s="273"/>
      <c r="I48" s="275"/>
      <c r="J48" s="276"/>
      <c r="K48" s="276"/>
      <c r="L48" s="276"/>
      <c r="M48" s="276"/>
      <c r="N48" s="276"/>
      <c r="O48" s="276"/>
      <c r="P48" s="276"/>
      <c r="Q48" s="276"/>
      <c r="R48" s="277"/>
      <c r="S48" s="276"/>
      <c r="T48" s="276"/>
      <c r="U48" s="276"/>
      <c r="V48" s="276"/>
      <c r="W48" s="276"/>
      <c r="X48" s="276"/>
      <c r="Y48" s="276"/>
      <c r="Z48" s="276"/>
      <c r="AA48" s="276"/>
      <c r="AB48" s="276"/>
      <c r="AC48" s="276"/>
      <c r="AD48" s="281"/>
      <c r="AE48" s="276"/>
      <c r="AF48" s="276"/>
      <c r="AG48" s="278"/>
      <c r="AH48" s="278"/>
      <c r="AI48" s="278"/>
      <c r="AJ48" s="278"/>
      <c r="AK48" s="276"/>
      <c r="AL48" s="276"/>
      <c r="AM48" s="276"/>
      <c r="AN48" s="276"/>
      <c r="AO48" s="280"/>
      <c r="AP48" s="280"/>
      <c r="AQ48" s="570"/>
      <c r="AR48" s="463"/>
      <c r="AS48" s="463"/>
      <c r="AT48" s="463"/>
      <c r="AU48" s="463"/>
      <c r="AV48" s="14"/>
    </row>
    <row r="49" spans="1:49" ht="30" customHeight="1" x14ac:dyDescent="0.25">
      <c r="A49" s="457"/>
      <c r="B49" s="457"/>
      <c r="C49" s="457"/>
      <c r="D49" s="457"/>
      <c r="E49" s="457"/>
      <c r="F49" s="457"/>
      <c r="G49" s="16" t="s">
        <v>77</v>
      </c>
      <c r="H49" s="113">
        <f t="shared" ref="H49" si="9">L49+R49+X49+AD49+AE49</f>
        <v>340262061</v>
      </c>
      <c r="I49" s="273"/>
      <c r="J49" s="273"/>
      <c r="K49" s="273"/>
      <c r="L49" s="273"/>
      <c r="M49" s="113">
        <v>87214831</v>
      </c>
      <c r="N49" s="113">
        <v>87214831</v>
      </c>
      <c r="O49" s="113">
        <v>87214831</v>
      </c>
      <c r="P49" s="113">
        <v>87214831</v>
      </c>
      <c r="Q49" s="113">
        <v>87214831</v>
      </c>
      <c r="R49" s="200">
        <v>84849820</v>
      </c>
      <c r="S49" s="113">
        <v>115527666</v>
      </c>
      <c r="T49" s="113">
        <v>115527666</v>
      </c>
      <c r="U49" s="113">
        <v>65094933</v>
      </c>
      <c r="V49" s="113">
        <v>65094933</v>
      </c>
      <c r="W49" s="113">
        <v>65094933</v>
      </c>
      <c r="X49" s="113">
        <v>44072533</v>
      </c>
      <c r="Y49" s="113">
        <v>255821674</v>
      </c>
      <c r="Z49" s="113">
        <v>255821674</v>
      </c>
      <c r="AA49" s="113">
        <v>255821674</v>
      </c>
      <c r="AB49" s="113">
        <v>255821674</v>
      </c>
      <c r="AC49" s="113">
        <v>255821674</v>
      </c>
      <c r="AD49" s="117">
        <v>211339708</v>
      </c>
      <c r="AE49" s="113">
        <v>0</v>
      </c>
      <c r="AF49" s="113"/>
      <c r="AG49" s="204"/>
      <c r="AH49" s="204"/>
      <c r="AI49" s="204"/>
      <c r="AJ49" s="204"/>
      <c r="AK49" s="113">
        <v>127292749</v>
      </c>
      <c r="AL49" s="113">
        <v>192405308</v>
      </c>
      <c r="AM49" s="117">
        <v>204821308</v>
      </c>
      <c r="AN49" s="117">
        <v>211339708</v>
      </c>
      <c r="AO49" s="201">
        <f t="shared" si="4"/>
        <v>0.8261211987847441</v>
      </c>
      <c r="AP49" s="201"/>
      <c r="AQ49" s="570"/>
      <c r="AR49" s="463"/>
      <c r="AS49" s="463"/>
      <c r="AT49" s="463"/>
      <c r="AU49" s="463"/>
      <c r="AV49" s="14"/>
    </row>
    <row r="50" spans="1:49" ht="30" customHeight="1" x14ac:dyDescent="0.25">
      <c r="A50" s="457"/>
      <c r="B50" s="457"/>
      <c r="C50" s="457"/>
      <c r="D50" s="457"/>
      <c r="E50" s="457"/>
      <c r="F50" s="457"/>
      <c r="G50" s="22" t="s">
        <v>79</v>
      </c>
      <c r="H50" s="116">
        <v>1</v>
      </c>
      <c r="I50" s="212">
        <v>0.1</v>
      </c>
      <c r="J50" s="212">
        <v>0.1</v>
      </c>
      <c r="K50" s="212">
        <v>0.1</v>
      </c>
      <c r="L50" s="212">
        <v>0.11</v>
      </c>
      <c r="M50" s="212">
        <v>0.4</v>
      </c>
      <c r="N50" s="212">
        <v>0.4</v>
      </c>
      <c r="O50" s="212">
        <v>0.4</v>
      </c>
      <c r="P50" s="212">
        <v>0.4</v>
      </c>
      <c r="Q50" s="212">
        <v>0.4</v>
      </c>
      <c r="R50" s="216">
        <v>0.38</v>
      </c>
      <c r="S50" s="212">
        <v>0.65</v>
      </c>
      <c r="T50" s="212">
        <v>0.65</v>
      </c>
      <c r="U50" s="212">
        <v>0.65</v>
      </c>
      <c r="V50" s="212">
        <v>0.65</v>
      </c>
      <c r="W50" s="212">
        <v>0.65</v>
      </c>
      <c r="X50" s="212">
        <v>0.65</v>
      </c>
      <c r="Y50" s="116">
        <f>+Y46+Y48</f>
        <v>0.9</v>
      </c>
      <c r="Z50" s="116">
        <v>0.9</v>
      </c>
      <c r="AA50" s="116">
        <f>+AA46+AA48</f>
        <v>0.9</v>
      </c>
      <c r="AB50" s="116">
        <f>+AB46+AB48</f>
        <v>0.9</v>
      </c>
      <c r="AC50" s="116">
        <f>+AC46+AC48</f>
        <v>0.9</v>
      </c>
      <c r="AD50" s="116">
        <f>AD46+AD48</f>
        <v>0.9</v>
      </c>
      <c r="AE50" s="116">
        <v>1</v>
      </c>
      <c r="AF50" s="116"/>
      <c r="AG50" s="91"/>
      <c r="AH50" s="91"/>
      <c r="AI50" s="91"/>
      <c r="AJ50" s="91"/>
      <c r="AK50" s="201">
        <f>AK46+AK48</f>
        <v>0.69010000000000005</v>
      </c>
      <c r="AL50" s="225">
        <f>+AL46+AL48</f>
        <v>0.71319999999999995</v>
      </c>
      <c r="AM50" s="115">
        <f>+AM46+AM48</f>
        <v>0.75600000000000001</v>
      </c>
      <c r="AN50" s="116">
        <f>AN46+AN48</f>
        <v>0.9</v>
      </c>
      <c r="AO50" s="201">
        <f>AN50/AC50</f>
        <v>1</v>
      </c>
      <c r="AP50" s="116">
        <f>AN50</f>
        <v>0.9</v>
      </c>
      <c r="AQ50" s="570"/>
      <c r="AR50" s="463"/>
      <c r="AS50" s="463"/>
      <c r="AT50" s="463"/>
      <c r="AU50" s="463"/>
      <c r="AV50" s="14"/>
    </row>
    <row r="51" spans="1:49" ht="30" customHeight="1" thickBot="1" x14ac:dyDescent="0.3">
      <c r="A51" s="458"/>
      <c r="B51" s="458"/>
      <c r="C51" s="458"/>
      <c r="D51" s="458"/>
      <c r="E51" s="458"/>
      <c r="F51" s="458"/>
      <c r="G51" s="16" t="s">
        <v>85</v>
      </c>
      <c r="H51" s="92">
        <f>H47+H49</f>
        <v>3381557484</v>
      </c>
      <c r="I51" s="92">
        <v>201839441</v>
      </c>
      <c r="J51" s="92">
        <v>201839441</v>
      </c>
      <c r="K51" s="92">
        <v>209802548</v>
      </c>
      <c r="L51" s="92">
        <v>162598140</v>
      </c>
      <c r="M51" s="92">
        <v>554894831</v>
      </c>
      <c r="N51" s="92">
        <v>554894831</v>
      </c>
      <c r="O51" s="92">
        <v>983948614</v>
      </c>
      <c r="P51" s="92">
        <v>983948614</v>
      </c>
      <c r="Q51" s="92">
        <v>983948614</v>
      </c>
      <c r="R51" s="206">
        <v>932837603</v>
      </c>
      <c r="S51" s="92">
        <v>1205527666</v>
      </c>
      <c r="T51" s="92">
        <v>1205527666</v>
      </c>
      <c r="U51" s="92">
        <v>1155094933</v>
      </c>
      <c r="V51" s="92">
        <v>1155094933</v>
      </c>
      <c r="W51" s="92">
        <v>1095623933</v>
      </c>
      <c r="X51" s="92">
        <v>942099033</v>
      </c>
      <c r="Y51" s="92">
        <f>Y47+Y49</f>
        <v>1256888674</v>
      </c>
      <c r="Z51" s="92">
        <v>1256888674</v>
      </c>
      <c r="AA51" s="92">
        <f>AA47+AA49</f>
        <v>1256888674</v>
      </c>
      <c r="AB51" s="92">
        <f>+AB47+AB49</f>
        <v>1256888674</v>
      </c>
      <c r="AC51" s="92">
        <f>+AC47+AC49</f>
        <v>1254588674</v>
      </c>
      <c r="AD51" s="94">
        <f>+AD47+AD49</f>
        <v>742449708</v>
      </c>
      <c r="AE51" s="92">
        <f>AE47+AE49</f>
        <v>601573000</v>
      </c>
      <c r="AF51" s="92"/>
      <c r="AG51" s="92"/>
      <c r="AH51" s="92"/>
      <c r="AI51" s="92"/>
      <c r="AJ51" s="92"/>
      <c r="AK51" s="92">
        <f>AK47+AK49</f>
        <v>342452749</v>
      </c>
      <c r="AL51" s="92">
        <f>AL47+AL49</f>
        <v>594577308</v>
      </c>
      <c r="AM51" s="94">
        <f>+AM47+AM49</f>
        <v>689493308</v>
      </c>
      <c r="AN51" s="94">
        <f>+AN47+AN49</f>
        <v>742449708</v>
      </c>
      <c r="AO51" s="207">
        <f>AN51/AC51</f>
        <v>0.5917873510150945</v>
      </c>
      <c r="AP51" s="207">
        <f>(L51+R51+X51+AN51)/H51</f>
        <v>0.82210179692453222</v>
      </c>
      <c r="AQ51" s="571"/>
      <c r="AR51" s="461"/>
      <c r="AS51" s="461"/>
      <c r="AT51" s="461"/>
      <c r="AU51" s="461"/>
      <c r="AV51" s="14"/>
    </row>
    <row r="52" spans="1:49" ht="30" customHeight="1" x14ac:dyDescent="0.25">
      <c r="A52" s="505" t="s">
        <v>45</v>
      </c>
      <c r="B52" s="503">
        <v>8</v>
      </c>
      <c r="C52" s="503" t="s">
        <v>267</v>
      </c>
      <c r="D52" s="504" t="s">
        <v>47</v>
      </c>
      <c r="E52" s="515" t="s">
        <v>268</v>
      </c>
      <c r="F52" s="504">
        <v>179</v>
      </c>
      <c r="G52" s="22" t="s">
        <v>48</v>
      </c>
      <c r="H52" s="208">
        <v>1</v>
      </c>
      <c r="I52" s="209">
        <v>0.125</v>
      </c>
      <c r="J52" s="209">
        <v>0.125</v>
      </c>
      <c r="K52" s="210">
        <v>0.13500000000000001</v>
      </c>
      <c r="L52" s="210">
        <v>0.13500000000000001</v>
      </c>
      <c r="M52" s="209">
        <v>0.24</v>
      </c>
      <c r="N52" s="209">
        <v>0.24</v>
      </c>
      <c r="O52" s="209">
        <v>0.24</v>
      </c>
      <c r="P52" s="209">
        <v>0.24</v>
      </c>
      <c r="Q52" s="209">
        <v>0.24</v>
      </c>
      <c r="R52" s="211">
        <v>0.24</v>
      </c>
      <c r="S52" s="212">
        <v>0.22</v>
      </c>
      <c r="T52" s="212">
        <v>0.22</v>
      </c>
      <c r="U52" s="212">
        <v>0.22</v>
      </c>
      <c r="V52" s="212">
        <v>0.22</v>
      </c>
      <c r="W52" s="212">
        <v>0.22</v>
      </c>
      <c r="X52" s="212">
        <v>0.22</v>
      </c>
      <c r="Y52" s="212">
        <v>0.25</v>
      </c>
      <c r="Z52" s="116">
        <v>0.25</v>
      </c>
      <c r="AA52" s="212">
        <v>0.25</v>
      </c>
      <c r="AB52" s="212">
        <v>0.25</v>
      </c>
      <c r="AC52" s="116">
        <v>0.25</v>
      </c>
      <c r="AD52" s="116">
        <v>0.25</v>
      </c>
      <c r="AE52" s="213">
        <v>0.125</v>
      </c>
      <c r="AF52" s="213"/>
      <c r="AG52" s="91"/>
      <c r="AH52" s="91"/>
      <c r="AI52" s="91"/>
      <c r="AJ52" s="91"/>
      <c r="AK52" s="225">
        <v>5.2499999999999998E-2</v>
      </c>
      <c r="AL52" s="115">
        <v>0.125</v>
      </c>
      <c r="AM52" s="201">
        <v>0.24</v>
      </c>
      <c r="AN52" s="116">
        <v>0.25</v>
      </c>
      <c r="AO52" s="201">
        <f>AN52/AC52</f>
        <v>1</v>
      </c>
      <c r="AP52" s="201">
        <f>(L52+R52+X52+AN52)/H52</f>
        <v>0.84499999999999997</v>
      </c>
      <c r="AQ52" s="525" t="s">
        <v>690</v>
      </c>
      <c r="AR52" s="515" t="s">
        <v>149</v>
      </c>
      <c r="AS52" s="515" t="s">
        <v>149</v>
      </c>
      <c r="AT52" s="525" t="s">
        <v>271</v>
      </c>
      <c r="AU52" s="528" t="s">
        <v>100</v>
      </c>
      <c r="AV52" s="14"/>
      <c r="AW52" s="14"/>
    </row>
    <row r="53" spans="1:49" ht="30" customHeight="1" x14ac:dyDescent="0.25">
      <c r="A53" s="457"/>
      <c r="B53" s="457"/>
      <c r="C53" s="457"/>
      <c r="D53" s="457"/>
      <c r="E53" s="463"/>
      <c r="F53" s="457"/>
      <c r="G53" s="16" t="s">
        <v>54</v>
      </c>
      <c r="H53" s="113">
        <f>L53+R53+X53+AD53+AE53</f>
        <v>900590887</v>
      </c>
      <c r="I53" s="113">
        <v>41162920</v>
      </c>
      <c r="J53" s="113">
        <v>41162920</v>
      </c>
      <c r="K53" s="113">
        <v>44455954</v>
      </c>
      <c r="L53" s="113">
        <v>44455954</v>
      </c>
      <c r="M53" s="113">
        <v>95100000</v>
      </c>
      <c r="N53" s="113">
        <v>95100000</v>
      </c>
      <c r="O53" s="113">
        <v>95100000</v>
      </c>
      <c r="P53" s="113">
        <v>95100000</v>
      </c>
      <c r="Q53" s="113">
        <v>127499000</v>
      </c>
      <c r="R53" s="200">
        <v>127499000</v>
      </c>
      <c r="S53" s="113">
        <v>280000000</v>
      </c>
      <c r="T53" s="113">
        <v>280000000</v>
      </c>
      <c r="U53" s="113">
        <v>280000000</v>
      </c>
      <c r="V53" s="113">
        <v>280000000</v>
      </c>
      <c r="W53" s="113">
        <v>213732000</v>
      </c>
      <c r="X53" s="113">
        <v>213732000</v>
      </c>
      <c r="Y53" s="113">
        <v>358056000</v>
      </c>
      <c r="Z53" s="113">
        <v>358056000</v>
      </c>
      <c r="AA53" s="113">
        <v>358056000</v>
      </c>
      <c r="AB53" s="113">
        <v>299773000</v>
      </c>
      <c r="AC53" s="113">
        <v>299773000</v>
      </c>
      <c r="AD53" s="113">
        <v>275381933</v>
      </c>
      <c r="AE53" s="113">
        <v>239522000</v>
      </c>
      <c r="AF53" s="113"/>
      <c r="AG53" s="92"/>
      <c r="AH53" s="92"/>
      <c r="AI53" s="92"/>
      <c r="AJ53" s="92"/>
      <c r="AK53" s="113">
        <v>40990000</v>
      </c>
      <c r="AL53" s="113">
        <v>171897000</v>
      </c>
      <c r="AM53" s="117">
        <v>254397000</v>
      </c>
      <c r="AN53" s="113">
        <v>275381933</v>
      </c>
      <c r="AO53" s="201">
        <f>AN53/AC53</f>
        <v>0.91863487705697311</v>
      </c>
      <c r="AP53" s="201">
        <f>(L53+R53+X53+AN53)/H53</f>
        <v>0.73403905873633379</v>
      </c>
      <c r="AQ53" s="463"/>
      <c r="AR53" s="463"/>
      <c r="AS53" s="463"/>
      <c r="AT53" s="463"/>
      <c r="AU53" s="463"/>
      <c r="AV53" s="14"/>
    </row>
    <row r="54" spans="1:49" ht="30" customHeight="1" x14ac:dyDescent="0.25">
      <c r="A54" s="457"/>
      <c r="B54" s="457"/>
      <c r="C54" s="457"/>
      <c r="D54" s="457"/>
      <c r="E54" s="463"/>
      <c r="F54" s="457"/>
      <c r="G54" s="22" t="s">
        <v>59</v>
      </c>
      <c r="H54" s="273"/>
      <c r="I54" s="276"/>
      <c r="J54" s="276"/>
      <c r="K54" s="276"/>
      <c r="L54" s="276"/>
      <c r="M54" s="276"/>
      <c r="N54" s="276"/>
      <c r="O54" s="276"/>
      <c r="P54" s="276"/>
      <c r="Q54" s="276"/>
      <c r="R54" s="277"/>
      <c r="S54" s="93">
        <v>0.03</v>
      </c>
      <c r="T54" s="93">
        <v>0.03</v>
      </c>
      <c r="U54" s="93">
        <v>0.03</v>
      </c>
      <c r="V54" s="93">
        <v>0.03</v>
      </c>
      <c r="W54" s="93">
        <v>0.03</v>
      </c>
      <c r="X54" s="93">
        <v>0.03</v>
      </c>
      <c r="Y54" s="227">
        <v>0</v>
      </c>
      <c r="Z54" s="93">
        <v>0</v>
      </c>
      <c r="AA54" s="227">
        <v>0</v>
      </c>
      <c r="AB54" s="228"/>
      <c r="AC54" s="228"/>
      <c r="AD54" s="93">
        <v>0</v>
      </c>
      <c r="AE54" s="93">
        <v>0</v>
      </c>
      <c r="AF54" s="93"/>
      <c r="AG54" s="203"/>
      <c r="AH54" s="203"/>
      <c r="AI54" s="203"/>
      <c r="AJ54" s="203"/>
      <c r="AK54" s="93">
        <v>0</v>
      </c>
      <c r="AL54" s="113"/>
      <c r="AM54" s="117"/>
      <c r="AN54" s="113"/>
      <c r="AO54" s="201"/>
      <c r="AP54" s="201"/>
      <c r="AQ54" s="463"/>
      <c r="AR54" s="463"/>
      <c r="AS54" s="463"/>
      <c r="AT54" s="463"/>
      <c r="AU54" s="463"/>
      <c r="AV54" s="14"/>
    </row>
    <row r="55" spans="1:49" ht="30" customHeight="1" x14ac:dyDescent="0.25">
      <c r="A55" s="457"/>
      <c r="B55" s="457"/>
      <c r="C55" s="457"/>
      <c r="D55" s="457"/>
      <c r="E55" s="463"/>
      <c r="F55" s="457"/>
      <c r="G55" s="16" t="s">
        <v>77</v>
      </c>
      <c r="H55" s="113">
        <f t="shared" ref="H55" si="10">L55+R55+X55+AD55+AE55</f>
        <v>109353925</v>
      </c>
      <c r="I55" s="273"/>
      <c r="J55" s="273"/>
      <c r="K55" s="273"/>
      <c r="L55" s="273"/>
      <c r="M55" s="113">
        <v>14818651</v>
      </c>
      <c r="N55" s="113">
        <v>14818651</v>
      </c>
      <c r="O55" s="113">
        <v>14818651</v>
      </c>
      <c r="P55" s="113">
        <v>14818651</v>
      </c>
      <c r="Q55" s="113">
        <v>14818651</v>
      </c>
      <c r="R55" s="200">
        <v>14818651</v>
      </c>
      <c r="S55" s="113">
        <v>46533533</v>
      </c>
      <c r="T55" s="113">
        <v>46533533</v>
      </c>
      <c r="U55" s="113">
        <v>46533533</v>
      </c>
      <c r="V55" s="113">
        <v>46533533</v>
      </c>
      <c r="W55" s="113">
        <v>46533533</v>
      </c>
      <c r="X55" s="113">
        <v>46533533</v>
      </c>
      <c r="Y55" s="113">
        <v>90945741</v>
      </c>
      <c r="Z55" s="113">
        <v>90945741</v>
      </c>
      <c r="AA55" s="113">
        <v>90945741</v>
      </c>
      <c r="AB55" s="113">
        <v>90945741</v>
      </c>
      <c r="AC55" s="113">
        <v>90945741</v>
      </c>
      <c r="AD55" s="113">
        <v>48001741</v>
      </c>
      <c r="AE55" s="113">
        <v>0</v>
      </c>
      <c r="AF55" s="113"/>
      <c r="AG55" s="204"/>
      <c r="AH55" s="204"/>
      <c r="AI55" s="204"/>
      <c r="AJ55" s="204"/>
      <c r="AK55" s="113">
        <v>31993983</v>
      </c>
      <c r="AL55" s="113">
        <v>48001741</v>
      </c>
      <c r="AM55" s="117">
        <v>48001741</v>
      </c>
      <c r="AN55" s="113">
        <v>48001741</v>
      </c>
      <c r="AO55" s="201">
        <f>AN55/AC55</f>
        <v>0.52780636533600844</v>
      </c>
      <c r="AP55" s="201"/>
      <c r="AQ55" s="463"/>
      <c r="AR55" s="463"/>
      <c r="AS55" s="463"/>
      <c r="AT55" s="463"/>
      <c r="AU55" s="463"/>
      <c r="AV55" s="14"/>
    </row>
    <row r="56" spans="1:49" ht="30" customHeight="1" x14ac:dyDescent="0.25">
      <c r="A56" s="457"/>
      <c r="B56" s="457"/>
      <c r="C56" s="457"/>
      <c r="D56" s="457"/>
      <c r="E56" s="463"/>
      <c r="F56" s="457"/>
      <c r="G56" s="22" t="s">
        <v>79</v>
      </c>
      <c r="H56" s="116">
        <v>1</v>
      </c>
      <c r="I56" s="212">
        <v>0.125</v>
      </c>
      <c r="J56" s="212">
        <v>0.125</v>
      </c>
      <c r="K56" s="215">
        <v>0.13500000000000001</v>
      </c>
      <c r="L56" s="215">
        <v>0.13500000000000001</v>
      </c>
      <c r="M56" s="212">
        <v>0.24</v>
      </c>
      <c r="N56" s="212">
        <v>0.24</v>
      </c>
      <c r="O56" s="212">
        <v>0.24</v>
      </c>
      <c r="P56" s="212">
        <v>0.24</v>
      </c>
      <c r="Q56" s="212">
        <v>0.24</v>
      </c>
      <c r="R56" s="216">
        <v>0.24</v>
      </c>
      <c r="S56" s="212">
        <v>0.25</v>
      </c>
      <c r="T56" s="212">
        <v>0.25</v>
      </c>
      <c r="U56" s="212">
        <v>0.25</v>
      </c>
      <c r="V56" s="212">
        <v>0.25</v>
      </c>
      <c r="W56" s="212">
        <v>0.25</v>
      </c>
      <c r="X56" s="212">
        <v>0.25</v>
      </c>
      <c r="Y56" s="116">
        <f>+Y52+Y54</f>
        <v>0.25</v>
      </c>
      <c r="Z56" s="116">
        <v>0.25</v>
      </c>
      <c r="AA56" s="116">
        <f>+AA52+AA54</f>
        <v>0.25</v>
      </c>
      <c r="AB56" s="212"/>
      <c r="AC56" s="113"/>
      <c r="AD56" s="93">
        <f>+AD52+AD54</f>
        <v>0.25</v>
      </c>
      <c r="AE56" s="213">
        <v>0.125</v>
      </c>
      <c r="AF56" s="213"/>
      <c r="AG56" s="91"/>
      <c r="AH56" s="91"/>
      <c r="AI56" s="91"/>
      <c r="AJ56" s="91"/>
      <c r="AK56" s="225">
        <f>+AK52+AK54</f>
        <v>5.2499999999999998E-2</v>
      </c>
      <c r="AL56" s="225">
        <f>+AL52+AL54</f>
        <v>0.125</v>
      </c>
      <c r="AM56" s="201">
        <f>+AM52+AM54</f>
        <v>0.24</v>
      </c>
      <c r="AN56" s="272">
        <f>AN52</f>
        <v>0.25</v>
      </c>
      <c r="AO56" s="201" t="e">
        <f>AN56/AC56</f>
        <v>#DIV/0!</v>
      </c>
      <c r="AP56" s="201">
        <f>(L56+R56+X56+AN56)/H56</f>
        <v>0.875</v>
      </c>
      <c r="AQ56" s="463"/>
      <c r="AR56" s="463"/>
      <c r="AS56" s="463"/>
      <c r="AT56" s="463"/>
      <c r="AU56" s="463"/>
      <c r="AV56" s="14"/>
    </row>
    <row r="57" spans="1:49" ht="30" customHeight="1" thickBot="1" x14ac:dyDescent="0.3">
      <c r="A57" s="458"/>
      <c r="B57" s="458"/>
      <c r="C57" s="458"/>
      <c r="D57" s="458"/>
      <c r="E57" s="461"/>
      <c r="F57" s="458"/>
      <c r="G57" s="16" t="s">
        <v>85</v>
      </c>
      <c r="H57" s="92">
        <f>H53+H55</f>
        <v>1009944812</v>
      </c>
      <c r="I57" s="92">
        <v>41162920</v>
      </c>
      <c r="J57" s="92">
        <v>41162920</v>
      </c>
      <c r="K57" s="92">
        <v>44455954</v>
      </c>
      <c r="L57" s="92">
        <v>44455954</v>
      </c>
      <c r="M57" s="92">
        <v>109918651</v>
      </c>
      <c r="N57" s="92">
        <v>109918651</v>
      </c>
      <c r="O57" s="92">
        <v>109918651</v>
      </c>
      <c r="P57" s="92">
        <v>109918651</v>
      </c>
      <c r="Q57" s="92">
        <v>109918651</v>
      </c>
      <c r="R57" s="206">
        <v>142317651</v>
      </c>
      <c r="S57" s="92">
        <v>326533533</v>
      </c>
      <c r="T57" s="92">
        <v>326533533</v>
      </c>
      <c r="U57" s="92">
        <v>326533533</v>
      </c>
      <c r="V57" s="92">
        <v>326533533</v>
      </c>
      <c r="W57" s="92">
        <v>260265533</v>
      </c>
      <c r="X57" s="92">
        <v>260265533</v>
      </c>
      <c r="Y57" s="92">
        <f>Y55+Y53</f>
        <v>449001741</v>
      </c>
      <c r="Z57" s="92">
        <v>449001741</v>
      </c>
      <c r="AA57" s="92">
        <f>AA55+AA53</f>
        <v>449001741</v>
      </c>
      <c r="AB57" s="92">
        <f>+AB53+AB55</f>
        <v>390718741</v>
      </c>
      <c r="AC57" s="92">
        <f>+AC53+AC55</f>
        <v>390718741</v>
      </c>
      <c r="AD57" s="94">
        <f>+AD53+AD55</f>
        <v>323383674</v>
      </c>
      <c r="AE57" s="92">
        <f>AE53+AE55</f>
        <v>239522000</v>
      </c>
      <c r="AF57" s="92"/>
      <c r="AG57" s="92"/>
      <c r="AH57" s="92"/>
      <c r="AI57" s="92"/>
      <c r="AJ57" s="92"/>
      <c r="AK57" s="92">
        <f>AK53+AK55</f>
        <v>72983983</v>
      </c>
      <c r="AL57" s="92">
        <f>AL53+AL55</f>
        <v>219898741</v>
      </c>
      <c r="AM57" s="94">
        <f>+AM53+AM55</f>
        <v>302398741</v>
      </c>
      <c r="AN57" s="94">
        <f>+AN53+AN55</f>
        <v>323383674</v>
      </c>
      <c r="AO57" s="207">
        <f>AN57/AC57</f>
        <v>0.82766358524890926</v>
      </c>
      <c r="AP57" s="207">
        <f>(L57+R57+X57+AN57)/H57</f>
        <v>0.76283654596366202</v>
      </c>
      <c r="AQ57" s="463"/>
      <c r="AR57" s="463"/>
      <c r="AS57" s="463"/>
      <c r="AT57" s="463"/>
      <c r="AU57" s="463"/>
      <c r="AV57" s="14"/>
    </row>
    <row r="58" spans="1:49" ht="30" customHeight="1" x14ac:dyDescent="0.25">
      <c r="A58" s="505" t="s">
        <v>45</v>
      </c>
      <c r="B58" s="503">
        <v>9</v>
      </c>
      <c r="C58" s="503" t="s">
        <v>278</v>
      </c>
      <c r="D58" s="504" t="s">
        <v>128</v>
      </c>
      <c r="E58" s="504">
        <v>459</v>
      </c>
      <c r="F58" s="504">
        <v>179</v>
      </c>
      <c r="G58" s="22" t="s">
        <v>48</v>
      </c>
      <c r="H58" s="208">
        <v>1</v>
      </c>
      <c r="I58" s="209">
        <v>1</v>
      </c>
      <c r="J58" s="209">
        <v>1</v>
      </c>
      <c r="K58" s="209">
        <v>1</v>
      </c>
      <c r="L58" s="209">
        <v>1</v>
      </c>
      <c r="M58" s="209">
        <v>1</v>
      </c>
      <c r="N58" s="209">
        <v>1</v>
      </c>
      <c r="O58" s="209">
        <v>1</v>
      </c>
      <c r="P58" s="209">
        <v>1</v>
      </c>
      <c r="Q58" s="209">
        <v>1</v>
      </c>
      <c r="R58" s="211">
        <v>1</v>
      </c>
      <c r="S58" s="212">
        <v>1</v>
      </c>
      <c r="T58" s="212">
        <v>1</v>
      </c>
      <c r="U58" s="212">
        <v>1</v>
      </c>
      <c r="V58" s="212">
        <v>1</v>
      </c>
      <c r="W58" s="212">
        <v>1</v>
      </c>
      <c r="X58" s="212">
        <v>0.98</v>
      </c>
      <c r="Y58" s="116">
        <v>1</v>
      </c>
      <c r="Z58" s="116">
        <v>1</v>
      </c>
      <c r="AA58" s="116">
        <v>1</v>
      </c>
      <c r="AB58" s="116">
        <v>1</v>
      </c>
      <c r="AC58" s="116">
        <v>1</v>
      </c>
      <c r="AD58" s="93">
        <v>0.81</v>
      </c>
      <c r="AE58" s="116">
        <v>1</v>
      </c>
      <c r="AF58" s="116"/>
      <c r="AG58" s="91"/>
      <c r="AH58" s="91"/>
      <c r="AI58" s="91"/>
      <c r="AJ58" s="91"/>
      <c r="AK58" s="93">
        <v>0.42</v>
      </c>
      <c r="AL58" s="93">
        <v>0.52</v>
      </c>
      <c r="AM58" s="93">
        <v>0.68</v>
      </c>
      <c r="AN58" s="93">
        <v>0.81</v>
      </c>
      <c r="AO58" s="201">
        <f>AN58/AC58</f>
        <v>0.81</v>
      </c>
      <c r="AP58" s="229">
        <f>12.5%+25%+((98%*25%)/100%)+((81%*25%)/100%)</f>
        <v>0.82250000000000001</v>
      </c>
      <c r="AQ58" s="525" t="s">
        <v>689</v>
      </c>
      <c r="AR58" s="524" t="s">
        <v>281</v>
      </c>
      <c r="AS58" s="569" t="s">
        <v>282</v>
      </c>
      <c r="AT58" s="525" t="s">
        <v>283</v>
      </c>
      <c r="AU58" s="528" t="s">
        <v>100</v>
      </c>
      <c r="AV58" s="14"/>
      <c r="AW58" s="14"/>
    </row>
    <row r="59" spans="1:49" ht="30" customHeight="1" x14ac:dyDescent="0.25">
      <c r="A59" s="457"/>
      <c r="B59" s="457"/>
      <c r="C59" s="457"/>
      <c r="D59" s="457"/>
      <c r="E59" s="457"/>
      <c r="F59" s="457"/>
      <c r="G59" s="16" t="s">
        <v>54</v>
      </c>
      <c r="H59" s="113">
        <f>L59+R59+X59+AD59+AE59</f>
        <v>2085548049.8</v>
      </c>
      <c r="I59" s="113">
        <v>147889460</v>
      </c>
      <c r="J59" s="113">
        <v>147889460</v>
      </c>
      <c r="K59" s="113">
        <v>197889460</v>
      </c>
      <c r="L59" s="113">
        <v>175354515.80000001</v>
      </c>
      <c r="M59" s="113">
        <v>342620000</v>
      </c>
      <c r="N59" s="113">
        <v>342620000</v>
      </c>
      <c r="O59" s="113">
        <v>342620000</v>
      </c>
      <c r="P59" s="113">
        <v>368620000</v>
      </c>
      <c r="Q59" s="113">
        <v>426971534</v>
      </c>
      <c r="R59" s="200">
        <v>368666534</v>
      </c>
      <c r="S59" s="113">
        <v>598000000</v>
      </c>
      <c r="T59" s="113">
        <v>598000000</v>
      </c>
      <c r="U59" s="113">
        <v>598000000</v>
      </c>
      <c r="V59" s="113">
        <v>598000000</v>
      </c>
      <c r="W59" s="113">
        <v>540480000</v>
      </c>
      <c r="X59" s="113">
        <v>518005000</v>
      </c>
      <c r="Y59" s="113">
        <v>664562000</v>
      </c>
      <c r="Z59" s="113">
        <v>664562000</v>
      </c>
      <c r="AA59" s="113">
        <v>664562000</v>
      </c>
      <c r="AB59" s="113">
        <v>573469000</v>
      </c>
      <c r="AC59" s="113">
        <v>567514500</v>
      </c>
      <c r="AD59" s="117">
        <v>556997000</v>
      </c>
      <c r="AE59" s="113">
        <v>466525000</v>
      </c>
      <c r="AF59" s="113"/>
      <c r="AG59" s="92"/>
      <c r="AH59" s="92"/>
      <c r="AI59" s="92"/>
      <c r="AJ59" s="92"/>
      <c r="AK59" s="113">
        <v>271710000</v>
      </c>
      <c r="AL59" s="113">
        <v>339557000</v>
      </c>
      <c r="AM59" s="117">
        <v>517201000</v>
      </c>
      <c r="AN59" s="117">
        <v>556997000</v>
      </c>
      <c r="AO59" s="201">
        <f>AN59/AC59</f>
        <v>0.98146743387173363</v>
      </c>
      <c r="AP59" s="229">
        <f>(L59+R59+X59+AN59)/H59</f>
        <v>0.77630580122824844</v>
      </c>
      <c r="AQ59" s="463"/>
      <c r="AR59" s="463"/>
      <c r="AS59" s="463"/>
      <c r="AT59" s="463"/>
      <c r="AU59" s="463"/>
      <c r="AV59" s="14"/>
    </row>
    <row r="60" spans="1:49" ht="30" customHeight="1" x14ac:dyDescent="0.25">
      <c r="A60" s="457"/>
      <c r="B60" s="457"/>
      <c r="C60" s="457"/>
      <c r="D60" s="457"/>
      <c r="E60" s="457"/>
      <c r="F60" s="457"/>
      <c r="G60" s="22" t="s">
        <v>59</v>
      </c>
      <c r="H60" s="273"/>
      <c r="I60" s="276"/>
      <c r="J60" s="276"/>
      <c r="K60" s="276"/>
      <c r="L60" s="276"/>
      <c r="M60" s="276"/>
      <c r="N60" s="276"/>
      <c r="O60" s="276"/>
      <c r="P60" s="276"/>
      <c r="Q60" s="276"/>
      <c r="R60" s="277"/>
      <c r="S60" s="276"/>
      <c r="T60" s="276"/>
      <c r="U60" s="276"/>
      <c r="V60" s="276"/>
      <c r="W60" s="276"/>
      <c r="X60" s="276"/>
      <c r="Y60" s="276"/>
      <c r="Z60" s="276"/>
      <c r="AA60" s="276"/>
      <c r="AB60" s="276"/>
      <c r="AC60" s="276"/>
      <c r="AD60" s="276"/>
      <c r="AE60" s="276"/>
      <c r="AF60" s="276"/>
      <c r="AG60" s="278"/>
      <c r="AH60" s="278"/>
      <c r="AI60" s="278"/>
      <c r="AJ60" s="278"/>
      <c r="AK60" s="276"/>
      <c r="AL60" s="276"/>
      <c r="AM60" s="276"/>
      <c r="AN60" s="276"/>
      <c r="AO60" s="280"/>
      <c r="AP60" s="282"/>
      <c r="AQ60" s="463"/>
      <c r="AR60" s="463"/>
      <c r="AS60" s="463"/>
      <c r="AT60" s="463"/>
      <c r="AU60" s="463"/>
      <c r="AV60" s="14"/>
    </row>
    <row r="61" spans="1:49" ht="30" customHeight="1" x14ac:dyDescent="0.25">
      <c r="A61" s="457"/>
      <c r="B61" s="457"/>
      <c r="C61" s="457"/>
      <c r="D61" s="457"/>
      <c r="E61" s="457"/>
      <c r="F61" s="457"/>
      <c r="G61" s="16" t="s">
        <v>77</v>
      </c>
      <c r="H61" s="113">
        <f t="shared" ref="H61" si="11">L61+R61+X61+AD61+AE61</f>
        <v>308077757</v>
      </c>
      <c r="I61" s="273"/>
      <c r="J61" s="273"/>
      <c r="K61" s="273"/>
      <c r="L61" s="273"/>
      <c r="M61" s="113">
        <v>105130007.8</v>
      </c>
      <c r="N61" s="113">
        <v>105130007.8</v>
      </c>
      <c r="O61" s="113">
        <v>105130007.8</v>
      </c>
      <c r="P61" s="113">
        <v>105130008</v>
      </c>
      <c r="Q61" s="113">
        <v>93192762</v>
      </c>
      <c r="R61" s="200">
        <v>93192760</v>
      </c>
      <c r="S61" s="113">
        <v>115410467</v>
      </c>
      <c r="T61" s="113">
        <v>115410467</v>
      </c>
      <c r="U61" s="113">
        <v>107657267</v>
      </c>
      <c r="V61" s="113">
        <v>107657267</v>
      </c>
      <c r="W61" s="113">
        <v>107657267</v>
      </c>
      <c r="X61" s="113">
        <v>107657267</v>
      </c>
      <c r="Y61" s="113">
        <v>107227730</v>
      </c>
      <c r="Z61" s="113">
        <v>107227730</v>
      </c>
      <c r="AA61" s="113">
        <v>107227730</v>
      </c>
      <c r="AB61" s="113">
        <v>107227730</v>
      </c>
      <c r="AC61" s="113">
        <v>107227730</v>
      </c>
      <c r="AD61" s="117">
        <v>107227730</v>
      </c>
      <c r="AE61" s="92">
        <v>0</v>
      </c>
      <c r="AF61" s="92"/>
      <c r="AG61" s="204"/>
      <c r="AH61" s="204"/>
      <c r="AI61" s="204"/>
      <c r="AJ61" s="204"/>
      <c r="AK61" s="113">
        <v>82083237</v>
      </c>
      <c r="AL61" s="113">
        <v>107227730</v>
      </c>
      <c r="AM61" s="117">
        <v>107227730</v>
      </c>
      <c r="AN61" s="117">
        <v>107227730</v>
      </c>
      <c r="AO61" s="201">
        <f>AN61/AC61</f>
        <v>1</v>
      </c>
      <c r="AP61" s="229"/>
      <c r="AQ61" s="463"/>
      <c r="AR61" s="463"/>
      <c r="AS61" s="463"/>
      <c r="AT61" s="463"/>
      <c r="AU61" s="463"/>
      <c r="AV61" s="14"/>
    </row>
    <row r="62" spans="1:49" ht="30" customHeight="1" x14ac:dyDescent="0.25">
      <c r="A62" s="457"/>
      <c r="B62" s="457"/>
      <c r="C62" s="457"/>
      <c r="D62" s="457"/>
      <c r="E62" s="457"/>
      <c r="F62" s="457"/>
      <c r="G62" s="22" t="s">
        <v>79</v>
      </c>
      <c r="H62" s="116">
        <v>1</v>
      </c>
      <c r="I62" s="212" t="s">
        <v>105</v>
      </c>
      <c r="J62" s="212">
        <v>1</v>
      </c>
      <c r="K62" s="212">
        <v>1</v>
      </c>
      <c r="L62" s="212">
        <v>1</v>
      </c>
      <c r="M62" s="212">
        <v>1</v>
      </c>
      <c r="N62" s="212">
        <v>1</v>
      </c>
      <c r="O62" s="212">
        <v>1</v>
      </c>
      <c r="P62" s="212">
        <v>1</v>
      </c>
      <c r="Q62" s="212">
        <v>1</v>
      </c>
      <c r="R62" s="216">
        <v>1</v>
      </c>
      <c r="S62" s="212">
        <v>1</v>
      </c>
      <c r="T62" s="212">
        <v>1</v>
      </c>
      <c r="U62" s="212">
        <v>1</v>
      </c>
      <c r="V62" s="212">
        <v>1</v>
      </c>
      <c r="W62" s="212">
        <v>1</v>
      </c>
      <c r="X62" s="212">
        <v>0.98</v>
      </c>
      <c r="Y62" s="116">
        <v>1</v>
      </c>
      <c r="Z62" s="116">
        <v>1</v>
      </c>
      <c r="AA62" s="116">
        <v>1</v>
      </c>
      <c r="AB62" s="116">
        <f t="shared" ref="AB62:AD63" si="12">+AB58+AB60</f>
        <v>1</v>
      </c>
      <c r="AC62" s="116">
        <f t="shared" si="12"/>
        <v>1</v>
      </c>
      <c r="AD62" s="93">
        <f t="shared" si="12"/>
        <v>0.81</v>
      </c>
      <c r="AE62" s="116">
        <v>1</v>
      </c>
      <c r="AF62" s="116"/>
      <c r="AG62" s="91"/>
      <c r="AH62" s="91"/>
      <c r="AI62" s="91"/>
      <c r="AJ62" s="91"/>
      <c r="AK62" s="93">
        <f>+AK58+AK60</f>
        <v>0.42</v>
      </c>
      <c r="AL62" s="93">
        <f>+AL58+AL60</f>
        <v>0.52</v>
      </c>
      <c r="AM62" s="93">
        <f>+AM58+AM60</f>
        <v>0.68</v>
      </c>
      <c r="AN62" s="93">
        <f>+AN58+AN60</f>
        <v>0.81</v>
      </c>
      <c r="AO62" s="201">
        <f>AN62/AC62</f>
        <v>0.81</v>
      </c>
      <c r="AP62" s="229">
        <f>12.5%+25%+((98%*25%)/100%)+((81%*25%)/100%)</f>
        <v>0.82250000000000001</v>
      </c>
      <c r="AQ62" s="463"/>
      <c r="AR62" s="463"/>
      <c r="AS62" s="463"/>
      <c r="AT62" s="463"/>
      <c r="AU62" s="463"/>
      <c r="AV62" s="14"/>
    </row>
    <row r="63" spans="1:49" ht="30" customHeight="1" thickBot="1" x14ac:dyDescent="0.3">
      <c r="A63" s="458"/>
      <c r="B63" s="458"/>
      <c r="C63" s="458"/>
      <c r="D63" s="458"/>
      <c r="E63" s="458"/>
      <c r="F63" s="458"/>
      <c r="G63" s="16" t="s">
        <v>85</v>
      </c>
      <c r="H63" s="92">
        <f>H59+H61</f>
        <v>2393625806.8000002</v>
      </c>
      <c r="I63" s="92">
        <v>147889460</v>
      </c>
      <c r="J63" s="92">
        <v>147889460</v>
      </c>
      <c r="K63" s="92">
        <v>197889460</v>
      </c>
      <c r="L63" s="92">
        <v>175354515.80000001</v>
      </c>
      <c r="M63" s="92">
        <v>447750007.80000001</v>
      </c>
      <c r="N63" s="92">
        <v>447750007.80000001</v>
      </c>
      <c r="O63" s="92">
        <v>447750007.80000001</v>
      </c>
      <c r="P63" s="92">
        <v>473750008</v>
      </c>
      <c r="Q63" s="92">
        <v>473750008</v>
      </c>
      <c r="R63" s="206">
        <v>461859294</v>
      </c>
      <c r="S63" s="92">
        <v>713410467</v>
      </c>
      <c r="T63" s="92">
        <v>713410467</v>
      </c>
      <c r="U63" s="92">
        <v>705657267</v>
      </c>
      <c r="V63" s="92">
        <v>705657267</v>
      </c>
      <c r="W63" s="92">
        <v>648137267</v>
      </c>
      <c r="X63" s="92">
        <v>625662267</v>
      </c>
      <c r="Y63" s="92">
        <f>Y59+Y61</f>
        <v>771789730</v>
      </c>
      <c r="Z63" s="92">
        <v>771789730</v>
      </c>
      <c r="AA63" s="92">
        <f>AA59+AA61</f>
        <v>771789730</v>
      </c>
      <c r="AB63" s="92">
        <f t="shared" si="12"/>
        <v>680696730</v>
      </c>
      <c r="AC63" s="92">
        <f t="shared" si="12"/>
        <v>674742230</v>
      </c>
      <c r="AD63" s="94">
        <f t="shared" si="12"/>
        <v>664224730</v>
      </c>
      <c r="AE63" s="92">
        <f>AE59+AE61</f>
        <v>466525000</v>
      </c>
      <c r="AF63" s="92"/>
      <c r="AG63" s="92"/>
      <c r="AH63" s="92"/>
      <c r="AI63" s="92"/>
      <c r="AJ63" s="92"/>
      <c r="AK63" s="92">
        <f>AK59+AK61</f>
        <v>353793237</v>
      </c>
      <c r="AL63" s="92">
        <f>AL59+AL61</f>
        <v>446784730</v>
      </c>
      <c r="AM63" s="94">
        <f>+AM59+AM61</f>
        <v>624428730</v>
      </c>
      <c r="AN63" s="94">
        <f>+AN59+AN61</f>
        <v>664224730</v>
      </c>
      <c r="AO63" s="207">
        <f>AN63/AC63</f>
        <v>0.98441256596611715</v>
      </c>
      <c r="AP63" s="230">
        <f>(L63+R63+X63+AN63)/H63</f>
        <v>0.80509693759372936</v>
      </c>
      <c r="AQ63" s="461"/>
      <c r="AR63" s="461"/>
      <c r="AS63" s="461"/>
      <c r="AT63" s="461"/>
      <c r="AU63" s="461"/>
      <c r="AV63" s="14"/>
    </row>
    <row r="64" spans="1:49" ht="30" customHeight="1" x14ac:dyDescent="0.25">
      <c r="A64" s="505" t="s">
        <v>291</v>
      </c>
      <c r="B64" s="503">
        <v>10</v>
      </c>
      <c r="C64" s="503" t="s">
        <v>292</v>
      </c>
      <c r="D64" s="504" t="s">
        <v>47</v>
      </c>
      <c r="E64" s="504">
        <v>452</v>
      </c>
      <c r="F64" s="504">
        <v>179</v>
      </c>
      <c r="G64" s="22" t="s">
        <v>48</v>
      </c>
      <c r="H64" s="112">
        <v>100000</v>
      </c>
      <c r="I64" s="196">
        <v>5000</v>
      </c>
      <c r="J64" s="196">
        <v>5000</v>
      </c>
      <c r="K64" s="196">
        <v>4800</v>
      </c>
      <c r="L64" s="196">
        <v>3579</v>
      </c>
      <c r="M64" s="196">
        <v>22500</v>
      </c>
      <c r="N64" s="196">
        <v>22500</v>
      </c>
      <c r="O64" s="196">
        <v>22500</v>
      </c>
      <c r="P64" s="196">
        <v>22500</v>
      </c>
      <c r="Q64" s="196">
        <v>22500</v>
      </c>
      <c r="R64" s="197">
        <v>22661</v>
      </c>
      <c r="S64" s="120">
        <v>25880</v>
      </c>
      <c r="T64" s="120">
        <v>25880</v>
      </c>
      <c r="U64" s="120">
        <v>25880</v>
      </c>
      <c r="V64" s="120">
        <v>25880</v>
      </c>
      <c r="W64" s="120">
        <v>25880</v>
      </c>
      <c r="X64" s="120">
        <v>34698</v>
      </c>
      <c r="Y64" s="120">
        <v>16721</v>
      </c>
      <c r="Z64" s="91">
        <v>16721</v>
      </c>
      <c r="AA64" s="120">
        <v>16721</v>
      </c>
      <c r="AB64" s="120">
        <v>29000</v>
      </c>
      <c r="AC64" s="91">
        <v>29000</v>
      </c>
      <c r="AD64" s="91">
        <v>35650</v>
      </c>
      <c r="AE64" s="91">
        <v>7721</v>
      </c>
      <c r="AF64" s="91"/>
      <c r="AG64" s="91"/>
      <c r="AH64" s="91"/>
      <c r="AI64" s="91"/>
      <c r="AJ64" s="91"/>
      <c r="AK64" s="114">
        <v>5779</v>
      </c>
      <c r="AL64" s="120">
        <v>14204</v>
      </c>
      <c r="AM64" s="231">
        <v>25118</v>
      </c>
      <c r="AN64" s="91">
        <v>35650</v>
      </c>
      <c r="AO64" s="201">
        <f>+AN64/AC64</f>
        <v>1.2293103448275862</v>
      </c>
      <c r="AP64" s="229">
        <f>(L64+R64+X64+AN64)/H64</f>
        <v>0.96587999999999996</v>
      </c>
      <c r="AQ64" s="525" t="s">
        <v>293</v>
      </c>
      <c r="AR64" s="565" t="s">
        <v>87</v>
      </c>
      <c r="AS64" s="565" t="s">
        <v>87</v>
      </c>
      <c r="AT64" s="525" t="s">
        <v>125</v>
      </c>
      <c r="AU64" s="528" t="s">
        <v>295</v>
      </c>
      <c r="AV64" s="14"/>
      <c r="AW64" s="14"/>
    </row>
    <row r="65" spans="1:49" ht="30" customHeight="1" x14ac:dyDescent="0.25">
      <c r="A65" s="457"/>
      <c r="B65" s="457"/>
      <c r="C65" s="457"/>
      <c r="D65" s="457"/>
      <c r="E65" s="457"/>
      <c r="F65" s="457"/>
      <c r="G65" s="16" t="s">
        <v>54</v>
      </c>
      <c r="H65" s="113">
        <f>L65+R65+X65+AD65+AE65</f>
        <v>15510928070.799999</v>
      </c>
      <c r="I65" s="113">
        <v>1405162050</v>
      </c>
      <c r="J65" s="113">
        <v>1405162050</v>
      </c>
      <c r="K65" s="113">
        <v>1306700914</v>
      </c>
      <c r="L65" s="113">
        <v>1099195340.8</v>
      </c>
      <c r="M65" s="113">
        <v>2293825000</v>
      </c>
      <c r="N65" s="113">
        <v>2293825000</v>
      </c>
      <c r="O65" s="113">
        <v>2293825000</v>
      </c>
      <c r="P65" s="113">
        <v>2293825000</v>
      </c>
      <c r="Q65" s="113">
        <v>2256336810</v>
      </c>
      <c r="R65" s="200">
        <v>2189091098</v>
      </c>
      <c r="S65" s="113">
        <v>4015611000</v>
      </c>
      <c r="T65" s="113">
        <v>4015611000</v>
      </c>
      <c r="U65" s="113">
        <v>4015611000</v>
      </c>
      <c r="V65" s="113">
        <v>4019892024</v>
      </c>
      <c r="W65" s="113">
        <v>4125732326</v>
      </c>
      <c r="X65" s="113">
        <v>4120466299</v>
      </c>
      <c r="Y65" s="118">
        <v>4722100000</v>
      </c>
      <c r="Z65" s="113">
        <v>4722100000</v>
      </c>
      <c r="AA65" s="118">
        <v>4722100000</v>
      </c>
      <c r="AB65" s="113">
        <v>4389700767</v>
      </c>
      <c r="AC65" s="113">
        <v>4370552232</v>
      </c>
      <c r="AD65" s="118">
        <v>4349024333</v>
      </c>
      <c r="AE65" s="113">
        <v>3753151000</v>
      </c>
      <c r="AF65" s="113"/>
      <c r="AG65" s="113"/>
      <c r="AH65" s="113"/>
      <c r="AI65" s="113"/>
      <c r="AJ65" s="113"/>
      <c r="AK65" s="113">
        <v>3491384000</v>
      </c>
      <c r="AL65" s="118">
        <v>4024621500</v>
      </c>
      <c r="AM65" s="118">
        <v>4190199000</v>
      </c>
      <c r="AN65" s="118">
        <v>4349024333</v>
      </c>
      <c r="AO65" s="201">
        <f>+AN65/AC65</f>
        <v>0.99507432977407784</v>
      </c>
      <c r="AP65" s="229">
        <f>(L65+R65+X65+AN65)/H65</f>
        <v>0.75803182228241572</v>
      </c>
      <c r="AQ65" s="463"/>
      <c r="AR65" s="463"/>
      <c r="AS65" s="463"/>
      <c r="AT65" s="463"/>
      <c r="AU65" s="463"/>
      <c r="AV65" s="14"/>
    </row>
    <row r="66" spans="1:49" ht="30" customHeight="1" x14ac:dyDescent="0.25">
      <c r="A66" s="457"/>
      <c r="B66" s="457"/>
      <c r="C66" s="457"/>
      <c r="D66" s="457"/>
      <c r="E66" s="457"/>
      <c r="F66" s="457"/>
      <c r="G66" s="22" t="s">
        <v>59</v>
      </c>
      <c r="H66" s="273"/>
      <c r="I66" s="274"/>
      <c r="J66" s="274"/>
      <c r="K66" s="274"/>
      <c r="L66" s="274"/>
      <c r="M66" s="114">
        <v>1221</v>
      </c>
      <c r="N66" s="114">
        <v>1221</v>
      </c>
      <c r="O66" s="114">
        <v>1221</v>
      </c>
      <c r="P66" s="114">
        <v>1221</v>
      </c>
      <c r="Q66" s="114">
        <v>1221</v>
      </c>
      <c r="R66" s="202">
        <v>1221</v>
      </c>
      <c r="S66" s="114">
        <v>1120</v>
      </c>
      <c r="T66" s="114">
        <v>1120</v>
      </c>
      <c r="U66" s="114">
        <v>1120</v>
      </c>
      <c r="V66" s="114">
        <v>1120</v>
      </c>
      <c r="W66" s="114">
        <v>1120</v>
      </c>
      <c r="X66" s="114">
        <v>1120</v>
      </c>
      <c r="Y66" s="221">
        <v>0</v>
      </c>
      <c r="Z66" s="114">
        <v>0</v>
      </c>
      <c r="AA66" s="221">
        <v>0</v>
      </c>
      <c r="AB66" s="113">
        <v>0</v>
      </c>
      <c r="AC66" s="113">
        <v>0</v>
      </c>
      <c r="AD66" s="119"/>
      <c r="AE66" s="114"/>
      <c r="AF66" s="114"/>
      <c r="AG66" s="203"/>
      <c r="AH66" s="203"/>
      <c r="AI66" s="203"/>
      <c r="AJ66" s="203"/>
      <c r="AK66" s="114">
        <v>0</v>
      </c>
      <c r="AL66" s="221">
        <v>0</v>
      </c>
      <c r="AM66" s="119">
        <v>0</v>
      </c>
      <c r="AN66" s="119">
        <v>0</v>
      </c>
      <c r="AO66" s="201"/>
      <c r="AP66" s="229"/>
      <c r="AQ66" s="463"/>
      <c r="AR66" s="463"/>
      <c r="AS66" s="463"/>
      <c r="AT66" s="463"/>
      <c r="AU66" s="463"/>
      <c r="AV66" s="14"/>
    </row>
    <row r="67" spans="1:49" ht="30" customHeight="1" x14ac:dyDescent="0.25">
      <c r="A67" s="457"/>
      <c r="B67" s="457"/>
      <c r="C67" s="457"/>
      <c r="D67" s="457"/>
      <c r="E67" s="457"/>
      <c r="F67" s="457"/>
      <c r="G67" s="16" t="s">
        <v>77</v>
      </c>
      <c r="H67" s="113">
        <f t="shared" ref="H67" si="13">L67+R67+X67+AD67+AE67</f>
        <v>1816304036.8</v>
      </c>
      <c r="I67" s="273"/>
      <c r="J67" s="273"/>
      <c r="K67" s="273"/>
      <c r="L67" s="273"/>
      <c r="M67" s="113">
        <v>598195578</v>
      </c>
      <c r="N67" s="113">
        <v>598195578</v>
      </c>
      <c r="O67" s="113">
        <v>592203610.79999995</v>
      </c>
      <c r="P67" s="113">
        <v>592203611</v>
      </c>
      <c r="Q67" s="113">
        <v>592203611</v>
      </c>
      <c r="R67" s="200">
        <v>569884042.79999995</v>
      </c>
      <c r="S67" s="113">
        <v>587214230</v>
      </c>
      <c r="T67" s="113">
        <v>587214230</v>
      </c>
      <c r="U67" s="113">
        <v>587214230</v>
      </c>
      <c r="V67" s="113">
        <v>587214230</v>
      </c>
      <c r="W67" s="113">
        <v>553573831</v>
      </c>
      <c r="X67" s="113">
        <v>518424464</v>
      </c>
      <c r="Y67" s="118">
        <v>776771097</v>
      </c>
      <c r="Z67" s="113">
        <v>784314031</v>
      </c>
      <c r="AA67" s="118">
        <v>776771097</v>
      </c>
      <c r="AB67" s="113">
        <v>754066530</v>
      </c>
      <c r="AC67" s="113">
        <v>754066530</v>
      </c>
      <c r="AD67" s="118">
        <v>727995530</v>
      </c>
      <c r="AE67" s="113">
        <v>0</v>
      </c>
      <c r="AF67" s="113"/>
      <c r="AG67" s="232"/>
      <c r="AH67" s="203"/>
      <c r="AI67" s="203"/>
      <c r="AJ67" s="203"/>
      <c r="AK67" s="113">
        <v>553211570</v>
      </c>
      <c r="AL67" s="118">
        <v>688740762</v>
      </c>
      <c r="AM67" s="118">
        <v>720920030</v>
      </c>
      <c r="AN67" s="118">
        <v>727995530</v>
      </c>
      <c r="AO67" s="201">
        <f t="shared" ref="AO67:AO77" si="14">+AN67/AC67</f>
        <v>0.96542612758585111</v>
      </c>
      <c r="AP67" s="229"/>
      <c r="AQ67" s="463"/>
      <c r="AR67" s="463"/>
      <c r="AS67" s="463"/>
      <c r="AT67" s="463"/>
      <c r="AU67" s="463"/>
      <c r="AV67" s="14"/>
    </row>
    <row r="68" spans="1:49" ht="30" customHeight="1" x14ac:dyDescent="0.25">
      <c r="A68" s="457"/>
      <c r="B68" s="457"/>
      <c r="C68" s="457"/>
      <c r="D68" s="457"/>
      <c r="E68" s="457"/>
      <c r="F68" s="457"/>
      <c r="G68" s="22" t="s">
        <v>79</v>
      </c>
      <c r="H68" s="91">
        <f>H64+H66</f>
        <v>100000</v>
      </c>
      <c r="I68" s="120">
        <v>5000</v>
      </c>
      <c r="J68" s="120">
        <v>5000</v>
      </c>
      <c r="K68" s="120">
        <v>4800</v>
      </c>
      <c r="L68" s="120">
        <v>3579</v>
      </c>
      <c r="M68" s="120">
        <v>23721</v>
      </c>
      <c r="N68" s="120">
        <v>23721</v>
      </c>
      <c r="O68" s="120">
        <v>23721</v>
      </c>
      <c r="P68" s="120">
        <v>23721</v>
      </c>
      <c r="Q68" s="120">
        <v>23721</v>
      </c>
      <c r="R68" s="205">
        <f t="shared" ref="R68:X68" si="15">R64+R66</f>
        <v>23882</v>
      </c>
      <c r="S68" s="120">
        <f t="shared" si="15"/>
        <v>27000</v>
      </c>
      <c r="T68" s="120">
        <f t="shared" si="15"/>
        <v>27000</v>
      </c>
      <c r="U68" s="120">
        <f t="shared" si="15"/>
        <v>27000</v>
      </c>
      <c r="V68" s="120">
        <f t="shared" si="15"/>
        <v>27000</v>
      </c>
      <c r="W68" s="120">
        <f t="shared" si="15"/>
        <v>27000</v>
      </c>
      <c r="X68" s="120">
        <f t="shared" si="15"/>
        <v>35818</v>
      </c>
      <c r="Y68" s="223">
        <f>+X64+X66</f>
        <v>35818</v>
      </c>
      <c r="Z68" s="120">
        <f>Z64+Z66</f>
        <v>16721</v>
      </c>
      <c r="AA68" s="223">
        <f>+Z64+Z66</f>
        <v>16721</v>
      </c>
      <c r="AB68" s="113">
        <f>+AB64+AB66</f>
        <v>29000</v>
      </c>
      <c r="AC68" s="91">
        <f>+AC64+AC66</f>
        <v>29000</v>
      </c>
      <c r="AD68" s="91">
        <f>+AD64+AD66</f>
        <v>35650</v>
      </c>
      <c r="AE68" s="91">
        <f>+AE64</f>
        <v>7721</v>
      </c>
      <c r="AF68" s="91"/>
      <c r="AG68" s="91"/>
      <c r="AH68" s="91"/>
      <c r="AI68" s="91"/>
      <c r="AJ68" s="91"/>
      <c r="AK68" s="114">
        <v>5779</v>
      </c>
      <c r="AL68" s="223">
        <f t="shared" ref="AL68:AN69" si="16">+AL64+AL66</f>
        <v>14204</v>
      </c>
      <c r="AM68" s="119">
        <f t="shared" si="16"/>
        <v>25118</v>
      </c>
      <c r="AN68" s="91">
        <f t="shared" si="16"/>
        <v>35650</v>
      </c>
      <c r="AO68" s="201">
        <f t="shared" si="14"/>
        <v>1.2293103448275862</v>
      </c>
      <c r="AP68" s="229">
        <f>(L68+R68+X68+AN68)/H68</f>
        <v>0.98929</v>
      </c>
      <c r="AQ68" s="463"/>
      <c r="AR68" s="463"/>
      <c r="AS68" s="463"/>
      <c r="AT68" s="463"/>
      <c r="AU68" s="463"/>
      <c r="AV68" s="14"/>
    </row>
    <row r="69" spans="1:49" ht="30" customHeight="1" thickBot="1" x14ac:dyDescent="0.3">
      <c r="A69" s="458"/>
      <c r="B69" s="458"/>
      <c r="C69" s="458"/>
      <c r="D69" s="458"/>
      <c r="E69" s="458"/>
      <c r="F69" s="458"/>
      <c r="G69" s="69" t="s">
        <v>85</v>
      </c>
      <c r="H69" s="92">
        <v>13583515383.599998</v>
      </c>
      <c r="I69" s="92">
        <v>1405162050</v>
      </c>
      <c r="J69" s="92">
        <v>1405162050</v>
      </c>
      <c r="K69" s="92">
        <v>1306700914</v>
      </c>
      <c r="L69" s="92">
        <v>1099195340.8</v>
      </c>
      <c r="M69" s="92">
        <v>2892020578</v>
      </c>
      <c r="N69" s="92">
        <v>2892020578</v>
      </c>
      <c r="O69" s="92">
        <v>2886028610.8000002</v>
      </c>
      <c r="P69" s="92">
        <v>2886028611</v>
      </c>
      <c r="Q69" s="92">
        <v>2886028611</v>
      </c>
      <c r="R69" s="206">
        <v>2758975140.8000002</v>
      </c>
      <c r="S69" s="92">
        <v>4602825230</v>
      </c>
      <c r="T69" s="92">
        <v>4602825230</v>
      </c>
      <c r="U69" s="92">
        <v>4602825230</v>
      </c>
      <c r="V69" s="92">
        <v>4607106254</v>
      </c>
      <c r="W69" s="92">
        <v>4679306157</v>
      </c>
      <c r="X69" s="92">
        <v>4638890763</v>
      </c>
      <c r="Y69" s="92">
        <f>+Y65+Y67</f>
        <v>5498871097</v>
      </c>
      <c r="Z69" s="92">
        <v>5506414031</v>
      </c>
      <c r="AA69" s="92">
        <f>+AA65+AA67</f>
        <v>5498871097</v>
      </c>
      <c r="AB69" s="92">
        <f t="shared" ref="AB69" si="17">+AB65+AB67</f>
        <v>5143767297</v>
      </c>
      <c r="AC69" s="92">
        <f>AC65+AC67</f>
        <v>5124618762</v>
      </c>
      <c r="AD69" s="94">
        <f>+AD65+AD67</f>
        <v>5077019863</v>
      </c>
      <c r="AE69" s="92">
        <f>AE65+AE67</f>
        <v>3753151000</v>
      </c>
      <c r="AF69" s="92"/>
      <c r="AG69" s="92"/>
      <c r="AH69" s="92"/>
      <c r="AI69" s="92"/>
      <c r="AJ69" s="92"/>
      <c r="AK69" s="92">
        <f>AK65+AK67</f>
        <v>4044595570</v>
      </c>
      <c r="AL69" s="92">
        <f t="shared" si="16"/>
        <v>4713362262</v>
      </c>
      <c r="AM69" s="94">
        <f t="shared" si="16"/>
        <v>4911119030</v>
      </c>
      <c r="AN69" s="94">
        <f t="shared" si="16"/>
        <v>5077019863</v>
      </c>
      <c r="AO69" s="207">
        <f t="shared" si="14"/>
        <v>0.99071171901547983</v>
      </c>
      <c r="AP69" s="230">
        <f>(L69+R69+X69+AN69)/H69</f>
        <v>0.99930546138215526</v>
      </c>
      <c r="AQ69" s="461"/>
      <c r="AR69" s="461"/>
      <c r="AS69" s="461"/>
      <c r="AT69" s="461"/>
      <c r="AU69" s="461"/>
      <c r="AV69" s="14"/>
    </row>
    <row r="70" spans="1:49" ht="30" customHeight="1" x14ac:dyDescent="0.25">
      <c r="A70" s="505" t="s">
        <v>291</v>
      </c>
      <c r="B70" s="503">
        <v>11</v>
      </c>
      <c r="C70" s="503" t="s">
        <v>305</v>
      </c>
      <c r="D70" s="504" t="s">
        <v>47</v>
      </c>
      <c r="E70" s="504">
        <v>452</v>
      </c>
      <c r="F70" s="504">
        <v>179</v>
      </c>
      <c r="G70" s="22" t="s">
        <v>48</v>
      </c>
      <c r="H70" s="112">
        <v>8</v>
      </c>
      <c r="I70" s="284"/>
      <c r="J70" s="284"/>
      <c r="K70" s="284"/>
      <c r="L70" s="284"/>
      <c r="M70" s="196">
        <v>2</v>
      </c>
      <c r="N70" s="196">
        <v>2</v>
      </c>
      <c r="O70" s="196">
        <v>2</v>
      </c>
      <c r="P70" s="196">
        <v>2</v>
      </c>
      <c r="Q70" s="196">
        <v>2</v>
      </c>
      <c r="R70" s="197">
        <v>0</v>
      </c>
      <c r="S70" s="120">
        <v>3</v>
      </c>
      <c r="T70" s="120">
        <v>3</v>
      </c>
      <c r="U70" s="120">
        <v>3</v>
      </c>
      <c r="V70" s="120">
        <v>3</v>
      </c>
      <c r="W70" s="120">
        <v>3</v>
      </c>
      <c r="X70" s="120">
        <v>2</v>
      </c>
      <c r="Y70" s="120">
        <v>3</v>
      </c>
      <c r="Z70" s="91">
        <v>3</v>
      </c>
      <c r="AA70" s="120">
        <v>3</v>
      </c>
      <c r="AB70" s="120">
        <v>3</v>
      </c>
      <c r="AC70" s="91">
        <v>3</v>
      </c>
      <c r="AD70" s="91">
        <v>3</v>
      </c>
      <c r="AE70" s="91">
        <v>0</v>
      </c>
      <c r="AF70" s="91"/>
      <c r="AG70" s="91"/>
      <c r="AH70" s="91"/>
      <c r="AI70" s="91"/>
      <c r="AJ70" s="91"/>
      <c r="AK70" s="114">
        <v>0</v>
      </c>
      <c r="AL70" s="120">
        <v>0</v>
      </c>
      <c r="AM70" s="233">
        <v>0</v>
      </c>
      <c r="AN70" s="91">
        <v>3</v>
      </c>
      <c r="AO70" s="201">
        <f t="shared" si="14"/>
        <v>1</v>
      </c>
      <c r="AP70" s="229">
        <f>(L70+R70+X70+AN70)/H70</f>
        <v>0.625</v>
      </c>
      <c r="AQ70" s="566" t="s">
        <v>307</v>
      </c>
      <c r="AR70" s="564" t="s">
        <v>87</v>
      </c>
      <c r="AS70" s="564" t="s">
        <v>87</v>
      </c>
      <c r="AT70" s="563" t="s">
        <v>308</v>
      </c>
      <c r="AU70" s="564" t="s">
        <v>309</v>
      </c>
      <c r="AV70" s="14"/>
      <c r="AW70" s="14"/>
    </row>
    <row r="71" spans="1:49" ht="30" customHeight="1" x14ac:dyDescent="0.25">
      <c r="A71" s="457"/>
      <c r="B71" s="457"/>
      <c r="C71" s="457"/>
      <c r="D71" s="457"/>
      <c r="E71" s="457"/>
      <c r="F71" s="457"/>
      <c r="G71" s="16" t="s">
        <v>54</v>
      </c>
      <c r="H71" s="113">
        <f>L71+R71+X71+AD71</f>
        <v>415655783</v>
      </c>
      <c r="I71" s="273"/>
      <c r="J71" s="273"/>
      <c r="K71" s="273"/>
      <c r="L71" s="273"/>
      <c r="M71" s="113">
        <v>75215000</v>
      </c>
      <c r="N71" s="113">
        <v>75215000</v>
      </c>
      <c r="O71" s="113">
        <v>75215000</v>
      </c>
      <c r="P71" s="113">
        <v>75215000</v>
      </c>
      <c r="Q71" s="113">
        <v>75215000</v>
      </c>
      <c r="R71" s="200">
        <v>27215000</v>
      </c>
      <c r="S71" s="113">
        <v>477995000</v>
      </c>
      <c r="T71" s="113">
        <v>477995000</v>
      </c>
      <c r="U71" s="113">
        <v>477995000</v>
      </c>
      <c r="V71" s="113">
        <v>421657290</v>
      </c>
      <c r="W71" s="113">
        <v>316218000</v>
      </c>
      <c r="X71" s="113">
        <v>54869990</v>
      </c>
      <c r="Y71" s="118">
        <v>351449000</v>
      </c>
      <c r="Z71" s="113">
        <v>351449000</v>
      </c>
      <c r="AA71" s="118">
        <v>351449000</v>
      </c>
      <c r="AB71" s="113">
        <v>303949000</v>
      </c>
      <c r="AC71" s="113">
        <v>334137000</v>
      </c>
      <c r="AD71" s="113">
        <v>333570793</v>
      </c>
      <c r="AE71" s="113">
        <v>0</v>
      </c>
      <c r="AF71" s="113"/>
      <c r="AG71" s="113"/>
      <c r="AH71" s="113"/>
      <c r="AI71" s="113"/>
      <c r="AJ71" s="113"/>
      <c r="AK71" s="113">
        <v>295052000</v>
      </c>
      <c r="AL71" s="118">
        <v>295052000</v>
      </c>
      <c r="AM71" s="234">
        <v>303382793</v>
      </c>
      <c r="AN71" s="113">
        <v>333570793</v>
      </c>
      <c r="AO71" s="201">
        <f t="shared" si="14"/>
        <v>0.99830546452503011</v>
      </c>
      <c r="AP71" s="229">
        <f>(L71+R71+X71+AN71)/H71</f>
        <v>1</v>
      </c>
      <c r="AQ71" s="463"/>
      <c r="AR71" s="463"/>
      <c r="AS71" s="463"/>
      <c r="AT71" s="463"/>
      <c r="AU71" s="463"/>
      <c r="AV71" s="14"/>
    </row>
    <row r="72" spans="1:49" ht="30" customHeight="1" x14ac:dyDescent="0.25">
      <c r="A72" s="457"/>
      <c r="B72" s="457"/>
      <c r="C72" s="457"/>
      <c r="D72" s="457"/>
      <c r="E72" s="457"/>
      <c r="F72" s="457"/>
      <c r="G72" s="22" t="s">
        <v>59</v>
      </c>
      <c r="H72" s="273"/>
      <c r="I72" s="278"/>
      <c r="J72" s="278"/>
      <c r="K72" s="278"/>
      <c r="L72" s="278"/>
      <c r="M72" s="274"/>
      <c r="N72" s="274"/>
      <c r="O72" s="274"/>
      <c r="P72" s="274"/>
      <c r="Q72" s="274"/>
      <c r="R72" s="279"/>
      <c r="S72" s="114">
        <v>2</v>
      </c>
      <c r="T72" s="114">
        <v>2</v>
      </c>
      <c r="U72" s="114">
        <v>2</v>
      </c>
      <c r="V72" s="114">
        <v>2</v>
      </c>
      <c r="W72" s="114">
        <v>2</v>
      </c>
      <c r="X72" s="114">
        <v>2</v>
      </c>
      <c r="Y72" s="120">
        <v>1</v>
      </c>
      <c r="Z72" s="114">
        <v>1</v>
      </c>
      <c r="AA72" s="120">
        <v>1</v>
      </c>
      <c r="AB72" s="120">
        <v>1</v>
      </c>
      <c r="AC72" s="120">
        <v>1</v>
      </c>
      <c r="AD72" s="120">
        <v>1</v>
      </c>
      <c r="AE72" s="114"/>
      <c r="AF72" s="114"/>
      <c r="AG72" s="203"/>
      <c r="AH72" s="203"/>
      <c r="AI72" s="203"/>
      <c r="AJ72" s="203"/>
      <c r="AK72" s="114">
        <v>0</v>
      </c>
      <c r="AL72" s="120">
        <v>1</v>
      </c>
      <c r="AM72" s="235">
        <v>1</v>
      </c>
      <c r="AN72" s="120">
        <v>1</v>
      </c>
      <c r="AO72" s="201">
        <f t="shared" si="14"/>
        <v>1</v>
      </c>
      <c r="AP72" s="229"/>
      <c r="AQ72" s="463"/>
      <c r="AR72" s="463"/>
      <c r="AS72" s="463"/>
      <c r="AT72" s="463"/>
      <c r="AU72" s="463"/>
      <c r="AV72" s="14"/>
    </row>
    <row r="73" spans="1:49" ht="30" customHeight="1" x14ac:dyDescent="0.25">
      <c r="A73" s="457"/>
      <c r="B73" s="457"/>
      <c r="C73" s="457"/>
      <c r="D73" s="457"/>
      <c r="E73" s="457"/>
      <c r="F73" s="457"/>
      <c r="G73" s="16" t="s">
        <v>77</v>
      </c>
      <c r="H73" s="113">
        <f t="shared" ref="H73" si="18">L73+R73+X73+AD73</f>
        <v>53228806</v>
      </c>
      <c r="I73" s="273"/>
      <c r="J73" s="273"/>
      <c r="K73" s="273"/>
      <c r="L73" s="273"/>
      <c r="M73" s="273"/>
      <c r="N73" s="273"/>
      <c r="O73" s="273"/>
      <c r="P73" s="273"/>
      <c r="Q73" s="273"/>
      <c r="R73" s="283"/>
      <c r="S73" s="113">
        <v>27213081</v>
      </c>
      <c r="T73" s="113">
        <v>27213081</v>
      </c>
      <c r="U73" s="113">
        <v>27213081</v>
      </c>
      <c r="V73" s="113">
        <v>27213081</v>
      </c>
      <c r="W73" s="113">
        <v>27213081</v>
      </c>
      <c r="X73" s="113">
        <v>27211816</v>
      </c>
      <c r="Y73" s="118">
        <v>26016990</v>
      </c>
      <c r="Z73" s="113">
        <v>26016990</v>
      </c>
      <c r="AA73" s="118">
        <v>26016990</v>
      </c>
      <c r="AB73" s="113">
        <v>26016990</v>
      </c>
      <c r="AC73" s="113">
        <v>26016990</v>
      </c>
      <c r="AD73" s="113">
        <v>26016990</v>
      </c>
      <c r="AE73" s="113"/>
      <c r="AF73" s="113"/>
      <c r="AG73" s="203"/>
      <c r="AH73" s="203"/>
      <c r="AI73" s="203"/>
      <c r="AJ73" s="203"/>
      <c r="AK73" s="113">
        <v>2365000</v>
      </c>
      <c r="AL73" s="118">
        <v>26016990</v>
      </c>
      <c r="AM73" s="117">
        <v>26016990</v>
      </c>
      <c r="AN73" s="113">
        <v>26016990</v>
      </c>
      <c r="AO73" s="201">
        <f t="shared" si="14"/>
        <v>1</v>
      </c>
      <c r="AP73" s="229"/>
      <c r="AQ73" s="463"/>
      <c r="AR73" s="463"/>
      <c r="AS73" s="463"/>
      <c r="AT73" s="463"/>
      <c r="AU73" s="463"/>
      <c r="AV73" s="14"/>
    </row>
    <row r="74" spans="1:49" ht="30" customHeight="1" x14ac:dyDescent="0.25">
      <c r="A74" s="457"/>
      <c r="B74" s="457"/>
      <c r="C74" s="457"/>
      <c r="D74" s="457"/>
      <c r="E74" s="457"/>
      <c r="F74" s="457"/>
      <c r="G74" s="22" t="s">
        <v>79</v>
      </c>
      <c r="H74" s="91">
        <v>8</v>
      </c>
      <c r="I74" s="285"/>
      <c r="J74" s="285"/>
      <c r="K74" s="285"/>
      <c r="L74" s="285"/>
      <c r="M74" s="120">
        <v>2</v>
      </c>
      <c r="N74" s="120">
        <v>2</v>
      </c>
      <c r="O74" s="120">
        <v>2</v>
      </c>
      <c r="P74" s="120">
        <v>2</v>
      </c>
      <c r="Q74" s="120">
        <v>2</v>
      </c>
      <c r="R74" s="205">
        <v>0</v>
      </c>
      <c r="S74" s="120">
        <v>5</v>
      </c>
      <c r="T74" s="120">
        <v>5</v>
      </c>
      <c r="U74" s="120">
        <v>5</v>
      </c>
      <c r="V74" s="120">
        <v>5</v>
      </c>
      <c r="W74" s="120">
        <v>5</v>
      </c>
      <c r="X74" s="120">
        <v>4</v>
      </c>
      <c r="Y74" s="223">
        <f>+X70+X72</f>
        <v>4</v>
      </c>
      <c r="Z74" s="91">
        <v>4</v>
      </c>
      <c r="AA74" s="223">
        <f>+Z70+Z72</f>
        <v>4</v>
      </c>
      <c r="AB74" s="113">
        <f t="shared" ref="AB74:AD75" si="19">+AB70+AB72</f>
        <v>4</v>
      </c>
      <c r="AC74" s="91">
        <f t="shared" si="19"/>
        <v>4</v>
      </c>
      <c r="AD74" s="120">
        <f t="shared" si="19"/>
        <v>4</v>
      </c>
      <c r="AE74" s="91">
        <v>0</v>
      </c>
      <c r="AF74" s="91"/>
      <c r="AG74" s="91"/>
      <c r="AH74" s="91"/>
      <c r="AI74" s="91"/>
      <c r="AJ74" s="91"/>
      <c r="AK74" s="114">
        <v>0</v>
      </c>
      <c r="AL74" s="223">
        <f t="shared" ref="AL74:AN75" si="20">+AL70+AL72</f>
        <v>1</v>
      </c>
      <c r="AM74" s="223">
        <f t="shared" si="20"/>
        <v>1</v>
      </c>
      <c r="AN74" s="120">
        <f t="shared" si="20"/>
        <v>4</v>
      </c>
      <c r="AO74" s="201">
        <f t="shared" si="14"/>
        <v>1</v>
      </c>
      <c r="AP74" s="229">
        <f>(L74+R74+X74+AN74)/H74</f>
        <v>1</v>
      </c>
      <c r="AQ74" s="463"/>
      <c r="AR74" s="463"/>
      <c r="AS74" s="463"/>
      <c r="AT74" s="463"/>
      <c r="AU74" s="463"/>
      <c r="AV74" s="14"/>
    </row>
    <row r="75" spans="1:49" ht="30" customHeight="1" thickBot="1" x14ac:dyDescent="0.3">
      <c r="A75" s="458"/>
      <c r="B75" s="458"/>
      <c r="C75" s="458"/>
      <c r="D75" s="458"/>
      <c r="E75" s="458"/>
      <c r="F75" s="458"/>
      <c r="G75" s="16" t="s">
        <v>85</v>
      </c>
      <c r="H75" s="92">
        <f>H71+H73</f>
        <v>468884589</v>
      </c>
      <c r="I75" s="286"/>
      <c r="J75" s="286"/>
      <c r="K75" s="286"/>
      <c r="L75" s="286"/>
      <c r="M75" s="92">
        <v>75215000</v>
      </c>
      <c r="N75" s="92">
        <v>75215000</v>
      </c>
      <c r="O75" s="92">
        <v>75215000</v>
      </c>
      <c r="P75" s="92">
        <v>75215000</v>
      </c>
      <c r="Q75" s="92">
        <v>75215000</v>
      </c>
      <c r="R75" s="206">
        <v>27215000</v>
      </c>
      <c r="S75" s="92">
        <v>505208081</v>
      </c>
      <c r="T75" s="92">
        <v>505208081</v>
      </c>
      <c r="U75" s="92">
        <v>505208081</v>
      </c>
      <c r="V75" s="92">
        <v>448870371</v>
      </c>
      <c r="W75" s="92">
        <v>343431081</v>
      </c>
      <c r="X75" s="92">
        <v>82081806</v>
      </c>
      <c r="Y75" s="118">
        <f>+Y71+Y73</f>
        <v>377465990</v>
      </c>
      <c r="Z75" s="92">
        <v>377465990</v>
      </c>
      <c r="AA75" s="236">
        <f>+AA71+AA73</f>
        <v>377465990</v>
      </c>
      <c r="AB75" s="92">
        <f t="shared" si="19"/>
        <v>329965990</v>
      </c>
      <c r="AC75" s="92">
        <f t="shared" si="19"/>
        <v>360153990</v>
      </c>
      <c r="AD75" s="94">
        <f t="shared" si="19"/>
        <v>359587783</v>
      </c>
      <c r="AE75" s="92">
        <v>0</v>
      </c>
      <c r="AF75" s="92"/>
      <c r="AG75" s="92"/>
      <c r="AH75" s="92"/>
      <c r="AI75" s="92"/>
      <c r="AJ75" s="92"/>
      <c r="AK75" s="92">
        <f>AK71+AK73</f>
        <v>297417000</v>
      </c>
      <c r="AL75" s="236">
        <f t="shared" si="20"/>
        <v>321068990</v>
      </c>
      <c r="AM75" s="94">
        <f t="shared" si="20"/>
        <v>329399783</v>
      </c>
      <c r="AN75" s="94">
        <f t="shared" si="20"/>
        <v>359587783</v>
      </c>
      <c r="AO75" s="207">
        <f t="shared" si="14"/>
        <v>0.99842787525413779</v>
      </c>
      <c r="AP75" s="230">
        <f>(L75+R75+X75+AN75)/H75</f>
        <v>1</v>
      </c>
      <c r="AQ75" s="461"/>
      <c r="AR75" s="461"/>
      <c r="AS75" s="461"/>
      <c r="AT75" s="461"/>
      <c r="AU75" s="461"/>
      <c r="AV75" s="14"/>
    </row>
    <row r="76" spans="1:49" ht="30" customHeight="1" x14ac:dyDescent="0.25">
      <c r="A76" s="505" t="s">
        <v>291</v>
      </c>
      <c r="B76" s="503">
        <v>12</v>
      </c>
      <c r="C76" s="503" t="s">
        <v>318</v>
      </c>
      <c r="D76" s="504" t="s">
        <v>47</v>
      </c>
      <c r="E76" s="504">
        <v>460</v>
      </c>
      <c r="F76" s="504">
        <v>179</v>
      </c>
      <c r="G76" s="22" t="s">
        <v>48</v>
      </c>
      <c r="H76" s="112">
        <v>45000</v>
      </c>
      <c r="I76" s="196">
        <v>5625</v>
      </c>
      <c r="J76" s="196">
        <v>5625</v>
      </c>
      <c r="K76" s="196">
        <v>5425</v>
      </c>
      <c r="L76" s="196">
        <v>4352</v>
      </c>
      <c r="M76" s="196">
        <v>11250</v>
      </c>
      <c r="N76" s="196">
        <v>11250</v>
      </c>
      <c r="O76" s="196">
        <v>11250</v>
      </c>
      <c r="P76" s="196">
        <v>11250</v>
      </c>
      <c r="Q76" s="196">
        <v>11250</v>
      </c>
      <c r="R76" s="197">
        <v>11260</v>
      </c>
      <c r="S76" s="120">
        <v>11450</v>
      </c>
      <c r="T76" s="120">
        <v>11450</v>
      </c>
      <c r="U76" s="120">
        <v>11450</v>
      </c>
      <c r="V76" s="120">
        <v>11450</v>
      </c>
      <c r="W76" s="120">
        <v>11450</v>
      </c>
      <c r="X76" s="120">
        <v>11915</v>
      </c>
      <c r="Y76" s="120">
        <v>11250</v>
      </c>
      <c r="Z76" s="91">
        <v>11250</v>
      </c>
      <c r="AA76" s="120">
        <v>11250</v>
      </c>
      <c r="AB76" s="120">
        <v>11250</v>
      </c>
      <c r="AC76" s="91">
        <v>11250</v>
      </c>
      <c r="AD76" s="91">
        <v>14730</v>
      </c>
      <c r="AE76" s="91">
        <v>4100</v>
      </c>
      <c r="AF76" s="91"/>
      <c r="AG76" s="91"/>
      <c r="AH76" s="91"/>
      <c r="AI76" s="91"/>
      <c r="AJ76" s="91"/>
      <c r="AK76" s="114">
        <v>3017</v>
      </c>
      <c r="AL76" s="120">
        <v>6189</v>
      </c>
      <c r="AM76" s="231">
        <f>10529+3</f>
        <v>10532</v>
      </c>
      <c r="AN76" s="91">
        <v>14730</v>
      </c>
      <c r="AO76" s="201">
        <f t="shared" si="14"/>
        <v>1.3093333333333332</v>
      </c>
      <c r="AP76" s="229">
        <f>(L76+R76+X76+AN76)/H76</f>
        <v>0.93904444444444446</v>
      </c>
      <c r="AQ76" s="567" t="s">
        <v>320</v>
      </c>
      <c r="AR76" s="572" t="s">
        <v>87</v>
      </c>
      <c r="AS76" s="564" t="s">
        <v>87</v>
      </c>
      <c r="AT76" s="563" t="s">
        <v>142</v>
      </c>
      <c r="AU76" s="564" t="s">
        <v>143</v>
      </c>
      <c r="AV76" s="14"/>
      <c r="AW76" s="14"/>
    </row>
    <row r="77" spans="1:49" ht="30" customHeight="1" x14ac:dyDescent="0.25">
      <c r="A77" s="457"/>
      <c r="B77" s="457"/>
      <c r="C77" s="457"/>
      <c r="D77" s="457"/>
      <c r="E77" s="457"/>
      <c r="F77" s="457"/>
      <c r="G77" s="16" t="s">
        <v>54</v>
      </c>
      <c r="H77" s="113">
        <f>L77+R77+X77+AD77+AE77</f>
        <v>9875993679</v>
      </c>
      <c r="I77" s="113">
        <v>1713837950</v>
      </c>
      <c r="J77" s="113">
        <v>1713837950</v>
      </c>
      <c r="K77" s="113">
        <v>1639419165</v>
      </c>
      <c r="L77" s="113">
        <v>1599520864</v>
      </c>
      <c r="M77" s="113">
        <v>1436960000</v>
      </c>
      <c r="N77" s="113">
        <v>1436960000</v>
      </c>
      <c r="O77" s="113">
        <v>1525760000</v>
      </c>
      <c r="P77" s="113">
        <v>1525760000</v>
      </c>
      <c r="Q77" s="113">
        <v>1588863628</v>
      </c>
      <c r="R77" s="200">
        <v>1522554975</v>
      </c>
      <c r="S77" s="113">
        <v>2548297000</v>
      </c>
      <c r="T77" s="113">
        <v>2548297000</v>
      </c>
      <c r="U77" s="113">
        <v>2548297000</v>
      </c>
      <c r="V77" s="113">
        <v>2600353686</v>
      </c>
      <c r="W77" s="113">
        <v>2461616150</v>
      </c>
      <c r="X77" s="113">
        <v>2421339955</v>
      </c>
      <c r="Y77" s="118">
        <v>3009641000</v>
      </c>
      <c r="Z77" s="113">
        <v>2609641000</v>
      </c>
      <c r="AA77" s="118">
        <v>3009641000</v>
      </c>
      <c r="AB77" s="113">
        <v>2383222504</v>
      </c>
      <c r="AC77" s="113">
        <v>2368515039</v>
      </c>
      <c r="AD77" s="113">
        <v>2355329885</v>
      </c>
      <c r="AE77" s="113">
        <v>1977248000</v>
      </c>
      <c r="AF77" s="113">
        <f>+AC77-AB77</f>
        <v>-14707465</v>
      </c>
      <c r="AG77" s="113"/>
      <c r="AH77" s="113"/>
      <c r="AI77" s="113"/>
      <c r="AJ77" s="113"/>
      <c r="AK77" s="113">
        <v>1299420987</v>
      </c>
      <c r="AL77" s="118">
        <v>1972260901</v>
      </c>
      <c r="AM77" s="237">
        <v>2238304736</v>
      </c>
      <c r="AN77" s="113">
        <v>2355329885</v>
      </c>
      <c r="AO77" s="201">
        <f t="shared" si="14"/>
        <v>0.99443315588759496</v>
      </c>
      <c r="AP77" s="229">
        <f>(L77+R77+X77+AN77)/H77</f>
        <v>0.79979250045447503</v>
      </c>
      <c r="AQ77" s="463"/>
      <c r="AR77" s="520"/>
      <c r="AS77" s="463"/>
      <c r="AT77" s="463"/>
      <c r="AU77" s="463"/>
      <c r="AV77" s="14"/>
    </row>
    <row r="78" spans="1:49" ht="30" customHeight="1" x14ac:dyDescent="0.25">
      <c r="A78" s="457"/>
      <c r="B78" s="457"/>
      <c r="C78" s="457"/>
      <c r="D78" s="457"/>
      <c r="E78" s="457"/>
      <c r="F78" s="457"/>
      <c r="G78" s="22" t="s">
        <v>59</v>
      </c>
      <c r="H78" s="273"/>
      <c r="I78" s="274"/>
      <c r="J78" s="274"/>
      <c r="K78" s="274"/>
      <c r="L78" s="274"/>
      <c r="M78" s="114">
        <v>1073</v>
      </c>
      <c r="N78" s="114">
        <v>1073</v>
      </c>
      <c r="O78" s="114">
        <v>1073</v>
      </c>
      <c r="P78" s="114">
        <v>1073</v>
      </c>
      <c r="Q78" s="114">
        <v>1073</v>
      </c>
      <c r="R78" s="202">
        <v>1073</v>
      </c>
      <c r="S78" s="114">
        <v>1050</v>
      </c>
      <c r="T78" s="114">
        <v>1050</v>
      </c>
      <c r="U78" s="114">
        <v>1050</v>
      </c>
      <c r="V78" s="114">
        <v>1050</v>
      </c>
      <c r="W78" s="114">
        <v>1050</v>
      </c>
      <c r="X78" s="114">
        <v>1050</v>
      </c>
      <c r="Y78" s="221">
        <v>0</v>
      </c>
      <c r="Z78" s="114">
        <v>0</v>
      </c>
      <c r="AA78" s="221">
        <v>0</v>
      </c>
      <c r="AB78" s="113">
        <v>0</v>
      </c>
      <c r="AC78" s="114">
        <v>0</v>
      </c>
      <c r="AD78" s="114">
        <v>0</v>
      </c>
      <c r="AE78" s="114">
        <v>0</v>
      </c>
      <c r="AF78" s="114"/>
      <c r="AG78" s="203"/>
      <c r="AH78" s="203"/>
      <c r="AI78" s="203"/>
      <c r="AJ78" s="203"/>
      <c r="AK78" s="114">
        <v>0</v>
      </c>
      <c r="AL78" s="221">
        <v>0</v>
      </c>
      <c r="AM78" s="119">
        <v>0</v>
      </c>
      <c r="AN78" s="114">
        <v>0</v>
      </c>
      <c r="AO78" s="201"/>
      <c r="AP78" s="229"/>
      <c r="AQ78" s="463"/>
      <c r="AR78" s="520"/>
      <c r="AS78" s="463"/>
      <c r="AT78" s="463"/>
      <c r="AU78" s="463"/>
      <c r="AV78" s="14"/>
    </row>
    <row r="79" spans="1:49" ht="30" customHeight="1" x14ac:dyDescent="0.25">
      <c r="A79" s="457"/>
      <c r="B79" s="457"/>
      <c r="C79" s="457"/>
      <c r="D79" s="457"/>
      <c r="E79" s="457"/>
      <c r="F79" s="457"/>
      <c r="G79" s="16" t="s">
        <v>77</v>
      </c>
      <c r="H79" s="113">
        <f t="shared" ref="H79" si="21">L79+R79+X79+AD79+AE79</f>
        <v>1735237323</v>
      </c>
      <c r="I79" s="273"/>
      <c r="J79" s="273"/>
      <c r="K79" s="273"/>
      <c r="L79" s="273"/>
      <c r="M79" s="113">
        <v>1176062342</v>
      </c>
      <c r="N79" s="113">
        <v>1176062342</v>
      </c>
      <c r="O79" s="113">
        <v>1172678771</v>
      </c>
      <c r="P79" s="113">
        <v>1164645802</v>
      </c>
      <c r="Q79" s="113">
        <v>1164417911</v>
      </c>
      <c r="R79" s="200">
        <v>1000994693</v>
      </c>
      <c r="S79" s="113">
        <v>285395325</v>
      </c>
      <c r="T79" s="113">
        <v>310145029</v>
      </c>
      <c r="U79" s="113">
        <v>310145029</v>
      </c>
      <c r="V79" s="113">
        <v>310145029</v>
      </c>
      <c r="W79" s="113">
        <v>305703028</v>
      </c>
      <c r="X79" s="113">
        <v>296902661</v>
      </c>
      <c r="Y79" s="118">
        <v>449379476</v>
      </c>
      <c r="Z79" s="113">
        <v>456203480</v>
      </c>
      <c r="AA79" s="118">
        <v>449379476</v>
      </c>
      <c r="AB79" s="113">
        <v>440433969</v>
      </c>
      <c r="AC79" s="113">
        <v>440433969</v>
      </c>
      <c r="AD79" s="113">
        <v>437339969</v>
      </c>
      <c r="AE79" s="91">
        <v>0</v>
      </c>
      <c r="AF79" s="91"/>
      <c r="AG79" s="203"/>
      <c r="AH79" s="203"/>
      <c r="AI79" s="203"/>
      <c r="AJ79" s="203"/>
      <c r="AK79" s="113">
        <v>329611790</v>
      </c>
      <c r="AL79" s="118">
        <v>432374902</v>
      </c>
      <c r="AM79" s="118">
        <v>437339968</v>
      </c>
      <c r="AN79" s="113">
        <v>437339969</v>
      </c>
      <c r="AO79" s="201">
        <f>+AN79/AC79</f>
        <v>0.99297511041887876</v>
      </c>
      <c r="AP79" s="229"/>
      <c r="AQ79" s="463"/>
      <c r="AR79" s="520"/>
      <c r="AS79" s="463"/>
      <c r="AT79" s="463"/>
      <c r="AU79" s="463"/>
      <c r="AV79" s="14"/>
    </row>
    <row r="80" spans="1:49" ht="30" customHeight="1" x14ac:dyDescent="0.25">
      <c r="A80" s="457"/>
      <c r="B80" s="457"/>
      <c r="C80" s="457"/>
      <c r="D80" s="457"/>
      <c r="E80" s="457"/>
      <c r="F80" s="457"/>
      <c r="G80" s="22" t="s">
        <v>79</v>
      </c>
      <c r="H80" s="91">
        <v>45000</v>
      </c>
      <c r="I80" s="120">
        <v>5625</v>
      </c>
      <c r="J80" s="120">
        <v>5625</v>
      </c>
      <c r="K80" s="120">
        <v>5425</v>
      </c>
      <c r="L80" s="120">
        <v>4352</v>
      </c>
      <c r="M80" s="120">
        <v>12323</v>
      </c>
      <c r="N80" s="120">
        <v>12323</v>
      </c>
      <c r="O80" s="120">
        <v>12323</v>
      </c>
      <c r="P80" s="120">
        <v>12323</v>
      </c>
      <c r="Q80" s="120">
        <v>12323</v>
      </c>
      <c r="R80" s="205">
        <v>12333</v>
      </c>
      <c r="S80" s="120">
        <v>12500</v>
      </c>
      <c r="T80" s="120">
        <v>12500</v>
      </c>
      <c r="U80" s="120">
        <v>12500</v>
      </c>
      <c r="V80" s="120">
        <v>12500</v>
      </c>
      <c r="W80" s="120">
        <v>12500</v>
      </c>
      <c r="X80" s="120">
        <v>12965</v>
      </c>
      <c r="Y80" s="223">
        <f>+X76+X78</f>
        <v>12965</v>
      </c>
      <c r="Z80" s="91">
        <v>11250</v>
      </c>
      <c r="AA80" s="223">
        <f>+Z76+Z78</f>
        <v>11250</v>
      </c>
      <c r="AB80" s="92">
        <f>+AB76+AB78</f>
        <v>11250</v>
      </c>
      <c r="AC80" s="91">
        <f>+AC76+AC78</f>
        <v>11250</v>
      </c>
      <c r="AD80" s="91">
        <f>+AD76+AD78</f>
        <v>14730</v>
      </c>
      <c r="AE80" s="113">
        <v>4100</v>
      </c>
      <c r="AF80" s="113"/>
      <c r="AG80" s="91"/>
      <c r="AH80" s="91"/>
      <c r="AI80" s="91"/>
      <c r="AJ80" s="91"/>
      <c r="AK80" s="114">
        <v>3017</v>
      </c>
      <c r="AL80" s="223">
        <f>+AL76+AL78</f>
        <v>6189</v>
      </c>
      <c r="AM80" s="223">
        <f>+AM76+AM78</f>
        <v>10532</v>
      </c>
      <c r="AN80" s="91">
        <f>+AN76+AN78</f>
        <v>14730</v>
      </c>
      <c r="AO80" s="201">
        <f>+AN80/AC80</f>
        <v>1.3093333333333332</v>
      </c>
      <c r="AP80" s="229">
        <f>(L80+R80+X80+AN80)/H80</f>
        <v>0.98622222222222222</v>
      </c>
      <c r="AQ80" s="463"/>
      <c r="AR80" s="520"/>
      <c r="AS80" s="463"/>
      <c r="AT80" s="463"/>
      <c r="AU80" s="463"/>
      <c r="AV80" s="14"/>
    </row>
    <row r="81" spans="1:49" ht="30" customHeight="1" thickBot="1" x14ac:dyDescent="0.3">
      <c r="A81" s="458"/>
      <c r="B81" s="458"/>
      <c r="C81" s="458"/>
      <c r="D81" s="458"/>
      <c r="E81" s="458"/>
      <c r="F81" s="458"/>
      <c r="G81" s="16" t="s">
        <v>85</v>
      </c>
      <c r="H81" s="92">
        <f>H77+H79</f>
        <v>11611231002</v>
      </c>
      <c r="I81" s="92">
        <v>1713837950</v>
      </c>
      <c r="J81" s="92">
        <v>1713837950</v>
      </c>
      <c r="K81" s="92">
        <v>1639419165</v>
      </c>
      <c r="L81" s="92">
        <v>1599520864</v>
      </c>
      <c r="M81" s="92">
        <v>2613022342</v>
      </c>
      <c r="N81" s="92">
        <v>2613022342</v>
      </c>
      <c r="O81" s="92">
        <v>2698438771</v>
      </c>
      <c r="P81" s="92">
        <v>2690405802</v>
      </c>
      <c r="Q81" s="92">
        <v>2690405802</v>
      </c>
      <c r="R81" s="206">
        <v>2523549668</v>
      </c>
      <c r="S81" s="92">
        <v>2858442029</v>
      </c>
      <c r="T81" s="92">
        <v>2858442029</v>
      </c>
      <c r="U81" s="92">
        <v>2858442029</v>
      </c>
      <c r="V81" s="92">
        <v>2910498715</v>
      </c>
      <c r="W81" s="92">
        <v>2775389850</v>
      </c>
      <c r="X81" s="92">
        <v>2718242616</v>
      </c>
      <c r="Y81" s="92">
        <f>+Y77+Y79</f>
        <v>3459020476</v>
      </c>
      <c r="Z81" s="92">
        <v>3065844480</v>
      </c>
      <c r="AA81" s="92">
        <f>+AA77+AA79</f>
        <v>3459020476</v>
      </c>
      <c r="AB81" s="92">
        <f>+AB77+AB79</f>
        <v>2823656473</v>
      </c>
      <c r="AC81" s="92">
        <f>+AC77+AC79</f>
        <v>2808949008</v>
      </c>
      <c r="AD81" s="92">
        <f>+AD79+AD77</f>
        <v>2792669854</v>
      </c>
      <c r="AE81" s="92">
        <f>AE77+AE79</f>
        <v>1977248000</v>
      </c>
      <c r="AF81" s="92"/>
      <c r="AG81" s="92"/>
      <c r="AH81" s="92"/>
      <c r="AI81" s="92"/>
      <c r="AJ81" s="92"/>
      <c r="AK81" s="92">
        <v>1629032777</v>
      </c>
      <c r="AL81" s="92">
        <f>+AL77+AL79</f>
        <v>2404635803</v>
      </c>
      <c r="AM81" s="94">
        <f>+AM77+AM79</f>
        <v>2675644704</v>
      </c>
      <c r="AN81" s="92">
        <f>+AN79+AN77</f>
        <v>2792669854</v>
      </c>
      <c r="AO81" s="207">
        <f>+AN81/AC81</f>
        <v>0.99420453915196172</v>
      </c>
      <c r="AP81" s="230">
        <f>(L81+R81+X81+AN81)/H81</f>
        <v>0.82971245687391593</v>
      </c>
      <c r="AQ81" s="461"/>
      <c r="AR81" s="521"/>
      <c r="AS81" s="461"/>
      <c r="AT81" s="461"/>
      <c r="AU81" s="461"/>
      <c r="AV81" s="14"/>
    </row>
    <row r="82" spans="1:49" ht="30" customHeight="1" x14ac:dyDescent="0.25">
      <c r="A82" s="505" t="s">
        <v>328</v>
      </c>
      <c r="B82" s="503">
        <v>13</v>
      </c>
      <c r="C82" s="503" t="s">
        <v>330</v>
      </c>
      <c r="D82" s="504" t="s">
        <v>47</v>
      </c>
      <c r="E82" s="504">
        <v>461</v>
      </c>
      <c r="F82" s="504">
        <v>179</v>
      </c>
      <c r="G82" s="22" t="s">
        <v>48</v>
      </c>
      <c r="H82" s="208">
        <v>1</v>
      </c>
      <c r="I82" s="209">
        <v>0.125</v>
      </c>
      <c r="J82" s="209">
        <v>0.125</v>
      </c>
      <c r="K82" s="210">
        <v>0.1</v>
      </c>
      <c r="L82" s="210">
        <v>0.125</v>
      </c>
      <c r="M82" s="209">
        <v>0.25</v>
      </c>
      <c r="N82" s="209">
        <v>0.25</v>
      </c>
      <c r="O82" s="209">
        <v>0.25</v>
      </c>
      <c r="P82" s="209">
        <v>0.25</v>
      </c>
      <c r="Q82" s="209">
        <v>0.25</v>
      </c>
      <c r="R82" s="211">
        <v>0.25</v>
      </c>
      <c r="S82" s="212">
        <v>0.25</v>
      </c>
      <c r="T82" s="212">
        <v>0.25</v>
      </c>
      <c r="U82" s="212">
        <v>0.25</v>
      </c>
      <c r="V82" s="212">
        <v>0.25</v>
      </c>
      <c r="W82" s="212">
        <v>0.25</v>
      </c>
      <c r="X82" s="212">
        <v>0.25</v>
      </c>
      <c r="Y82" s="214">
        <v>0.25</v>
      </c>
      <c r="Z82" s="116">
        <v>0.25</v>
      </c>
      <c r="AA82" s="214">
        <v>0.25</v>
      </c>
      <c r="AB82" s="214">
        <v>0.25</v>
      </c>
      <c r="AC82" s="212">
        <v>0.25</v>
      </c>
      <c r="AD82" s="93">
        <v>0.25</v>
      </c>
      <c r="AE82" s="183">
        <v>0.125</v>
      </c>
      <c r="AF82" s="183"/>
      <c r="AG82" s="91"/>
      <c r="AH82" s="91"/>
      <c r="AI82" s="91"/>
      <c r="AJ82" s="91"/>
      <c r="AK82" s="213">
        <v>9.5000000000000001E-2</v>
      </c>
      <c r="AL82" s="219">
        <f>+AK82+4.75%</f>
        <v>0.14250000000000002</v>
      </c>
      <c r="AM82" s="219">
        <f>+AL82+7.5%</f>
        <v>0.21750000000000003</v>
      </c>
      <c r="AN82" s="93">
        <v>0.25</v>
      </c>
      <c r="AO82" s="201">
        <f>AN82/AC82</f>
        <v>1</v>
      </c>
      <c r="AP82" s="229">
        <f>(L82+R82+X82+AN82)/H82</f>
        <v>0.875</v>
      </c>
      <c r="AQ82" s="568" t="s">
        <v>332</v>
      </c>
      <c r="AR82" s="519" t="s">
        <v>334</v>
      </c>
      <c r="AS82" s="515" t="s">
        <v>334</v>
      </c>
      <c r="AT82" s="515" t="s">
        <v>335</v>
      </c>
      <c r="AU82" s="515" t="s">
        <v>336</v>
      </c>
      <c r="AV82" s="14"/>
      <c r="AW82" s="14"/>
    </row>
    <row r="83" spans="1:49" ht="30" customHeight="1" x14ac:dyDescent="0.25">
      <c r="A83" s="457"/>
      <c r="B83" s="457"/>
      <c r="C83" s="457"/>
      <c r="D83" s="457"/>
      <c r="E83" s="457"/>
      <c r="F83" s="457"/>
      <c r="G83" s="16" t="s">
        <v>54</v>
      </c>
      <c r="H83" s="113">
        <f>L83+R83+X83+AD83+AE83</f>
        <v>4410903148.8000002</v>
      </c>
      <c r="I83" s="113">
        <v>745174162</v>
      </c>
      <c r="J83" s="113">
        <v>745174162</v>
      </c>
      <c r="K83" s="113">
        <v>625163077</v>
      </c>
      <c r="L83" s="113">
        <v>568644804.79999995</v>
      </c>
      <c r="M83" s="113">
        <v>850800000</v>
      </c>
      <c r="N83" s="113">
        <v>850800000</v>
      </c>
      <c r="O83" s="113">
        <v>850800000</v>
      </c>
      <c r="P83" s="113">
        <v>850800000</v>
      </c>
      <c r="Q83" s="113">
        <v>847192228</v>
      </c>
      <c r="R83" s="200">
        <v>812803270</v>
      </c>
      <c r="S83" s="113">
        <v>1050000000</v>
      </c>
      <c r="T83" s="113">
        <v>1050000000</v>
      </c>
      <c r="U83" s="113">
        <v>1050000000</v>
      </c>
      <c r="V83" s="113">
        <v>1050000000</v>
      </c>
      <c r="W83" s="113">
        <v>959490500</v>
      </c>
      <c r="X83" s="113">
        <v>953392305</v>
      </c>
      <c r="Y83" s="238">
        <v>1318450000</v>
      </c>
      <c r="Z83" s="113">
        <v>1318450000</v>
      </c>
      <c r="AA83" s="238">
        <v>1318450000</v>
      </c>
      <c r="AB83" s="113">
        <v>1228435000</v>
      </c>
      <c r="AC83" s="113">
        <v>1223072933</v>
      </c>
      <c r="AD83" s="117">
        <v>1203742769</v>
      </c>
      <c r="AE83" s="91">
        <v>872320000</v>
      </c>
      <c r="AF83" s="91"/>
      <c r="AG83" s="113"/>
      <c r="AH83" s="113"/>
      <c r="AI83" s="113"/>
      <c r="AJ83" s="113"/>
      <c r="AK83" s="113">
        <v>656094000</v>
      </c>
      <c r="AL83" s="238">
        <v>943012000</v>
      </c>
      <c r="AM83" s="237">
        <v>1108012000</v>
      </c>
      <c r="AN83" s="117">
        <v>1203742769</v>
      </c>
      <c r="AO83" s="201">
        <f>AN83/AC83</f>
        <v>0.98419541183649106</v>
      </c>
      <c r="AP83" s="229">
        <f>(L83+R83+X83+AN83)/H83</f>
        <v>0.80223551264386361</v>
      </c>
      <c r="AQ83" s="463"/>
      <c r="AR83" s="520"/>
      <c r="AS83" s="463"/>
      <c r="AT83" s="463"/>
      <c r="AU83" s="463"/>
      <c r="AV83" s="14"/>
    </row>
    <row r="84" spans="1:49" ht="30" customHeight="1" x14ac:dyDescent="0.25">
      <c r="A84" s="457"/>
      <c r="B84" s="457"/>
      <c r="C84" s="457"/>
      <c r="D84" s="457"/>
      <c r="E84" s="457"/>
      <c r="F84" s="457"/>
      <c r="G84" s="22" t="s">
        <v>59</v>
      </c>
      <c r="H84" s="273"/>
      <c r="I84" s="278"/>
      <c r="J84" s="278"/>
      <c r="K84" s="278"/>
      <c r="L84" s="278"/>
      <c r="M84" s="274"/>
      <c r="N84" s="274"/>
      <c r="O84" s="274"/>
      <c r="P84" s="274"/>
      <c r="Q84" s="274"/>
      <c r="R84" s="279"/>
      <c r="S84" s="274"/>
      <c r="T84" s="274"/>
      <c r="U84" s="274"/>
      <c r="V84" s="274"/>
      <c r="W84" s="274"/>
      <c r="X84" s="274"/>
      <c r="Y84" s="274"/>
      <c r="Z84" s="274"/>
      <c r="AA84" s="274"/>
      <c r="AB84" s="274"/>
      <c r="AC84" s="274"/>
      <c r="AD84" s="287"/>
      <c r="AE84" s="113">
        <v>0</v>
      </c>
      <c r="AF84" s="113"/>
      <c r="AG84" s="203"/>
      <c r="AH84" s="203"/>
      <c r="AI84" s="203"/>
      <c r="AJ84" s="203"/>
      <c r="AK84" s="114">
        <v>0</v>
      </c>
      <c r="AL84" s="219">
        <v>0</v>
      </c>
      <c r="AM84" s="219">
        <v>0</v>
      </c>
      <c r="AN84" s="117"/>
      <c r="AO84" s="201"/>
      <c r="AP84" s="229"/>
      <c r="AQ84" s="463"/>
      <c r="AR84" s="520"/>
      <c r="AS84" s="463"/>
      <c r="AT84" s="463"/>
      <c r="AU84" s="463"/>
      <c r="AV84" s="14"/>
    </row>
    <row r="85" spans="1:49" ht="30" customHeight="1" x14ac:dyDescent="0.25">
      <c r="A85" s="457"/>
      <c r="B85" s="457"/>
      <c r="C85" s="457"/>
      <c r="D85" s="457"/>
      <c r="E85" s="457"/>
      <c r="F85" s="457"/>
      <c r="G85" s="16" t="s">
        <v>77</v>
      </c>
      <c r="H85" s="113">
        <f t="shared" ref="H85" si="22">L85+R85+X85+AD85+AE85</f>
        <v>709629741.79999995</v>
      </c>
      <c r="I85" s="273"/>
      <c r="J85" s="273"/>
      <c r="K85" s="273"/>
      <c r="L85" s="273"/>
      <c r="M85" s="113">
        <v>337184010.80000001</v>
      </c>
      <c r="N85" s="113">
        <v>337184010.80000001</v>
      </c>
      <c r="O85" s="113">
        <v>335762404.80000001</v>
      </c>
      <c r="P85" s="113">
        <v>335762404</v>
      </c>
      <c r="Q85" s="113">
        <v>335762404</v>
      </c>
      <c r="R85" s="200">
        <v>333397393.80000001</v>
      </c>
      <c r="S85" s="113">
        <v>143091739</v>
      </c>
      <c r="T85" s="113">
        <v>143091739</v>
      </c>
      <c r="U85" s="113">
        <v>140965905</v>
      </c>
      <c r="V85" s="113">
        <v>140965905</v>
      </c>
      <c r="W85" s="113">
        <v>140965905</v>
      </c>
      <c r="X85" s="113">
        <v>125231038</v>
      </c>
      <c r="Y85" s="238">
        <v>272603812</v>
      </c>
      <c r="Z85" s="113">
        <v>272603812</v>
      </c>
      <c r="AA85" s="238">
        <v>272603812</v>
      </c>
      <c r="AB85" s="113">
        <v>256395743</v>
      </c>
      <c r="AC85" s="113">
        <v>256395743</v>
      </c>
      <c r="AD85" s="117">
        <v>251001310</v>
      </c>
      <c r="AE85" s="91">
        <v>0</v>
      </c>
      <c r="AF85" s="91"/>
      <c r="AG85" s="203"/>
      <c r="AH85" s="203"/>
      <c r="AI85" s="203"/>
      <c r="AJ85" s="203"/>
      <c r="AK85" s="113">
        <v>150563782</v>
      </c>
      <c r="AL85" s="238">
        <v>243899243</v>
      </c>
      <c r="AM85" s="117">
        <v>251001310</v>
      </c>
      <c r="AN85" s="117">
        <v>251001310</v>
      </c>
      <c r="AO85" s="201">
        <f t="shared" ref="AO85:AO95" si="23">AN85/AC85</f>
        <v>0.97896052041706483</v>
      </c>
      <c r="AP85" s="229"/>
      <c r="AQ85" s="463"/>
      <c r="AR85" s="520"/>
      <c r="AS85" s="463"/>
      <c r="AT85" s="463"/>
      <c r="AU85" s="463"/>
      <c r="AV85" s="14"/>
    </row>
    <row r="86" spans="1:49" ht="30" customHeight="1" x14ac:dyDescent="0.25">
      <c r="A86" s="457"/>
      <c r="B86" s="457"/>
      <c r="C86" s="457"/>
      <c r="D86" s="457"/>
      <c r="E86" s="457"/>
      <c r="F86" s="457"/>
      <c r="G86" s="22" t="s">
        <v>79</v>
      </c>
      <c r="H86" s="116">
        <v>1</v>
      </c>
      <c r="I86" s="212">
        <v>0.125</v>
      </c>
      <c r="J86" s="212">
        <v>0.125</v>
      </c>
      <c r="K86" s="212">
        <v>0.1</v>
      </c>
      <c r="L86" s="214">
        <v>0.125</v>
      </c>
      <c r="M86" s="212">
        <v>0.25</v>
      </c>
      <c r="N86" s="212">
        <v>0.25</v>
      </c>
      <c r="O86" s="212">
        <v>0.25</v>
      </c>
      <c r="P86" s="212">
        <v>0.25</v>
      </c>
      <c r="Q86" s="212">
        <v>0.25</v>
      </c>
      <c r="R86" s="216">
        <v>0.25</v>
      </c>
      <c r="S86" s="212">
        <v>0.25</v>
      </c>
      <c r="T86" s="212">
        <v>0.25</v>
      </c>
      <c r="U86" s="212">
        <v>0.25</v>
      </c>
      <c r="V86" s="212">
        <v>0.25</v>
      </c>
      <c r="W86" s="212">
        <v>0.25</v>
      </c>
      <c r="X86" s="212">
        <v>0.25</v>
      </c>
      <c r="Y86" s="214">
        <f>+Y82+Y84</f>
        <v>0.25</v>
      </c>
      <c r="Z86" s="116">
        <v>0.25</v>
      </c>
      <c r="AA86" s="214">
        <f>+AA82+AA84</f>
        <v>0.25</v>
      </c>
      <c r="AB86" s="212">
        <f>+AB82+AB84</f>
        <v>0.25</v>
      </c>
      <c r="AC86" s="212">
        <f>AC82+AC84</f>
        <v>0.25</v>
      </c>
      <c r="AD86" s="117"/>
      <c r="AE86" s="215">
        <f>AE82+AE85</f>
        <v>0.125</v>
      </c>
      <c r="AF86" s="215"/>
      <c r="AG86" s="91"/>
      <c r="AH86" s="91"/>
      <c r="AI86" s="91"/>
      <c r="AJ86" s="91"/>
      <c r="AK86" s="213">
        <f>AK82+AK84</f>
        <v>9.5000000000000001E-2</v>
      </c>
      <c r="AL86" s="214">
        <f>+AL82+AL84</f>
        <v>0.14250000000000002</v>
      </c>
      <c r="AM86" s="214">
        <f>+AM82+AM84</f>
        <v>0.21750000000000003</v>
      </c>
      <c r="AN86" s="93">
        <f>AN82+AN84</f>
        <v>0.25</v>
      </c>
      <c r="AO86" s="201">
        <f t="shared" si="23"/>
        <v>1</v>
      </c>
      <c r="AP86" s="229">
        <f>(L86+R86+X86+AN86)/H86</f>
        <v>0.875</v>
      </c>
      <c r="AQ86" s="463"/>
      <c r="AR86" s="520"/>
      <c r="AS86" s="463"/>
      <c r="AT86" s="463"/>
      <c r="AU86" s="463"/>
      <c r="AV86" s="14"/>
    </row>
    <row r="87" spans="1:49" ht="30" customHeight="1" thickBot="1" x14ac:dyDescent="0.3">
      <c r="A87" s="458"/>
      <c r="B87" s="458"/>
      <c r="C87" s="458"/>
      <c r="D87" s="458"/>
      <c r="E87" s="458"/>
      <c r="F87" s="458"/>
      <c r="G87" s="16" t="s">
        <v>85</v>
      </c>
      <c r="H87" s="92">
        <f>H83+H85</f>
        <v>5120532890.6000004</v>
      </c>
      <c r="I87" s="92">
        <v>745174162</v>
      </c>
      <c r="J87" s="92">
        <v>745174162</v>
      </c>
      <c r="K87" s="92">
        <v>625163077</v>
      </c>
      <c r="L87" s="92">
        <v>568644804.79999995</v>
      </c>
      <c r="M87" s="92">
        <v>1187984010.8</v>
      </c>
      <c r="N87" s="92">
        <v>1187984010.8</v>
      </c>
      <c r="O87" s="92">
        <v>1186562404.8</v>
      </c>
      <c r="P87" s="92">
        <v>1186562404</v>
      </c>
      <c r="Q87" s="92">
        <v>1186562404</v>
      </c>
      <c r="R87" s="206">
        <v>1146200663.8</v>
      </c>
      <c r="S87" s="92">
        <v>1193091739</v>
      </c>
      <c r="T87" s="92">
        <v>1193091739</v>
      </c>
      <c r="U87" s="92">
        <v>1190965905</v>
      </c>
      <c r="V87" s="92">
        <v>1190965905</v>
      </c>
      <c r="W87" s="92">
        <v>1100456405</v>
      </c>
      <c r="X87" s="92">
        <v>1078623343</v>
      </c>
      <c r="Y87" s="238">
        <f>+Y83+Y85</f>
        <v>1591053812</v>
      </c>
      <c r="Z87" s="92">
        <v>1591053812</v>
      </c>
      <c r="AA87" s="238">
        <f>+AA83+AA85</f>
        <v>1591053812</v>
      </c>
      <c r="AB87" s="92">
        <f>+AB83+AB85</f>
        <v>1484830743</v>
      </c>
      <c r="AC87" s="92">
        <f>+AC83+AC85</f>
        <v>1479468676</v>
      </c>
      <c r="AD87" s="94"/>
      <c r="AE87" s="92">
        <f>AE83+AE85</f>
        <v>872320000</v>
      </c>
      <c r="AF87" s="92"/>
      <c r="AG87" s="92"/>
      <c r="AH87" s="92"/>
      <c r="AI87" s="92"/>
      <c r="AJ87" s="92"/>
      <c r="AK87" s="92">
        <f>AK83+AK85</f>
        <v>806657782</v>
      </c>
      <c r="AL87" s="238">
        <f>+AL83+AL85</f>
        <v>1186911243</v>
      </c>
      <c r="AM87" s="94">
        <f>+AM83+AM85</f>
        <v>1359013310</v>
      </c>
      <c r="AN87" s="94">
        <f>AN83+AN85</f>
        <v>1454744079</v>
      </c>
      <c r="AO87" s="207">
        <f t="shared" si="23"/>
        <v>0.983288191631845</v>
      </c>
      <c r="AP87" s="230">
        <f>(L87+R87+X87+AN87)/H87</f>
        <v>0.82964273081784934</v>
      </c>
      <c r="AQ87" s="461"/>
      <c r="AR87" s="521"/>
      <c r="AS87" s="461"/>
      <c r="AT87" s="461"/>
      <c r="AU87" s="461"/>
      <c r="AV87" s="14"/>
    </row>
    <row r="88" spans="1:49" ht="30" customHeight="1" x14ac:dyDescent="0.25">
      <c r="A88" s="505" t="s">
        <v>328</v>
      </c>
      <c r="B88" s="503">
        <v>14</v>
      </c>
      <c r="C88" s="503" t="s">
        <v>345</v>
      </c>
      <c r="D88" s="504" t="s">
        <v>47</v>
      </c>
      <c r="E88" s="504">
        <v>461</v>
      </c>
      <c r="F88" s="504">
        <v>179</v>
      </c>
      <c r="G88" s="22" t="s">
        <v>48</v>
      </c>
      <c r="H88" s="112">
        <v>136000</v>
      </c>
      <c r="I88" s="196">
        <v>12000</v>
      </c>
      <c r="J88" s="196">
        <v>12000</v>
      </c>
      <c r="K88" s="196">
        <v>12000</v>
      </c>
      <c r="L88" s="196">
        <v>19642</v>
      </c>
      <c r="M88" s="196">
        <v>24000</v>
      </c>
      <c r="N88" s="196">
        <v>24000</v>
      </c>
      <c r="O88" s="196">
        <v>24000</v>
      </c>
      <c r="P88" s="196">
        <v>24000</v>
      </c>
      <c r="Q88" s="196">
        <v>24000</v>
      </c>
      <c r="R88" s="197">
        <v>25780</v>
      </c>
      <c r="S88" s="120">
        <v>30000</v>
      </c>
      <c r="T88" s="120">
        <v>30000</v>
      </c>
      <c r="U88" s="120">
        <v>30000</v>
      </c>
      <c r="V88" s="120">
        <v>30000</v>
      </c>
      <c r="W88" s="120">
        <v>30000</v>
      </c>
      <c r="X88" s="120">
        <v>24094</v>
      </c>
      <c r="Y88" s="239">
        <v>40000</v>
      </c>
      <c r="Z88" s="91">
        <v>40000</v>
      </c>
      <c r="AA88" s="239">
        <v>40000</v>
      </c>
      <c r="AB88" s="239">
        <v>40000</v>
      </c>
      <c r="AC88" s="91">
        <v>40000</v>
      </c>
      <c r="AD88" s="117">
        <v>50699</v>
      </c>
      <c r="AE88" s="113">
        <v>19578</v>
      </c>
      <c r="AF88" s="113"/>
      <c r="AG88" s="91"/>
      <c r="AH88" s="91"/>
      <c r="AI88" s="91"/>
      <c r="AJ88" s="91"/>
      <c r="AK88" s="91">
        <v>2488</v>
      </c>
      <c r="AL88" s="91">
        <f>AK88+1696+2322+841</f>
        <v>7347</v>
      </c>
      <c r="AM88" s="228">
        <f>+AL88+12137+4439+4285</f>
        <v>28208</v>
      </c>
      <c r="AN88" s="117">
        <v>50699</v>
      </c>
      <c r="AO88" s="201">
        <f t="shared" si="23"/>
        <v>1.2674749999999999</v>
      </c>
      <c r="AP88" s="229">
        <f>(L88+R88+X88+AN88)/H88</f>
        <v>0.88393382352941174</v>
      </c>
      <c r="AQ88" s="518" t="s">
        <v>697</v>
      </c>
      <c r="AR88" s="519" t="s">
        <v>334</v>
      </c>
      <c r="AS88" s="515" t="s">
        <v>334</v>
      </c>
      <c r="AT88" s="515" t="s">
        <v>347</v>
      </c>
      <c r="AU88" s="515" t="s">
        <v>348</v>
      </c>
      <c r="AV88" s="14"/>
      <c r="AW88" s="14"/>
    </row>
    <row r="89" spans="1:49" ht="30" customHeight="1" x14ac:dyDescent="0.25">
      <c r="A89" s="457"/>
      <c r="B89" s="457"/>
      <c r="C89" s="457"/>
      <c r="D89" s="457"/>
      <c r="E89" s="457"/>
      <c r="F89" s="457"/>
      <c r="G89" s="16" t="s">
        <v>54</v>
      </c>
      <c r="H89" s="113">
        <f>L89+R89+X89+AD89+AE89</f>
        <v>7692290285</v>
      </c>
      <c r="I89" s="113">
        <v>867768637.00428581</v>
      </c>
      <c r="J89" s="113">
        <v>867768637.00428581</v>
      </c>
      <c r="K89" s="113">
        <v>1131691260</v>
      </c>
      <c r="L89" s="113">
        <v>1043806005</v>
      </c>
      <c r="M89" s="113">
        <v>1173720000</v>
      </c>
      <c r="N89" s="113">
        <v>1173720000</v>
      </c>
      <c r="O89" s="113">
        <v>1173720000</v>
      </c>
      <c r="P89" s="113">
        <v>1165027460</v>
      </c>
      <c r="Q89" s="113">
        <v>1122443291</v>
      </c>
      <c r="R89" s="200">
        <v>1080939532</v>
      </c>
      <c r="S89" s="113">
        <v>1650000000</v>
      </c>
      <c r="T89" s="113">
        <v>1650000000</v>
      </c>
      <c r="U89" s="113">
        <v>1650000000</v>
      </c>
      <c r="V89" s="113">
        <v>1650000000</v>
      </c>
      <c r="W89" s="113">
        <v>1524212122</v>
      </c>
      <c r="X89" s="113">
        <v>1497722898</v>
      </c>
      <c r="Y89" s="238">
        <v>2251917000</v>
      </c>
      <c r="Z89" s="113">
        <v>2251917000</v>
      </c>
      <c r="AA89" s="238">
        <v>2251917000</v>
      </c>
      <c r="AB89" s="113">
        <v>2299687000</v>
      </c>
      <c r="AC89" s="113">
        <v>2273865000</v>
      </c>
      <c r="AD89" s="117">
        <v>2126389850</v>
      </c>
      <c r="AE89" s="91">
        <v>1943432000</v>
      </c>
      <c r="AF89" s="91"/>
      <c r="AG89" s="113"/>
      <c r="AH89" s="113"/>
      <c r="AI89" s="113"/>
      <c r="AJ89" s="113"/>
      <c r="AK89" s="113">
        <v>1229652606</v>
      </c>
      <c r="AL89" s="238">
        <v>1652593508</v>
      </c>
      <c r="AM89" s="237">
        <v>1893030102</v>
      </c>
      <c r="AN89" s="117">
        <v>2126389850</v>
      </c>
      <c r="AO89" s="201">
        <f t="shared" si="23"/>
        <v>0.9351434012133526</v>
      </c>
      <c r="AP89" s="229">
        <f>(L89+R89+X89+AN89)/H89</f>
        <v>0.74735326827307846</v>
      </c>
      <c r="AQ89" s="463"/>
      <c r="AR89" s="520"/>
      <c r="AS89" s="463"/>
      <c r="AT89" s="463"/>
      <c r="AU89" s="463"/>
      <c r="AV89" s="14"/>
    </row>
    <row r="90" spans="1:49" ht="30" customHeight="1" x14ac:dyDescent="0.25">
      <c r="A90" s="457"/>
      <c r="B90" s="457"/>
      <c r="C90" s="457"/>
      <c r="D90" s="457"/>
      <c r="E90" s="457"/>
      <c r="F90" s="457"/>
      <c r="G90" s="22" t="s">
        <v>59</v>
      </c>
      <c r="H90" s="273"/>
      <c r="I90" s="278"/>
      <c r="J90" s="278"/>
      <c r="K90" s="278"/>
      <c r="L90" s="278"/>
      <c r="M90" s="274"/>
      <c r="N90" s="274"/>
      <c r="O90" s="274"/>
      <c r="P90" s="274"/>
      <c r="Q90" s="274"/>
      <c r="R90" s="279"/>
      <c r="S90" s="114">
        <v>1000</v>
      </c>
      <c r="T90" s="114">
        <v>1000</v>
      </c>
      <c r="U90" s="114">
        <v>1000</v>
      </c>
      <c r="V90" s="114">
        <v>1000</v>
      </c>
      <c r="W90" s="114">
        <v>1000</v>
      </c>
      <c r="X90" s="114">
        <v>1000</v>
      </c>
      <c r="Y90" s="240">
        <v>5906</v>
      </c>
      <c r="Z90" s="114">
        <v>5906</v>
      </c>
      <c r="AA90" s="240">
        <v>5906</v>
      </c>
      <c r="AB90" s="240">
        <v>5906</v>
      </c>
      <c r="AC90" s="91">
        <v>5906</v>
      </c>
      <c r="AD90" s="117">
        <v>5906</v>
      </c>
      <c r="AE90" s="113">
        <v>0</v>
      </c>
      <c r="AF90" s="113"/>
      <c r="AG90" s="203"/>
      <c r="AH90" s="203"/>
      <c r="AI90" s="203"/>
      <c r="AJ90" s="203"/>
      <c r="AK90" s="91">
        <v>4000</v>
      </c>
      <c r="AL90" s="91">
        <f>+AK90+1906</f>
        <v>5906</v>
      </c>
      <c r="AM90" s="228">
        <f>+AL90+0</f>
        <v>5906</v>
      </c>
      <c r="AN90" s="117">
        <v>5906</v>
      </c>
      <c r="AO90" s="201">
        <f t="shared" si="23"/>
        <v>1</v>
      </c>
      <c r="AP90" s="229"/>
      <c r="AQ90" s="463"/>
      <c r="AR90" s="520"/>
      <c r="AS90" s="463"/>
      <c r="AT90" s="463"/>
      <c r="AU90" s="463"/>
      <c r="AV90" s="14"/>
    </row>
    <row r="91" spans="1:49" ht="30" customHeight="1" x14ac:dyDescent="0.25">
      <c r="A91" s="457"/>
      <c r="B91" s="457"/>
      <c r="C91" s="457"/>
      <c r="D91" s="457"/>
      <c r="E91" s="457"/>
      <c r="F91" s="457"/>
      <c r="G91" s="16" t="s">
        <v>77</v>
      </c>
      <c r="H91" s="113">
        <f t="shared" ref="H91" si="24">L91+R91+X91+AD91+AE91</f>
        <v>931821941</v>
      </c>
      <c r="I91" s="273"/>
      <c r="J91" s="273"/>
      <c r="K91" s="273"/>
      <c r="L91" s="273"/>
      <c r="M91" s="113">
        <v>689492131</v>
      </c>
      <c r="N91" s="113">
        <v>689492131</v>
      </c>
      <c r="O91" s="113">
        <v>689452131</v>
      </c>
      <c r="P91" s="113">
        <v>689452128</v>
      </c>
      <c r="Q91" s="113">
        <v>682974462</v>
      </c>
      <c r="R91" s="200">
        <v>484736157</v>
      </c>
      <c r="S91" s="113">
        <v>230915205</v>
      </c>
      <c r="T91" s="113">
        <v>230915205</v>
      </c>
      <c r="U91" s="113">
        <v>225071938</v>
      </c>
      <c r="V91" s="113">
        <v>225071938</v>
      </c>
      <c r="W91" s="113">
        <v>225071938</v>
      </c>
      <c r="X91" s="113">
        <v>225071937</v>
      </c>
      <c r="Y91" s="238">
        <v>222021447</v>
      </c>
      <c r="Z91" s="113">
        <v>222021447</v>
      </c>
      <c r="AA91" s="238">
        <v>222021447</v>
      </c>
      <c r="AB91" s="113">
        <v>222013847</v>
      </c>
      <c r="AC91" s="113">
        <v>222013847</v>
      </c>
      <c r="AD91" s="117">
        <v>222013847</v>
      </c>
      <c r="AE91" s="91">
        <v>0</v>
      </c>
      <c r="AF91" s="91"/>
      <c r="AG91" s="203"/>
      <c r="AH91" s="203"/>
      <c r="AI91" s="203"/>
      <c r="AJ91" s="203"/>
      <c r="AK91" s="113">
        <v>163071837</v>
      </c>
      <c r="AL91" s="238">
        <v>191177995</v>
      </c>
      <c r="AM91" s="117">
        <v>193565695</v>
      </c>
      <c r="AN91" s="117">
        <v>222013847</v>
      </c>
      <c r="AO91" s="201">
        <f t="shared" si="23"/>
        <v>1</v>
      </c>
      <c r="AP91" s="229"/>
      <c r="AQ91" s="463"/>
      <c r="AR91" s="520"/>
      <c r="AS91" s="463"/>
      <c r="AT91" s="463"/>
      <c r="AU91" s="463"/>
      <c r="AV91" s="14"/>
    </row>
    <row r="92" spans="1:49" ht="30" customHeight="1" x14ac:dyDescent="0.25">
      <c r="A92" s="457"/>
      <c r="B92" s="457"/>
      <c r="C92" s="457"/>
      <c r="D92" s="457"/>
      <c r="E92" s="457"/>
      <c r="F92" s="457"/>
      <c r="G92" s="22" t="s">
        <v>79</v>
      </c>
      <c r="H92" s="91">
        <f>H88+H90</f>
        <v>136000</v>
      </c>
      <c r="I92" s="120">
        <v>12000</v>
      </c>
      <c r="J92" s="120">
        <v>12000</v>
      </c>
      <c r="K92" s="120">
        <v>12000</v>
      </c>
      <c r="L92" s="120">
        <v>19642</v>
      </c>
      <c r="M92" s="120">
        <v>24000</v>
      </c>
      <c r="N92" s="120">
        <v>24000</v>
      </c>
      <c r="O92" s="120">
        <v>24000</v>
      </c>
      <c r="P92" s="120">
        <v>24000</v>
      </c>
      <c r="Q92" s="120">
        <v>24000</v>
      </c>
      <c r="R92" s="205">
        <v>25780</v>
      </c>
      <c r="S92" s="120">
        <v>31000</v>
      </c>
      <c r="T92" s="120">
        <v>31000</v>
      </c>
      <c r="U92" s="120">
        <v>31000</v>
      </c>
      <c r="V92" s="120">
        <v>31000</v>
      </c>
      <c r="W92" s="120">
        <v>31000</v>
      </c>
      <c r="X92" s="120">
        <v>25094</v>
      </c>
      <c r="Y92" s="239">
        <f>+Y88+Y90</f>
        <v>45906</v>
      </c>
      <c r="Z92" s="91">
        <v>45906</v>
      </c>
      <c r="AA92" s="239">
        <f t="shared" ref="AA92:AC93" si="25">+AA88+AA90</f>
        <v>45906</v>
      </c>
      <c r="AB92" s="113">
        <f t="shared" si="25"/>
        <v>45906</v>
      </c>
      <c r="AC92" s="91">
        <f t="shared" si="25"/>
        <v>45906</v>
      </c>
      <c r="AD92" s="117">
        <f>AD88+AD90</f>
        <v>56605</v>
      </c>
      <c r="AE92" s="113">
        <v>19578</v>
      </c>
      <c r="AF92" s="113"/>
      <c r="AG92" s="91"/>
      <c r="AH92" s="91"/>
      <c r="AI92" s="91"/>
      <c r="AJ92" s="91"/>
      <c r="AK92" s="241">
        <f>AK90+AK88</f>
        <v>6488</v>
      </c>
      <c r="AL92" s="241">
        <f>+AL88+AL90</f>
        <v>13253</v>
      </c>
      <c r="AM92" s="242">
        <f>+AM88+AM90</f>
        <v>34114</v>
      </c>
      <c r="AN92" s="117">
        <f>AN88+AN90</f>
        <v>56605</v>
      </c>
      <c r="AO92" s="201">
        <f t="shared" si="23"/>
        <v>1.2330632161373241</v>
      </c>
      <c r="AP92" s="229">
        <f>(L92+R92+X92+AN92)/H92</f>
        <v>0.93471323529411765</v>
      </c>
      <c r="AQ92" s="463"/>
      <c r="AR92" s="520"/>
      <c r="AS92" s="463"/>
      <c r="AT92" s="463"/>
      <c r="AU92" s="463"/>
      <c r="AV92" s="14"/>
    </row>
    <row r="93" spans="1:49" ht="30" customHeight="1" thickBot="1" x14ac:dyDescent="0.3">
      <c r="A93" s="458"/>
      <c r="B93" s="458"/>
      <c r="C93" s="458"/>
      <c r="D93" s="458"/>
      <c r="E93" s="458"/>
      <c r="F93" s="458"/>
      <c r="G93" s="16" t="s">
        <v>85</v>
      </c>
      <c r="H93" s="92">
        <f>H89+H91</f>
        <v>8624112226</v>
      </c>
      <c r="I93" s="92">
        <v>867768637.00428581</v>
      </c>
      <c r="J93" s="92">
        <v>867768637.00428581</v>
      </c>
      <c r="K93" s="92">
        <v>1131691260</v>
      </c>
      <c r="L93" s="92">
        <v>1043806005</v>
      </c>
      <c r="M93" s="92">
        <v>1863212131</v>
      </c>
      <c r="N93" s="92">
        <v>1863212131</v>
      </c>
      <c r="O93" s="92">
        <v>1863172131</v>
      </c>
      <c r="P93" s="92">
        <v>1854479588</v>
      </c>
      <c r="Q93" s="92">
        <v>1854479588</v>
      </c>
      <c r="R93" s="206">
        <v>1565675689</v>
      </c>
      <c r="S93" s="92">
        <v>1880915205</v>
      </c>
      <c r="T93" s="92">
        <v>1880915205</v>
      </c>
      <c r="U93" s="92">
        <v>1875071938</v>
      </c>
      <c r="V93" s="92">
        <v>1875071938</v>
      </c>
      <c r="W93" s="92">
        <v>1749284060</v>
      </c>
      <c r="X93" s="92">
        <v>1722794835</v>
      </c>
      <c r="Y93" s="92">
        <f>+Y89+Y91</f>
        <v>2473938447</v>
      </c>
      <c r="Z93" s="92">
        <v>2473938447</v>
      </c>
      <c r="AA93" s="92">
        <f t="shared" si="25"/>
        <v>2473938447</v>
      </c>
      <c r="AB93" s="92">
        <f t="shared" si="25"/>
        <v>2521700847</v>
      </c>
      <c r="AC93" s="92">
        <f t="shared" si="25"/>
        <v>2495878847</v>
      </c>
      <c r="AD93" s="94">
        <f>+AD89+AD91</f>
        <v>2348403697</v>
      </c>
      <c r="AE93" s="122">
        <f>AE89+AE90</f>
        <v>1943432000</v>
      </c>
      <c r="AF93" s="122"/>
      <c r="AG93" s="92"/>
      <c r="AH93" s="92"/>
      <c r="AI93" s="92"/>
      <c r="AJ93" s="92"/>
      <c r="AK93" s="92">
        <f>AK89+AK91</f>
        <v>1392724443</v>
      </c>
      <c r="AL93" s="92">
        <f>+AL89+AL91</f>
        <v>1843771503</v>
      </c>
      <c r="AM93" s="94">
        <f>+AM89+AM91</f>
        <v>2086595797</v>
      </c>
      <c r="AN93" s="94">
        <f>+AN89+AN91</f>
        <v>2348403697</v>
      </c>
      <c r="AO93" s="207">
        <f t="shared" si="23"/>
        <v>0.94091253660919383</v>
      </c>
      <c r="AP93" s="230">
        <f>(L93+R93+X93+AN93)/H93</f>
        <v>0.77465135551681075</v>
      </c>
      <c r="AQ93" s="461"/>
      <c r="AR93" s="521"/>
      <c r="AS93" s="461"/>
      <c r="AT93" s="461"/>
      <c r="AU93" s="461"/>
      <c r="AV93" s="14"/>
    </row>
    <row r="94" spans="1:49" ht="30" customHeight="1" x14ac:dyDescent="0.25">
      <c r="A94" s="505" t="s">
        <v>328</v>
      </c>
      <c r="B94" s="503">
        <v>15</v>
      </c>
      <c r="C94" s="503" t="s">
        <v>357</v>
      </c>
      <c r="D94" s="504" t="s">
        <v>358</v>
      </c>
      <c r="E94" s="504">
        <v>446</v>
      </c>
      <c r="F94" s="504">
        <v>179</v>
      </c>
      <c r="G94" s="22" t="s">
        <v>48</v>
      </c>
      <c r="H94" s="243">
        <v>2.1</v>
      </c>
      <c r="I94" s="244">
        <v>0.1</v>
      </c>
      <c r="J94" s="244">
        <v>0.1</v>
      </c>
      <c r="K94" s="244">
        <v>0.3</v>
      </c>
      <c r="L94" s="244">
        <v>0.1</v>
      </c>
      <c r="M94" s="244">
        <v>0.6</v>
      </c>
      <c r="N94" s="244">
        <v>0.6</v>
      </c>
      <c r="O94" s="244">
        <v>0.6</v>
      </c>
      <c r="P94" s="244">
        <v>0.6</v>
      </c>
      <c r="Q94" s="244">
        <v>0.6</v>
      </c>
      <c r="R94" s="245">
        <v>1.5</v>
      </c>
      <c r="S94" s="246">
        <v>1.1000000000000001</v>
      </c>
      <c r="T94" s="246">
        <v>1.1000000000000001</v>
      </c>
      <c r="U94" s="246">
        <v>1.1000000000000001</v>
      </c>
      <c r="V94" s="246">
        <v>1.1000000000000001</v>
      </c>
      <c r="W94" s="246">
        <v>1.1000000000000001</v>
      </c>
      <c r="X94" s="246">
        <v>1.1000000000000001</v>
      </c>
      <c r="Y94" s="247">
        <v>1.6</v>
      </c>
      <c r="Z94" s="248">
        <v>1.6</v>
      </c>
      <c r="AA94" s="247">
        <v>1.6</v>
      </c>
      <c r="AB94" s="247">
        <v>1.6</v>
      </c>
      <c r="AC94" s="247">
        <v>1.6</v>
      </c>
      <c r="AD94" s="121">
        <v>1.89</v>
      </c>
      <c r="AE94" s="249">
        <v>2.1</v>
      </c>
      <c r="AF94" s="249"/>
      <c r="AG94" s="91"/>
      <c r="AH94" s="91"/>
      <c r="AI94" s="91"/>
      <c r="AJ94" s="91"/>
      <c r="AK94" s="114">
        <v>1.1000000000000001</v>
      </c>
      <c r="AL94" s="250">
        <v>1.1000000000000001</v>
      </c>
      <c r="AM94" s="251">
        <v>1.1000000000000001</v>
      </c>
      <c r="AN94" s="121">
        <v>1.89</v>
      </c>
      <c r="AO94" s="201">
        <f t="shared" si="23"/>
        <v>1.1812499999999999</v>
      </c>
      <c r="AP94" s="229">
        <f>AN94/AE94</f>
        <v>0.89999999999999991</v>
      </c>
      <c r="AQ94" s="518" t="s">
        <v>362</v>
      </c>
      <c r="AR94" s="519" t="s">
        <v>334</v>
      </c>
      <c r="AS94" s="515" t="s">
        <v>334</v>
      </c>
      <c r="AT94" s="515" t="s">
        <v>363</v>
      </c>
      <c r="AU94" s="515" t="s">
        <v>364</v>
      </c>
      <c r="AV94" s="14"/>
      <c r="AW94" s="14"/>
    </row>
    <row r="95" spans="1:49" ht="30" customHeight="1" x14ac:dyDescent="0.25">
      <c r="A95" s="457"/>
      <c r="B95" s="457"/>
      <c r="C95" s="457"/>
      <c r="D95" s="457"/>
      <c r="E95" s="457"/>
      <c r="F95" s="457"/>
      <c r="G95" s="16" t="s">
        <v>54</v>
      </c>
      <c r="H95" s="113">
        <f>L95+R95+X95+AD95+AE95</f>
        <v>7280169208</v>
      </c>
      <c r="I95" s="113">
        <v>797995917</v>
      </c>
      <c r="J95" s="113">
        <v>797995917</v>
      </c>
      <c r="K95" s="113">
        <v>2777873206</v>
      </c>
      <c r="L95" s="113">
        <v>2696842011</v>
      </c>
      <c r="M95" s="113">
        <v>1000000000</v>
      </c>
      <c r="N95" s="113">
        <v>1000000000</v>
      </c>
      <c r="O95" s="113">
        <v>910000000</v>
      </c>
      <c r="P95" s="113">
        <v>901552473</v>
      </c>
      <c r="Q95" s="113">
        <v>934518125</v>
      </c>
      <c r="R95" s="200">
        <v>904843349</v>
      </c>
      <c r="S95" s="113">
        <v>1140000000</v>
      </c>
      <c r="T95" s="113">
        <v>1140000000</v>
      </c>
      <c r="U95" s="113">
        <v>1140000000</v>
      </c>
      <c r="V95" s="113">
        <v>1140000000</v>
      </c>
      <c r="W95" s="113">
        <v>1140000000</v>
      </c>
      <c r="X95" s="113">
        <v>1136956133</v>
      </c>
      <c r="Y95" s="238">
        <v>1694648000</v>
      </c>
      <c r="Z95" s="113">
        <v>1694648000</v>
      </c>
      <c r="AA95" s="238">
        <v>1694648000</v>
      </c>
      <c r="AB95" s="113">
        <v>1588178000</v>
      </c>
      <c r="AC95" s="113">
        <v>1565195000</v>
      </c>
      <c r="AD95" s="113">
        <v>1519016715</v>
      </c>
      <c r="AE95" s="91">
        <v>1022511000</v>
      </c>
      <c r="AF95" s="91"/>
      <c r="AG95" s="113"/>
      <c r="AH95" s="113"/>
      <c r="AI95" s="113"/>
      <c r="AJ95" s="113"/>
      <c r="AK95" s="113">
        <v>863185000</v>
      </c>
      <c r="AL95" s="238">
        <v>1198932715</v>
      </c>
      <c r="AM95" s="237">
        <v>1425961715</v>
      </c>
      <c r="AN95" s="113">
        <v>1519016715</v>
      </c>
      <c r="AO95" s="201">
        <f t="shared" si="23"/>
        <v>0.97049678474567069</v>
      </c>
      <c r="AP95" s="229">
        <f>(L95+R95+X95+AN95)/H95</f>
        <v>0.85954845680284631</v>
      </c>
      <c r="AQ95" s="463"/>
      <c r="AR95" s="520"/>
      <c r="AS95" s="463"/>
      <c r="AT95" s="463"/>
      <c r="AU95" s="463"/>
      <c r="AV95" s="14"/>
    </row>
    <row r="96" spans="1:49" ht="30" customHeight="1" x14ac:dyDescent="0.25">
      <c r="A96" s="457"/>
      <c r="B96" s="457"/>
      <c r="C96" s="457"/>
      <c r="D96" s="457"/>
      <c r="E96" s="457"/>
      <c r="F96" s="457"/>
      <c r="G96" s="22" t="s">
        <v>59</v>
      </c>
      <c r="H96" s="273"/>
      <c r="I96" s="278"/>
      <c r="J96" s="278"/>
      <c r="K96" s="278"/>
      <c r="L96" s="278"/>
      <c r="M96" s="274"/>
      <c r="N96" s="274"/>
      <c r="O96" s="274"/>
      <c r="P96" s="274"/>
      <c r="Q96" s="274"/>
      <c r="R96" s="279"/>
      <c r="S96" s="274"/>
      <c r="T96" s="274"/>
      <c r="U96" s="274"/>
      <c r="V96" s="274"/>
      <c r="W96" s="274"/>
      <c r="X96" s="274"/>
      <c r="Y96" s="274"/>
      <c r="Z96" s="274"/>
      <c r="AA96" s="274"/>
      <c r="AB96" s="273"/>
      <c r="AC96" s="273"/>
      <c r="AD96" s="287"/>
      <c r="AE96" s="273"/>
      <c r="AF96" s="273"/>
      <c r="AG96" s="278"/>
      <c r="AH96" s="278"/>
      <c r="AI96" s="278"/>
      <c r="AJ96" s="278"/>
      <c r="AK96" s="274"/>
      <c r="AL96" s="288"/>
      <c r="AM96" s="288"/>
      <c r="AN96" s="287"/>
      <c r="AO96" s="280"/>
      <c r="AP96" s="282"/>
      <c r="AQ96" s="463"/>
      <c r="AR96" s="520"/>
      <c r="AS96" s="463"/>
      <c r="AT96" s="463"/>
      <c r="AU96" s="463"/>
      <c r="AV96" s="14"/>
    </row>
    <row r="97" spans="1:49" ht="30" customHeight="1" x14ac:dyDescent="0.25">
      <c r="A97" s="457"/>
      <c r="B97" s="457"/>
      <c r="C97" s="457"/>
      <c r="D97" s="457"/>
      <c r="E97" s="457"/>
      <c r="F97" s="457"/>
      <c r="G97" s="16" t="s">
        <v>77</v>
      </c>
      <c r="H97" s="113">
        <f t="shared" ref="H97" si="26">L97+R97+X97+AD97+AE97</f>
        <v>2816979878</v>
      </c>
      <c r="I97" s="273"/>
      <c r="J97" s="273"/>
      <c r="K97" s="273"/>
      <c r="L97" s="273"/>
      <c r="M97" s="113">
        <v>2416260135</v>
      </c>
      <c r="N97" s="113">
        <v>2416260135</v>
      </c>
      <c r="O97" s="113">
        <v>2416260135</v>
      </c>
      <c r="P97" s="113">
        <v>2416260133</v>
      </c>
      <c r="Q97" s="113">
        <v>2416260133</v>
      </c>
      <c r="R97" s="200">
        <v>2412927913</v>
      </c>
      <c r="S97" s="113">
        <v>238412385</v>
      </c>
      <c r="T97" s="113">
        <v>238412385</v>
      </c>
      <c r="U97" s="113">
        <v>231404184</v>
      </c>
      <c r="V97" s="113">
        <v>231404184</v>
      </c>
      <c r="W97" s="113">
        <v>231404184</v>
      </c>
      <c r="X97" s="113">
        <v>226727683</v>
      </c>
      <c r="Y97" s="238">
        <v>177324282</v>
      </c>
      <c r="Z97" s="113">
        <v>177324282</v>
      </c>
      <c r="AA97" s="238">
        <v>177324282</v>
      </c>
      <c r="AB97" s="113">
        <v>177324282</v>
      </c>
      <c r="AC97" s="113">
        <v>177324282</v>
      </c>
      <c r="AD97" s="113">
        <v>177324282</v>
      </c>
      <c r="AE97" s="91">
        <v>0</v>
      </c>
      <c r="AF97" s="91"/>
      <c r="AG97" s="203"/>
      <c r="AH97" s="203"/>
      <c r="AI97" s="203"/>
      <c r="AJ97" s="203"/>
      <c r="AK97" s="113">
        <v>132044635</v>
      </c>
      <c r="AL97" s="238">
        <v>160892948</v>
      </c>
      <c r="AM97" s="117">
        <v>170288548</v>
      </c>
      <c r="AN97" s="113">
        <v>177324282</v>
      </c>
      <c r="AO97" s="201">
        <f>AN97/AC97</f>
        <v>1</v>
      </c>
      <c r="AP97" s="229"/>
      <c r="AQ97" s="463"/>
      <c r="AR97" s="520"/>
      <c r="AS97" s="463"/>
      <c r="AT97" s="463"/>
      <c r="AU97" s="463"/>
      <c r="AV97" s="14"/>
    </row>
    <row r="98" spans="1:49" ht="30" customHeight="1" x14ac:dyDescent="0.25">
      <c r="A98" s="457"/>
      <c r="B98" s="457"/>
      <c r="C98" s="457"/>
      <c r="D98" s="457"/>
      <c r="E98" s="457"/>
      <c r="F98" s="457"/>
      <c r="G98" s="22" t="s">
        <v>79</v>
      </c>
      <c r="H98" s="252">
        <v>2.1</v>
      </c>
      <c r="I98" s="246">
        <v>0.1</v>
      </c>
      <c r="J98" s="246">
        <v>0.1</v>
      </c>
      <c r="K98" s="246">
        <v>0.3</v>
      </c>
      <c r="L98" s="246">
        <v>0.1</v>
      </c>
      <c r="M98" s="246">
        <v>0.6</v>
      </c>
      <c r="N98" s="246">
        <v>0.6</v>
      </c>
      <c r="O98" s="246">
        <v>0.6</v>
      </c>
      <c r="P98" s="246">
        <v>0.6</v>
      </c>
      <c r="Q98" s="246">
        <v>0.6</v>
      </c>
      <c r="R98" s="253">
        <v>1.5</v>
      </c>
      <c r="S98" s="246">
        <v>1.1000000000000001</v>
      </c>
      <c r="T98" s="246">
        <v>1.1000000000000001</v>
      </c>
      <c r="U98" s="246">
        <v>1.1000000000000001</v>
      </c>
      <c r="V98" s="246">
        <v>1.1000000000000001</v>
      </c>
      <c r="W98" s="246">
        <v>1.1000000000000001</v>
      </c>
      <c r="X98" s="246">
        <v>1.1000000000000001</v>
      </c>
      <c r="Y98" s="247">
        <f>+Y94+Y96</f>
        <v>1.6</v>
      </c>
      <c r="Z98" s="252">
        <v>1.6</v>
      </c>
      <c r="AA98" s="247">
        <f>+AA94+AA96</f>
        <v>1.6</v>
      </c>
      <c r="AB98" s="247">
        <f>+AB94+AB96</f>
        <v>1.6</v>
      </c>
      <c r="AC98" s="247">
        <f>+AC94+AC963</f>
        <v>1.6</v>
      </c>
      <c r="AD98" s="121">
        <f>AD94+AD96</f>
        <v>1.89</v>
      </c>
      <c r="AE98" s="254">
        <v>2.1</v>
      </c>
      <c r="AF98" s="254"/>
      <c r="AG98" s="91"/>
      <c r="AH98" s="91"/>
      <c r="AI98" s="91"/>
      <c r="AJ98" s="91"/>
      <c r="AK98" s="114">
        <v>1.1000000000000001</v>
      </c>
      <c r="AL98" s="247">
        <f>+AL94+AL96</f>
        <v>1.1000000000000001</v>
      </c>
      <c r="AM98" s="247">
        <f>+AM94+AM96</f>
        <v>1.1000000000000001</v>
      </c>
      <c r="AN98" s="121">
        <f>AN94+AN96</f>
        <v>1.89</v>
      </c>
      <c r="AO98" s="201">
        <f>AN98/AC98</f>
        <v>1.1812499999999999</v>
      </c>
      <c r="AP98" s="229">
        <f>AN98/AE98</f>
        <v>0.89999999999999991</v>
      </c>
      <c r="AQ98" s="463"/>
      <c r="AR98" s="520"/>
      <c r="AS98" s="463"/>
      <c r="AT98" s="463"/>
      <c r="AU98" s="463"/>
      <c r="AV98" s="14"/>
    </row>
    <row r="99" spans="1:49" ht="30" customHeight="1" thickBot="1" x14ac:dyDescent="0.3">
      <c r="A99" s="458"/>
      <c r="B99" s="458"/>
      <c r="C99" s="458"/>
      <c r="D99" s="458"/>
      <c r="E99" s="458"/>
      <c r="F99" s="458"/>
      <c r="G99" s="16" t="s">
        <v>85</v>
      </c>
      <c r="H99" s="92">
        <f>H95+H97</f>
        <v>10097149086</v>
      </c>
      <c r="I99" s="92">
        <v>797995917</v>
      </c>
      <c r="J99" s="92">
        <v>797995917</v>
      </c>
      <c r="K99" s="92">
        <v>2777873206</v>
      </c>
      <c r="L99" s="92">
        <v>2696842011</v>
      </c>
      <c r="M99" s="92">
        <v>3416260135</v>
      </c>
      <c r="N99" s="92">
        <v>3416260135</v>
      </c>
      <c r="O99" s="92">
        <v>3326260135</v>
      </c>
      <c r="P99" s="92">
        <v>3317812606</v>
      </c>
      <c r="Q99" s="92">
        <v>3317812606</v>
      </c>
      <c r="R99" s="206">
        <v>3317771262</v>
      </c>
      <c r="S99" s="92">
        <v>1378412385</v>
      </c>
      <c r="T99" s="92">
        <v>1378412385</v>
      </c>
      <c r="U99" s="92">
        <v>1371404184</v>
      </c>
      <c r="V99" s="92">
        <v>1371404184</v>
      </c>
      <c r="W99" s="92">
        <v>1371404184</v>
      </c>
      <c r="X99" s="92">
        <v>1363683816</v>
      </c>
      <c r="Y99" s="92">
        <f>+Y95+Y97</f>
        <v>1871972282</v>
      </c>
      <c r="Z99" s="92">
        <v>1871972282</v>
      </c>
      <c r="AA99" s="92">
        <f>+AA95+AA97</f>
        <v>1871972282</v>
      </c>
      <c r="AB99" s="92">
        <f>+AB95+AB97</f>
        <v>1765502282</v>
      </c>
      <c r="AC99" s="92">
        <f>+AC95+AC97</f>
        <v>1742519282</v>
      </c>
      <c r="AD99" s="94">
        <f>+AD95+AD97</f>
        <v>1696340997</v>
      </c>
      <c r="AE99" s="92">
        <f>AE95+AE97</f>
        <v>1022511000</v>
      </c>
      <c r="AF99" s="92"/>
      <c r="AG99" s="92"/>
      <c r="AH99" s="92"/>
      <c r="AI99" s="92"/>
      <c r="AJ99" s="92"/>
      <c r="AK99" s="92">
        <f>AK95+AK97</f>
        <v>995229635</v>
      </c>
      <c r="AL99" s="92">
        <f>+AL95+AL97</f>
        <v>1359825663</v>
      </c>
      <c r="AM99" s="94">
        <f>+AM95+AM97</f>
        <v>1596250263</v>
      </c>
      <c r="AN99" s="94">
        <f>+AN95+AN97</f>
        <v>1696340997</v>
      </c>
      <c r="AO99" s="207">
        <f>AN99/AC99</f>
        <v>0.97349912538873129</v>
      </c>
      <c r="AP99" s="230">
        <f>(L99+R99+X99+AN99)/H99</f>
        <v>0.89873270253900261</v>
      </c>
      <c r="AQ99" s="461"/>
      <c r="AR99" s="521"/>
      <c r="AS99" s="461"/>
      <c r="AT99" s="461"/>
      <c r="AU99" s="461"/>
      <c r="AV99" s="14"/>
    </row>
    <row r="100" spans="1:49" ht="30" customHeight="1" x14ac:dyDescent="0.25">
      <c r="A100" s="505" t="s">
        <v>328</v>
      </c>
      <c r="B100" s="503">
        <v>16</v>
      </c>
      <c r="C100" s="503" t="s">
        <v>373</v>
      </c>
      <c r="D100" s="504" t="s">
        <v>259</v>
      </c>
      <c r="E100" s="504">
        <v>445</v>
      </c>
      <c r="F100" s="504">
        <v>179</v>
      </c>
      <c r="G100" s="22" t="s">
        <v>48</v>
      </c>
      <c r="H100" s="112">
        <v>18</v>
      </c>
      <c r="I100" s="196">
        <v>1</v>
      </c>
      <c r="J100" s="196">
        <v>1</v>
      </c>
      <c r="K100" s="196">
        <v>1</v>
      </c>
      <c r="L100" s="196">
        <v>1</v>
      </c>
      <c r="M100" s="196">
        <v>4</v>
      </c>
      <c r="N100" s="196">
        <v>4</v>
      </c>
      <c r="O100" s="196">
        <v>4</v>
      </c>
      <c r="P100" s="196">
        <v>4</v>
      </c>
      <c r="Q100" s="196">
        <v>4</v>
      </c>
      <c r="R100" s="197">
        <v>4</v>
      </c>
      <c r="S100" s="120">
        <v>9</v>
      </c>
      <c r="T100" s="120">
        <v>9</v>
      </c>
      <c r="U100" s="120">
        <v>9</v>
      </c>
      <c r="V100" s="120">
        <v>9</v>
      </c>
      <c r="W100" s="120">
        <v>9</v>
      </c>
      <c r="X100" s="120">
        <v>9</v>
      </c>
      <c r="Y100" s="255">
        <v>14</v>
      </c>
      <c r="Z100" s="91">
        <v>14</v>
      </c>
      <c r="AA100" s="255">
        <v>14</v>
      </c>
      <c r="AB100" s="255">
        <v>14</v>
      </c>
      <c r="AC100" s="91">
        <v>14</v>
      </c>
      <c r="AD100" s="117">
        <v>14</v>
      </c>
      <c r="AE100" s="113">
        <v>18</v>
      </c>
      <c r="AF100" s="113"/>
      <c r="AG100" s="91"/>
      <c r="AH100" s="91"/>
      <c r="AI100" s="91"/>
      <c r="AJ100" s="91"/>
      <c r="AK100" s="114">
        <v>10</v>
      </c>
      <c r="AL100" s="256">
        <v>14</v>
      </c>
      <c r="AM100" s="257">
        <v>14</v>
      </c>
      <c r="AN100" s="117">
        <v>14</v>
      </c>
      <c r="AO100" s="201">
        <f>AN100/AC100</f>
        <v>1</v>
      </c>
      <c r="AP100" s="229">
        <f>AN100/AE100</f>
        <v>0.77777777777777779</v>
      </c>
      <c r="AQ100" s="518" t="s">
        <v>375</v>
      </c>
      <c r="AR100" s="519" t="s">
        <v>334</v>
      </c>
      <c r="AS100" s="515" t="s">
        <v>334</v>
      </c>
      <c r="AT100" s="515" t="s">
        <v>376</v>
      </c>
      <c r="AU100" s="515" t="s">
        <v>377</v>
      </c>
      <c r="AV100" s="14"/>
      <c r="AW100" s="14"/>
    </row>
    <row r="101" spans="1:49" ht="30" customHeight="1" x14ac:dyDescent="0.25">
      <c r="A101" s="457"/>
      <c r="B101" s="457"/>
      <c r="C101" s="457"/>
      <c r="D101" s="457"/>
      <c r="E101" s="457"/>
      <c r="F101" s="457"/>
      <c r="G101" s="16" t="s">
        <v>54</v>
      </c>
      <c r="H101" s="113">
        <f>L101+R101+X101+AD101+AE101</f>
        <v>9026190605</v>
      </c>
      <c r="I101" s="113">
        <v>3506061284</v>
      </c>
      <c r="J101" s="113">
        <v>3506061284</v>
      </c>
      <c r="K101" s="113">
        <v>2489515766</v>
      </c>
      <c r="L101" s="113">
        <v>2331546862</v>
      </c>
      <c r="M101" s="113">
        <v>1340640000</v>
      </c>
      <c r="N101" s="113">
        <v>1340640000</v>
      </c>
      <c r="O101" s="113">
        <v>1327087527</v>
      </c>
      <c r="P101" s="113">
        <v>1302087527</v>
      </c>
      <c r="Q101" s="113">
        <v>1276371997</v>
      </c>
      <c r="R101" s="200">
        <v>1239148765</v>
      </c>
      <c r="S101" s="113">
        <v>2240000000</v>
      </c>
      <c r="T101" s="113">
        <v>2240000000</v>
      </c>
      <c r="U101" s="113">
        <v>2240000000</v>
      </c>
      <c r="V101" s="113">
        <v>2240000000</v>
      </c>
      <c r="W101" s="113">
        <v>2204395131</v>
      </c>
      <c r="X101" s="113">
        <v>2171714511</v>
      </c>
      <c r="Y101" s="238">
        <v>1870205000</v>
      </c>
      <c r="Z101" s="113">
        <v>2270205000</v>
      </c>
      <c r="AA101" s="238">
        <v>1870205000</v>
      </c>
      <c r="AB101" s="113">
        <v>1832421628</v>
      </c>
      <c r="AC101" s="113">
        <v>1858243628</v>
      </c>
      <c r="AD101" s="117">
        <v>1829209467</v>
      </c>
      <c r="AE101" s="91">
        <v>1454571000</v>
      </c>
      <c r="AF101" s="91"/>
      <c r="AG101" s="113"/>
      <c r="AH101" s="113"/>
      <c r="AI101" s="113"/>
      <c r="AJ101" s="113"/>
      <c r="AK101" s="113">
        <v>1005805000</v>
      </c>
      <c r="AL101" s="238">
        <v>1610888000</v>
      </c>
      <c r="AM101" s="237">
        <v>1775888000</v>
      </c>
      <c r="AN101" s="117">
        <v>1829209467</v>
      </c>
      <c r="AO101" s="201">
        <f>AN101/AC101</f>
        <v>0.98437548200757241</v>
      </c>
      <c r="AP101" s="229">
        <f>(L101+R101+X101+AN101)/H101</f>
        <v>0.83884995745666513</v>
      </c>
      <c r="AQ101" s="463"/>
      <c r="AR101" s="520"/>
      <c r="AS101" s="463"/>
      <c r="AT101" s="463"/>
      <c r="AU101" s="463"/>
      <c r="AV101" s="14"/>
    </row>
    <row r="102" spans="1:49" ht="30" customHeight="1" x14ac:dyDescent="0.25">
      <c r="A102" s="457"/>
      <c r="B102" s="457"/>
      <c r="C102" s="457"/>
      <c r="D102" s="457"/>
      <c r="E102" s="457"/>
      <c r="F102" s="457"/>
      <c r="G102" s="22" t="s">
        <v>59</v>
      </c>
      <c r="H102" s="273"/>
      <c r="I102" s="278"/>
      <c r="J102" s="278"/>
      <c r="K102" s="278"/>
      <c r="L102" s="278"/>
      <c r="M102" s="274"/>
      <c r="N102" s="274"/>
      <c r="O102" s="274"/>
      <c r="P102" s="274"/>
      <c r="Q102" s="274"/>
      <c r="R102" s="279"/>
      <c r="S102" s="274"/>
      <c r="T102" s="274"/>
      <c r="U102" s="274"/>
      <c r="V102" s="274"/>
      <c r="W102" s="274"/>
      <c r="X102" s="274"/>
      <c r="Y102" s="289"/>
      <c r="Z102" s="274"/>
      <c r="AA102" s="289"/>
      <c r="AB102" s="289"/>
      <c r="AC102" s="289"/>
      <c r="AD102" s="287"/>
      <c r="AE102" s="273"/>
      <c r="AF102" s="273"/>
      <c r="AG102" s="278"/>
      <c r="AH102" s="278"/>
      <c r="AI102" s="278"/>
      <c r="AJ102" s="278"/>
      <c r="AK102" s="274"/>
      <c r="AL102" s="290"/>
      <c r="AM102" s="290"/>
      <c r="AN102" s="287"/>
      <c r="AO102" s="280"/>
      <c r="AP102" s="282"/>
      <c r="AQ102" s="463"/>
      <c r="AR102" s="520"/>
      <c r="AS102" s="463"/>
      <c r="AT102" s="463"/>
      <c r="AU102" s="463"/>
      <c r="AV102" s="14"/>
    </row>
    <row r="103" spans="1:49" ht="30" customHeight="1" x14ac:dyDescent="0.25">
      <c r="A103" s="457"/>
      <c r="B103" s="457"/>
      <c r="C103" s="457"/>
      <c r="D103" s="457"/>
      <c r="E103" s="457"/>
      <c r="F103" s="457"/>
      <c r="G103" s="16" t="s">
        <v>77</v>
      </c>
      <c r="H103" s="113">
        <f t="shared" ref="H103" si="27">L103+R103+X103+AD103+AE103</f>
        <v>3050874583.8000002</v>
      </c>
      <c r="I103" s="273"/>
      <c r="J103" s="273"/>
      <c r="K103" s="273"/>
      <c r="L103" s="273"/>
      <c r="M103" s="113">
        <v>1940000156</v>
      </c>
      <c r="N103" s="113">
        <v>1940000156</v>
      </c>
      <c r="O103" s="113">
        <v>1940000155.8</v>
      </c>
      <c r="P103" s="113">
        <v>1940000155</v>
      </c>
      <c r="Q103" s="113">
        <v>1940000155</v>
      </c>
      <c r="R103" s="200">
        <v>1911565292.8</v>
      </c>
      <c r="S103" s="113">
        <v>195487835</v>
      </c>
      <c r="T103" s="113">
        <v>195487835</v>
      </c>
      <c r="U103" s="113">
        <v>193947001</v>
      </c>
      <c r="V103" s="113">
        <v>193947001</v>
      </c>
      <c r="W103" s="113">
        <v>193947001</v>
      </c>
      <c r="X103" s="113">
        <v>175321998</v>
      </c>
      <c r="Y103" s="238">
        <v>977978293</v>
      </c>
      <c r="Z103" s="113">
        <v>977978293</v>
      </c>
      <c r="AA103" s="238">
        <v>977978293</v>
      </c>
      <c r="AB103" s="113">
        <v>977978293</v>
      </c>
      <c r="AC103" s="113">
        <v>977978293</v>
      </c>
      <c r="AD103" s="117">
        <v>963987293</v>
      </c>
      <c r="AE103" s="91">
        <v>0</v>
      </c>
      <c r="AF103" s="91"/>
      <c r="AG103" s="203"/>
      <c r="AH103" s="203"/>
      <c r="AI103" s="203"/>
      <c r="AJ103" s="203"/>
      <c r="AK103" s="113">
        <v>438278478</v>
      </c>
      <c r="AL103" s="238">
        <v>686972574</v>
      </c>
      <c r="AM103" s="238">
        <v>892769988</v>
      </c>
      <c r="AN103" s="117">
        <v>963987293</v>
      </c>
      <c r="AO103" s="201">
        <f>AN103/AC103</f>
        <v>0.98569395650175229</v>
      </c>
      <c r="AP103" s="229"/>
      <c r="AQ103" s="463"/>
      <c r="AR103" s="520"/>
      <c r="AS103" s="463"/>
      <c r="AT103" s="463"/>
      <c r="AU103" s="463"/>
      <c r="AV103" s="14"/>
    </row>
    <row r="104" spans="1:49" ht="30" customHeight="1" x14ac:dyDescent="0.25">
      <c r="A104" s="457"/>
      <c r="B104" s="457"/>
      <c r="C104" s="457"/>
      <c r="D104" s="457"/>
      <c r="E104" s="457"/>
      <c r="F104" s="457"/>
      <c r="G104" s="22" t="s">
        <v>79</v>
      </c>
      <c r="H104" s="91">
        <v>18</v>
      </c>
      <c r="I104" s="120">
        <v>1</v>
      </c>
      <c r="J104" s="120">
        <v>1</v>
      </c>
      <c r="K104" s="120">
        <v>1</v>
      </c>
      <c r="L104" s="120">
        <v>1</v>
      </c>
      <c r="M104" s="120">
        <v>4</v>
      </c>
      <c r="N104" s="120">
        <v>4</v>
      </c>
      <c r="O104" s="120">
        <v>4</v>
      </c>
      <c r="P104" s="120">
        <v>4</v>
      </c>
      <c r="Q104" s="120">
        <v>4</v>
      </c>
      <c r="R104" s="205">
        <v>4</v>
      </c>
      <c r="S104" s="120">
        <v>9</v>
      </c>
      <c r="T104" s="120">
        <v>9</v>
      </c>
      <c r="U104" s="120">
        <v>9</v>
      </c>
      <c r="V104" s="120">
        <v>9</v>
      </c>
      <c r="W104" s="120">
        <v>9</v>
      </c>
      <c r="X104" s="120">
        <v>9</v>
      </c>
      <c r="Y104" s="255">
        <f>+Y100+Y102</f>
        <v>14</v>
      </c>
      <c r="Z104" s="91">
        <v>14</v>
      </c>
      <c r="AA104" s="255">
        <f>+AA100+AA102</f>
        <v>14</v>
      </c>
      <c r="AB104" s="113">
        <f>+AB100+AB1023</f>
        <v>14</v>
      </c>
      <c r="AC104" s="91">
        <f>+AC100+AC102</f>
        <v>14</v>
      </c>
      <c r="AD104" s="117">
        <f>AD100+AD102</f>
        <v>14</v>
      </c>
      <c r="AE104" s="113">
        <v>18</v>
      </c>
      <c r="AF104" s="113"/>
      <c r="AG104" s="91"/>
      <c r="AH104" s="91"/>
      <c r="AI104" s="91"/>
      <c r="AJ104" s="91"/>
      <c r="AK104" s="114">
        <f>AK100+AK102</f>
        <v>10</v>
      </c>
      <c r="AL104" s="255">
        <f>+AL100+AL102</f>
        <v>14</v>
      </c>
      <c r="AM104" s="255">
        <f>+AM100+AM102</f>
        <v>14</v>
      </c>
      <c r="AN104" s="117">
        <f>AN100+AN102</f>
        <v>14</v>
      </c>
      <c r="AO104" s="201">
        <f>AN104/AC104</f>
        <v>1</v>
      </c>
      <c r="AP104" s="229">
        <f>AN104/AC104</f>
        <v>1</v>
      </c>
      <c r="AQ104" s="463"/>
      <c r="AR104" s="520"/>
      <c r="AS104" s="463"/>
      <c r="AT104" s="463"/>
      <c r="AU104" s="463"/>
      <c r="AV104" s="14"/>
    </row>
    <row r="105" spans="1:49" ht="30" customHeight="1" thickBot="1" x14ac:dyDescent="0.3">
      <c r="A105" s="458"/>
      <c r="B105" s="458"/>
      <c r="C105" s="458"/>
      <c r="D105" s="458"/>
      <c r="E105" s="458"/>
      <c r="F105" s="458"/>
      <c r="G105" s="16" t="s">
        <v>85</v>
      </c>
      <c r="H105" s="92">
        <f>H101+H103</f>
        <v>12077065188.799999</v>
      </c>
      <c r="I105" s="92">
        <v>3506061284</v>
      </c>
      <c r="J105" s="92">
        <v>3506061284</v>
      </c>
      <c r="K105" s="92">
        <v>2489515766</v>
      </c>
      <c r="L105" s="92">
        <v>2331546862.8000002</v>
      </c>
      <c r="M105" s="92">
        <v>3280640156</v>
      </c>
      <c r="N105" s="92">
        <v>3280640156</v>
      </c>
      <c r="O105" s="92">
        <v>3267087682.8000002</v>
      </c>
      <c r="P105" s="92">
        <v>3242087682</v>
      </c>
      <c r="Q105" s="92">
        <v>3242087682</v>
      </c>
      <c r="R105" s="206">
        <v>3150714057.8000002</v>
      </c>
      <c r="S105" s="92">
        <v>2435487835</v>
      </c>
      <c r="T105" s="92">
        <v>2435487835</v>
      </c>
      <c r="U105" s="92">
        <v>2433947001</v>
      </c>
      <c r="V105" s="92">
        <v>2433947001</v>
      </c>
      <c r="W105" s="92">
        <v>2398342132</v>
      </c>
      <c r="X105" s="92">
        <v>2347036509</v>
      </c>
      <c r="Y105" s="92">
        <f>+Y101+Y103</f>
        <v>2848183293</v>
      </c>
      <c r="Z105" s="92">
        <v>3248183293</v>
      </c>
      <c r="AA105" s="92">
        <f>+AA101+AA103</f>
        <v>2848183293</v>
      </c>
      <c r="AB105" s="92">
        <f>+AB101+AB103</f>
        <v>2810399921</v>
      </c>
      <c r="AC105" s="92">
        <f>+AC101+AC103</f>
        <v>2836221921</v>
      </c>
      <c r="AD105" s="94">
        <f>+AD101+AD103</f>
        <v>2793196760</v>
      </c>
      <c r="AE105" s="92">
        <f>AE101+AE103</f>
        <v>1454571000</v>
      </c>
      <c r="AF105" s="92"/>
      <c r="AG105" s="92"/>
      <c r="AH105" s="92"/>
      <c r="AI105" s="92"/>
      <c r="AJ105" s="92"/>
      <c r="AK105" s="92">
        <f>AK101+AK103</f>
        <v>1444083478</v>
      </c>
      <c r="AL105" s="92">
        <f>+AL101+AL103</f>
        <v>2297860574</v>
      </c>
      <c r="AM105" s="94">
        <f>+AM101+AM103</f>
        <v>2668657988</v>
      </c>
      <c r="AN105" s="94">
        <f>+AN101+AN103</f>
        <v>2793196760</v>
      </c>
      <c r="AO105" s="207">
        <f>AN105/AC105</f>
        <v>0.98483011478000626</v>
      </c>
      <c r="AP105" s="230">
        <f>(L105+R105+X105+AN105)/H105</f>
        <v>0.8795592326065329</v>
      </c>
      <c r="AQ105" s="461"/>
      <c r="AR105" s="521"/>
      <c r="AS105" s="461"/>
      <c r="AT105" s="461"/>
      <c r="AU105" s="461"/>
      <c r="AV105" s="14"/>
    </row>
    <row r="106" spans="1:49" ht="30" customHeight="1" x14ac:dyDescent="0.25">
      <c r="A106" s="505" t="s">
        <v>385</v>
      </c>
      <c r="B106" s="503">
        <v>17</v>
      </c>
      <c r="C106" s="503" t="s">
        <v>386</v>
      </c>
      <c r="D106" s="504" t="s">
        <v>387</v>
      </c>
      <c r="E106" s="504">
        <v>460</v>
      </c>
      <c r="F106" s="504">
        <v>179</v>
      </c>
      <c r="G106" s="22" t="s">
        <v>48</v>
      </c>
      <c r="H106" s="112">
        <v>90</v>
      </c>
      <c r="I106" s="196">
        <v>150</v>
      </c>
      <c r="J106" s="196">
        <v>150</v>
      </c>
      <c r="K106" s="196">
        <v>150</v>
      </c>
      <c r="L106" s="196">
        <v>137</v>
      </c>
      <c r="M106" s="196">
        <v>130</v>
      </c>
      <c r="N106" s="196">
        <v>130</v>
      </c>
      <c r="O106" s="196">
        <v>130</v>
      </c>
      <c r="P106" s="196">
        <v>130</v>
      </c>
      <c r="Q106" s="196">
        <v>130</v>
      </c>
      <c r="R106" s="197">
        <v>149</v>
      </c>
      <c r="S106" s="120">
        <v>130</v>
      </c>
      <c r="T106" s="120">
        <v>130</v>
      </c>
      <c r="U106" s="120">
        <v>130</v>
      </c>
      <c r="V106" s="120">
        <v>130</v>
      </c>
      <c r="W106" s="120">
        <v>130</v>
      </c>
      <c r="X106" s="120">
        <v>97</v>
      </c>
      <c r="Y106" s="91">
        <v>95</v>
      </c>
      <c r="Z106" s="91">
        <v>95</v>
      </c>
      <c r="AA106" s="91">
        <v>95</v>
      </c>
      <c r="AB106" s="113">
        <v>95</v>
      </c>
      <c r="AC106" s="91">
        <v>95</v>
      </c>
      <c r="AD106" s="117">
        <v>123</v>
      </c>
      <c r="AE106" s="113">
        <v>90</v>
      </c>
      <c r="AF106" s="113"/>
      <c r="AG106" s="91"/>
      <c r="AH106" s="91"/>
      <c r="AI106" s="91"/>
      <c r="AJ106" s="91"/>
      <c r="AK106" s="114">
        <v>203</v>
      </c>
      <c r="AL106" s="114">
        <v>162</v>
      </c>
      <c r="AM106" s="114">
        <v>123</v>
      </c>
      <c r="AN106" s="117">
        <v>123</v>
      </c>
      <c r="AO106" s="201">
        <v>0</v>
      </c>
      <c r="AP106" s="229">
        <v>0.77239999999999998</v>
      </c>
      <c r="AQ106" s="522" t="s">
        <v>677</v>
      </c>
      <c r="AR106" s="519" t="s">
        <v>679</v>
      </c>
      <c r="AS106" s="515" t="s">
        <v>678</v>
      </c>
      <c r="AT106" s="515" t="s">
        <v>389</v>
      </c>
      <c r="AU106" s="515" t="s">
        <v>390</v>
      </c>
      <c r="AV106" s="14"/>
      <c r="AW106" s="14"/>
    </row>
    <row r="107" spans="1:49" ht="30" customHeight="1" x14ac:dyDescent="0.25">
      <c r="A107" s="457"/>
      <c r="B107" s="457"/>
      <c r="C107" s="457"/>
      <c r="D107" s="457"/>
      <c r="E107" s="457"/>
      <c r="F107" s="457"/>
      <c r="G107" s="16" t="s">
        <v>54</v>
      </c>
      <c r="H107" s="113">
        <f>L107+R107+X107+AD107+AE107</f>
        <v>5947437582</v>
      </c>
      <c r="I107" s="113">
        <v>1006558080</v>
      </c>
      <c r="J107" s="113">
        <v>1006558080</v>
      </c>
      <c r="K107" s="113">
        <v>693556769</v>
      </c>
      <c r="L107" s="113">
        <v>529535327</v>
      </c>
      <c r="M107" s="113">
        <v>1049400000</v>
      </c>
      <c r="N107" s="113">
        <v>1049400000</v>
      </c>
      <c r="O107" s="113">
        <v>1064152473</v>
      </c>
      <c r="P107" s="113">
        <v>1072600000</v>
      </c>
      <c r="Q107" s="113">
        <v>1038717973</v>
      </c>
      <c r="R107" s="200">
        <v>1011375806</v>
      </c>
      <c r="S107" s="113">
        <v>1400000000</v>
      </c>
      <c r="T107" s="113">
        <v>1400000000</v>
      </c>
      <c r="U107" s="113">
        <v>1400000000</v>
      </c>
      <c r="V107" s="113">
        <v>1400000000</v>
      </c>
      <c r="W107" s="113">
        <v>1960519863</v>
      </c>
      <c r="X107" s="113">
        <v>1823914683</v>
      </c>
      <c r="Y107" s="113">
        <v>1748540000</v>
      </c>
      <c r="Z107" s="113">
        <v>1748540000</v>
      </c>
      <c r="AA107" s="113">
        <v>1748540000</v>
      </c>
      <c r="AB107" s="113">
        <v>1536128023</v>
      </c>
      <c r="AC107" s="113">
        <v>1646283023</v>
      </c>
      <c r="AD107" s="117">
        <v>1554667766</v>
      </c>
      <c r="AE107" s="91">
        <v>1027944000</v>
      </c>
      <c r="AF107" s="91"/>
      <c r="AG107" s="113"/>
      <c r="AH107" s="113"/>
      <c r="AI107" s="113"/>
      <c r="AJ107" s="113"/>
      <c r="AK107" s="113">
        <v>818899000</v>
      </c>
      <c r="AL107" s="113">
        <v>1197136000</v>
      </c>
      <c r="AM107" s="113">
        <v>1477136000</v>
      </c>
      <c r="AN107" s="117">
        <v>1554667766</v>
      </c>
      <c r="AO107" s="201">
        <f>AN107/AC107</f>
        <v>0.94435023885926328</v>
      </c>
      <c r="AP107" s="229">
        <f>(L107+R107+X107+AN107)/H107</f>
        <v>0.8271618683126517</v>
      </c>
      <c r="AQ107" s="463"/>
      <c r="AR107" s="520"/>
      <c r="AS107" s="463"/>
      <c r="AT107" s="463"/>
      <c r="AU107" s="463"/>
      <c r="AV107" s="14"/>
    </row>
    <row r="108" spans="1:49" ht="30" customHeight="1" x14ac:dyDescent="0.25">
      <c r="A108" s="457"/>
      <c r="B108" s="457"/>
      <c r="C108" s="457"/>
      <c r="D108" s="457"/>
      <c r="E108" s="457"/>
      <c r="F108" s="457"/>
      <c r="G108" s="22" t="s">
        <v>59</v>
      </c>
      <c r="H108" s="273"/>
      <c r="I108" s="278"/>
      <c r="J108" s="278"/>
      <c r="K108" s="278"/>
      <c r="L108" s="278"/>
      <c r="M108" s="274"/>
      <c r="N108" s="274"/>
      <c r="O108" s="274"/>
      <c r="P108" s="274"/>
      <c r="Q108" s="274"/>
      <c r="R108" s="279"/>
      <c r="S108" s="274"/>
      <c r="T108" s="274"/>
      <c r="U108" s="274"/>
      <c r="V108" s="274"/>
      <c r="W108" s="274"/>
      <c r="X108" s="274"/>
      <c r="Y108" s="274"/>
      <c r="Z108" s="274"/>
      <c r="AA108" s="274"/>
      <c r="AB108" s="273"/>
      <c r="AC108" s="291"/>
      <c r="AD108" s="287"/>
      <c r="AE108" s="273"/>
      <c r="AF108" s="273"/>
      <c r="AG108" s="278"/>
      <c r="AH108" s="278"/>
      <c r="AI108" s="278"/>
      <c r="AJ108" s="278"/>
      <c r="AK108" s="274"/>
      <c r="AL108" s="274"/>
      <c r="AM108" s="274"/>
      <c r="AN108" s="287"/>
      <c r="AO108" s="280"/>
      <c r="AP108" s="282"/>
      <c r="AQ108" s="463"/>
      <c r="AR108" s="520"/>
      <c r="AS108" s="463"/>
      <c r="AT108" s="463"/>
      <c r="AU108" s="463"/>
      <c r="AV108" s="14"/>
    </row>
    <row r="109" spans="1:49" ht="30" customHeight="1" x14ac:dyDescent="0.25">
      <c r="A109" s="457"/>
      <c r="B109" s="457"/>
      <c r="C109" s="457"/>
      <c r="D109" s="457"/>
      <c r="E109" s="457"/>
      <c r="F109" s="457"/>
      <c r="G109" s="16" t="s">
        <v>77</v>
      </c>
      <c r="H109" s="113">
        <f t="shared" ref="H109" si="28">L109+R109+X109+AD109+AE109</f>
        <v>1103009284</v>
      </c>
      <c r="I109" s="278"/>
      <c r="J109" s="278"/>
      <c r="K109" s="278"/>
      <c r="L109" s="278"/>
      <c r="M109" s="113">
        <v>268026529</v>
      </c>
      <c r="N109" s="113">
        <v>268026529</v>
      </c>
      <c r="O109" s="113">
        <v>261783485</v>
      </c>
      <c r="P109" s="113">
        <v>261724781</v>
      </c>
      <c r="Q109" s="113">
        <v>261724781</v>
      </c>
      <c r="R109" s="200">
        <v>249130762</v>
      </c>
      <c r="S109" s="113">
        <v>296580139</v>
      </c>
      <c r="T109" s="113">
        <v>188768377</v>
      </c>
      <c r="U109" s="113">
        <v>188768377</v>
      </c>
      <c r="V109" s="113">
        <v>153221244</v>
      </c>
      <c r="W109" s="113">
        <v>148816844</v>
      </c>
      <c r="X109" s="113">
        <v>135937637</v>
      </c>
      <c r="Y109" s="113">
        <v>764150818</v>
      </c>
      <c r="Z109" s="113">
        <v>764920018</v>
      </c>
      <c r="AA109" s="113">
        <v>764150818</v>
      </c>
      <c r="AB109" s="113">
        <v>731430885</v>
      </c>
      <c r="AC109" s="113">
        <v>731430885</v>
      </c>
      <c r="AD109" s="117">
        <v>717940885</v>
      </c>
      <c r="AE109" s="91">
        <v>0</v>
      </c>
      <c r="AF109" s="91"/>
      <c r="AG109" s="203"/>
      <c r="AH109" s="203"/>
      <c r="AI109" s="203"/>
      <c r="AJ109" s="203"/>
      <c r="AK109" s="113">
        <v>144794070</v>
      </c>
      <c r="AL109" s="113">
        <v>604947318</v>
      </c>
      <c r="AM109" s="113">
        <v>713999551</v>
      </c>
      <c r="AN109" s="117">
        <v>717940885</v>
      </c>
      <c r="AO109" s="201">
        <f>AN109/AC109</f>
        <v>0.98155669896274611</v>
      </c>
      <c r="AP109" s="229"/>
      <c r="AQ109" s="463"/>
      <c r="AR109" s="520"/>
      <c r="AS109" s="463"/>
      <c r="AT109" s="463"/>
      <c r="AU109" s="463"/>
      <c r="AV109" s="14"/>
    </row>
    <row r="110" spans="1:49" ht="30" customHeight="1" x14ac:dyDescent="0.25">
      <c r="A110" s="457"/>
      <c r="B110" s="457"/>
      <c r="C110" s="457"/>
      <c r="D110" s="457"/>
      <c r="E110" s="457"/>
      <c r="F110" s="457"/>
      <c r="G110" s="22" t="s">
        <v>79</v>
      </c>
      <c r="H110" s="91">
        <v>90</v>
      </c>
      <c r="I110" s="120">
        <v>150</v>
      </c>
      <c r="J110" s="120">
        <v>150</v>
      </c>
      <c r="K110" s="120">
        <v>150</v>
      </c>
      <c r="L110" s="120">
        <v>137</v>
      </c>
      <c r="M110" s="120">
        <v>130</v>
      </c>
      <c r="N110" s="120">
        <v>130</v>
      </c>
      <c r="O110" s="120">
        <v>130</v>
      </c>
      <c r="P110" s="120">
        <v>130</v>
      </c>
      <c r="Q110" s="120">
        <v>130</v>
      </c>
      <c r="R110" s="205">
        <v>149</v>
      </c>
      <c r="S110" s="120">
        <v>130</v>
      </c>
      <c r="T110" s="120">
        <v>130</v>
      </c>
      <c r="U110" s="120">
        <v>130</v>
      </c>
      <c r="V110" s="120">
        <v>130</v>
      </c>
      <c r="W110" s="120">
        <v>130</v>
      </c>
      <c r="X110" s="120">
        <v>97</v>
      </c>
      <c r="Y110" s="91">
        <v>95</v>
      </c>
      <c r="Z110" s="91">
        <v>95</v>
      </c>
      <c r="AA110" s="91">
        <v>95</v>
      </c>
      <c r="AB110" s="113">
        <f>+AB106+AB108</f>
        <v>95</v>
      </c>
      <c r="AC110" s="91">
        <f>+AC106+AC108</f>
        <v>95</v>
      </c>
      <c r="AD110" s="117">
        <f>AD106+AD108</f>
        <v>123</v>
      </c>
      <c r="AE110" s="113">
        <v>90</v>
      </c>
      <c r="AF110" s="113"/>
      <c r="AG110" s="91"/>
      <c r="AH110" s="91"/>
      <c r="AI110" s="91"/>
      <c r="AJ110" s="91"/>
      <c r="AK110" s="114">
        <v>203</v>
      </c>
      <c r="AL110" s="114">
        <f>AL106+AL108</f>
        <v>162</v>
      </c>
      <c r="AM110" s="114">
        <f>AM106+AM108</f>
        <v>123</v>
      </c>
      <c r="AN110" s="117">
        <f>AN106+AN108</f>
        <v>123</v>
      </c>
      <c r="AO110" s="201">
        <v>0</v>
      </c>
      <c r="AP110" s="229">
        <v>0.77239999999999998</v>
      </c>
      <c r="AQ110" s="463"/>
      <c r="AR110" s="520"/>
      <c r="AS110" s="463"/>
      <c r="AT110" s="463"/>
      <c r="AU110" s="463"/>
      <c r="AV110" s="14"/>
    </row>
    <row r="111" spans="1:49" ht="30" customHeight="1" thickBot="1" x14ac:dyDescent="0.3">
      <c r="A111" s="458"/>
      <c r="B111" s="458"/>
      <c r="C111" s="458"/>
      <c r="D111" s="458"/>
      <c r="E111" s="458"/>
      <c r="F111" s="458"/>
      <c r="G111" s="16" t="s">
        <v>85</v>
      </c>
      <c r="H111" s="92">
        <f>H107+H109</f>
        <v>7050446866</v>
      </c>
      <c r="I111" s="92">
        <v>1006558080</v>
      </c>
      <c r="J111" s="92">
        <v>1006558080</v>
      </c>
      <c r="K111" s="92">
        <v>693556769</v>
      </c>
      <c r="L111" s="92">
        <v>529535327</v>
      </c>
      <c r="M111" s="92">
        <v>1317426529</v>
      </c>
      <c r="N111" s="92">
        <v>1317426529</v>
      </c>
      <c r="O111" s="92">
        <v>1325935958</v>
      </c>
      <c r="P111" s="92">
        <v>1334324781</v>
      </c>
      <c r="Q111" s="92">
        <v>1334324781</v>
      </c>
      <c r="R111" s="206">
        <v>1260506568</v>
      </c>
      <c r="S111" s="92">
        <v>1646929146</v>
      </c>
      <c r="T111" s="92">
        <v>1646929146</v>
      </c>
      <c r="U111" s="92">
        <v>1588768377</v>
      </c>
      <c r="V111" s="92">
        <v>1553221244</v>
      </c>
      <c r="W111" s="92">
        <v>2109336707</v>
      </c>
      <c r="X111" s="92">
        <v>1959852320</v>
      </c>
      <c r="Y111" s="92">
        <f>Y107+Y109</f>
        <v>2512690818</v>
      </c>
      <c r="Z111" s="92">
        <f>Z107+Z109</f>
        <v>2513460018</v>
      </c>
      <c r="AA111" s="92">
        <f>AA107+AA109</f>
        <v>2512690818</v>
      </c>
      <c r="AB111" s="92">
        <f>+AB107+AB109</f>
        <v>2267558908</v>
      </c>
      <c r="AC111" s="92">
        <f>+AC107+AC109</f>
        <v>2377713908</v>
      </c>
      <c r="AD111" s="94">
        <f>+AD107+AD109</f>
        <v>2272608651</v>
      </c>
      <c r="AE111" s="92">
        <f>AE107+AE109</f>
        <v>1027944000</v>
      </c>
      <c r="AF111" s="92"/>
      <c r="AG111" s="92"/>
      <c r="AH111" s="92"/>
      <c r="AI111" s="92"/>
      <c r="AJ111" s="92"/>
      <c r="AK111" s="92">
        <v>963693070</v>
      </c>
      <c r="AL111" s="92">
        <f>AL107+AL109</f>
        <v>1802083318</v>
      </c>
      <c r="AM111" s="94">
        <f>AM107+AM109</f>
        <v>2191135551</v>
      </c>
      <c r="AN111" s="94">
        <f>+AN107+AN109</f>
        <v>2272608651</v>
      </c>
      <c r="AO111" s="207">
        <f>AN111/AC111</f>
        <v>0.95579566715475506</v>
      </c>
      <c r="AP111" s="230">
        <f>(L111+R111+X111+AN111)/H111</f>
        <v>0.85420158189445461</v>
      </c>
      <c r="AQ111" s="461"/>
      <c r="AR111" s="521"/>
      <c r="AS111" s="461"/>
      <c r="AT111" s="461"/>
      <c r="AU111" s="461"/>
      <c r="AV111" s="14"/>
    </row>
    <row r="112" spans="1:49" ht="30" customHeight="1" x14ac:dyDescent="0.25">
      <c r="A112" s="505" t="s">
        <v>385</v>
      </c>
      <c r="B112" s="503">
        <v>18</v>
      </c>
      <c r="C112" s="503" t="s">
        <v>397</v>
      </c>
      <c r="D112" s="504" t="s">
        <v>47</v>
      </c>
      <c r="E112" s="515" t="s">
        <v>398</v>
      </c>
      <c r="F112" s="504">
        <v>179</v>
      </c>
      <c r="G112" s="22" t="s">
        <v>48</v>
      </c>
      <c r="H112" s="112">
        <f>L112+R112+X112+AB112+AF112</f>
        <v>10251</v>
      </c>
      <c r="I112" s="196">
        <v>1500</v>
      </c>
      <c r="J112" s="196">
        <v>1500</v>
      </c>
      <c r="K112" s="196">
        <v>1343</v>
      </c>
      <c r="L112" s="196">
        <v>1343</v>
      </c>
      <c r="M112" s="196">
        <v>3000</v>
      </c>
      <c r="N112" s="196">
        <v>3000</v>
      </c>
      <c r="O112" s="196">
        <v>3000</v>
      </c>
      <c r="P112" s="196">
        <v>3000</v>
      </c>
      <c r="Q112" s="196">
        <v>3000</v>
      </c>
      <c r="R112" s="197">
        <v>2719</v>
      </c>
      <c r="S112" s="120">
        <v>3157</v>
      </c>
      <c r="T112" s="120">
        <v>3157</v>
      </c>
      <c r="U112" s="120">
        <v>3157</v>
      </c>
      <c r="V112" s="120">
        <v>3157</v>
      </c>
      <c r="W112" s="120">
        <v>3157</v>
      </c>
      <c r="X112" s="120">
        <v>3189</v>
      </c>
      <c r="Y112" s="91">
        <v>3000</v>
      </c>
      <c r="Z112" s="91">
        <v>3000</v>
      </c>
      <c r="AA112" s="91">
        <v>3000</v>
      </c>
      <c r="AB112" s="91">
        <v>3000</v>
      </c>
      <c r="AC112" s="91">
        <v>3000</v>
      </c>
      <c r="AD112" s="117">
        <v>3328</v>
      </c>
      <c r="AE112" s="113">
        <v>1468</v>
      </c>
      <c r="AF112" s="113"/>
      <c r="AG112" s="91"/>
      <c r="AH112" s="91"/>
      <c r="AI112" s="91"/>
      <c r="AJ112" s="91"/>
      <c r="AK112" s="114">
        <v>608</v>
      </c>
      <c r="AL112" s="114">
        <v>1600</v>
      </c>
      <c r="AM112" s="114">
        <v>2346</v>
      </c>
      <c r="AN112" s="117">
        <v>3328</v>
      </c>
      <c r="AO112" s="201">
        <f>AN112/AC112</f>
        <v>1.1093333333333333</v>
      </c>
      <c r="AP112" s="201">
        <f>(L112+R112+X112+AN112)/H116</f>
        <v>0.88158333333333339</v>
      </c>
      <c r="AQ112" s="517" t="s">
        <v>692</v>
      </c>
      <c r="AR112" s="515" t="s">
        <v>86</v>
      </c>
      <c r="AS112" s="515" t="s">
        <v>87</v>
      </c>
      <c r="AT112" s="515" t="s">
        <v>401</v>
      </c>
      <c r="AU112" s="515" t="s">
        <v>402</v>
      </c>
      <c r="AV112" s="14"/>
      <c r="AW112" s="14"/>
    </row>
    <row r="113" spans="1:49" ht="30" customHeight="1" x14ac:dyDescent="0.25">
      <c r="A113" s="457"/>
      <c r="B113" s="457"/>
      <c r="C113" s="457"/>
      <c r="D113" s="457"/>
      <c r="E113" s="463"/>
      <c r="F113" s="457"/>
      <c r="G113" s="16" t="s">
        <v>54</v>
      </c>
      <c r="H113" s="113">
        <f>L113+R113+X113+AD113+AE113</f>
        <v>5951200097</v>
      </c>
      <c r="I113" s="113">
        <v>870664920</v>
      </c>
      <c r="J113" s="113">
        <v>870664920</v>
      </c>
      <c r="K113" s="113">
        <v>764920366</v>
      </c>
      <c r="L113" s="113">
        <v>651313030</v>
      </c>
      <c r="M113" s="113">
        <v>1068600000</v>
      </c>
      <c r="N113" s="113">
        <v>1068600000</v>
      </c>
      <c r="O113" s="113">
        <v>1068600000</v>
      </c>
      <c r="P113" s="113">
        <v>1068600000</v>
      </c>
      <c r="Q113" s="113">
        <v>1110474784</v>
      </c>
      <c r="R113" s="200">
        <v>1054739201</v>
      </c>
      <c r="S113" s="113">
        <v>1400000000</v>
      </c>
      <c r="T113" s="113">
        <v>1400000000</v>
      </c>
      <c r="U113" s="113">
        <v>1400000000</v>
      </c>
      <c r="V113" s="113">
        <v>1400000000</v>
      </c>
      <c r="W113" s="113">
        <v>1372672000</v>
      </c>
      <c r="X113" s="113">
        <v>1363828199</v>
      </c>
      <c r="Y113" s="113">
        <v>1867125000</v>
      </c>
      <c r="Z113" s="113">
        <v>1867125000</v>
      </c>
      <c r="AA113" s="113">
        <v>1867125000</v>
      </c>
      <c r="AB113" s="113">
        <v>1517358500</v>
      </c>
      <c r="AC113" s="113">
        <v>1759638000</v>
      </c>
      <c r="AD113" s="117">
        <v>1666139667</v>
      </c>
      <c r="AE113" s="91">
        <v>1215180000</v>
      </c>
      <c r="AF113" s="91"/>
      <c r="AG113" s="113"/>
      <c r="AH113" s="113"/>
      <c r="AI113" s="113"/>
      <c r="AJ113" s="113"/>
      <c r="AK113" s="113">
        <v>1384594000</v>
      </c>
      <c r="AL113" s="113">
        <v>1450208000</v>
      </c>
      <c r="AM113" s="117">
        <v>1460208000</v>
      </c>
      <c r="AN113" s="117">
        <v>1666139667</v>
      </c>
      <c r="AO113" s="201">
        <f>AN113/AC113</f>
        <v>0.94686501825943747</v>
      </c>
      <c r="AP113" s="201">
        <f>(L113+R113+X113+AN113)/H113</f>
        <v>0.79580925188306606</v>
      </c>
      <c r="AQ113" s="463"/>
      <c r="AR113" s="463"/>
      <c r="AS113" s="463"/>
      <c r="AT113" s="463"/>
      <c r="AU113" s="463"/>
      <c r="AV113" s="14"/>
    </row>
    <row r="114" spans="1:49" ht="30" customHeight="1" x14ac:dyDescent="0.25">
      <c r="A114" s="457"/>
      <c r="B114" s="457"/>
      <c r="C114" s="457"/>
      <c r="D114" s="457"/>
      <c r="E114" s="463"/>
      <c r="F114" s="457"/>
      <c r="G114" s="22" t="s">
        <v>59</v>
      </c>
      <c r="H114" s="273"/>
      <c r="I114" s="278"/>
      <c r="J114" s="278"/>
      <c r="K114" s="278"/>
      <c r="L114" s="278"/>
      <c r="M114" s="274"/>
      <c r="N114" s="274"/>
      <c r="O114" s="274"/>
      <c r="P114" s="274"/>
      <c r="Q114" s="274"/>
      <c r="R114" s="279"/>
      <c r="S114" s="114">
        <v>281</v>
      </c>
      <c r="T114" s="114">
        <v>281</v>
      </c>
      <c r="U114" s="114">
        <v>281</v>
      </c>
      <c r="V114" s="114">
        <v>281</v>
      </c>
      <c r="W114" s="114">
        <v>281</v>
      </c>
      <c r="X114" s="114">
        <v>281</v>
      </c>
      <c r="Y114" s="114">
        <v>0</v>
      </c>
      <c r="Z114" s="114">
        <v>0</v>
      </c>
      <c r="AA114" s="114">
        <v>0</v>
      </c>
      <c r="AB114" s="113"/>
      <c r="AC114" s="113">
        <v>0</v>
      </c>
      <c r="AD114" s="117"/>
      <c r="AE114" s="113">
        <v>0</v>
      </c>
      <c r="AF114" s="113"/>
      <c r="AG114" s="203"/>
      <c r="AH114" s="203"/>
      <c r="AI114" s="203"/>
      <c r="AJ114" s="203"/>
      <c r="AK114" s="114"/>
      <c r="AL114" s="117"/>
      <c r="AM114" s="117">
        <v>0</v>
      </c>
      <c r="AN114" s="117">
        <v>0</v>
      </c>
      <c r="AO114" s="201"/>
      <c r="AP114" s="201"/>
      <c r="AQ114" s="463"/>
      <c r="AR114" s="463"/>
      <c r="AS114" s="463"/>
      <c r="AT114" s="463"/>
      <c r="AU114" s="463"/>
      <c r="AV114" s="14"/>
    </row>
    <row r="115" spans="1:49" ht="30" customHeight="1" x14ac:dyDescent="0.25">
      <c r="A115" s="457"/>
      <c r="B115" s="457"/>
      <c r="C115" s="457"/>
      <c r="D115" s="457"/>
      <c r="E115" s="463"/>
      <c r="F115" s="457"/>
      <c r="G115" s="16" t="s">
        <v>77</v>
      </c>
      <c r="H115" s="113">
        <f t="shared" ref="H115" si="29">L115+R115+X115+AD115+AE115</f>
        <v>635408070</v>
      </c>
      <c r="I115" s="278"/>
      <c r="J115" s="278"/>
      <c r="K115" s="278"/>
      <c r="L115" s="278"/>
      <c r="M115" s="113">
        <v>293526632</v>
      </c>
      <c r="N115" s="113">
        <v>293526632</v>
      </c>
      <c r="O115" s="113">
        <v>293526632</v>
      </c>
      <c r="P115" s="113">
        <v>291670056</v>
      </c>
      <c r="Q115" s="113">
        <v>284318019</v>
      </c>
      <c r="R115" s="200">
        <v>279431866</v>
      </c>
      <c r="S115" s="113">
        <v>328492324</v>
      </c>
      <c r="T115" s="113">
        <v>317182301</v>
      </c>
      <c r="U115" s="113">
        <v>317182301</v>
      </c>
      <c r="V115" s="113">
        <v>220702767</v>
      </c>
      <c r="W115" s="113">
        <v>203866167</v>
      </c>
      <c r="X115" s="113">
        <v>197398667</v>
      </c>
      <c r="Y115" s="113">
        <v>158577537</v>
      </c>
      <c r="Z115" s="113">
        <v>158577537</v>
      </c>
      <c r="AA115" s="113">
        <v>158577537</v>
      </c>
      <c r="AB115" s="113">
        <v>158577537</v>
      </c>
      <c r="AC115" s="113">
        <v>158577537</v>
      </c>
      <c r="AD115" s="117">
        <v>158577537</v>
      </c>
      <c r="AE115" s="91">
        <v>0</v>
      </c>
      <c r="AF115" s="91"/>
      <c r="AG115" s="203"/>
      <c r="AH115" s="203"/>
      <c r="AI115" s="203"/>
      <c r="AJ115" s="203"/>
      <c r="AK115" s="113">
        <v>147920470</v>
      </c>
      <c r="AL115" s="113">
        <v>158577537</v>
      </c>
      <c r="AM115" s="117">
        <v>158577537</v>
      </c>
      <c r="AN115" s="117">
        <v>158577537</v>
      </c>
      <c r="AO115" s="201">
        <f>AN115/AC115</f>
        <v>1</v>
      </c>
      <c r="AP115" s="201"/>
      <c r="AQ115" s="463"/>
      <c r="AR115" s="463"/>
      <c r="AS115" s="463"/>
      <c r="AT115" s="463"/>
      <c r="AU115" s="463"/>
      <c r="AV115" s="14"/>
    </row>
    <row r="116" spans="1:49" ht="30" customHeight="1" x14ac:dyDescent="0.25">
      <c r="A116" s="457"/>
      <c r="B116" s="457"/>
      <c r="C116" s="457"/>
      <c r="D116" s="457"/>
      <c r="E116" s="463"/>
      <c r="F116" s="457"/>
      <c r="G116" s="22" t="s">
        <v>79</v>
      </c>
      <c r="H116" s="91">
        <v>12000</v>
      </c>
      <c r="I116" s="120">
        <v>1500</v>
      </c>
      <c r="J116" s="120">
        <v>1500</v>
      </c>
      <c r="K116" s="120">
        <v>1343</v>
      </c>
      <c r="L116" s="120">
        <v>1343</v>
      </c>
      <c r="M116" s="120">
        <v>3000</v>
      </c>
      <c r="N116" s="120">
        <v>3000</v>
      </c>
      <c r="O116" s="120">
        <v>3000</v>
      </c>
      <c r="P116" s="120">
        <v>3000</v>
      </c>
      <c r="Q116" s="120">
        <v>3000</v>
      </c>
      <c r="R116" s="205">
        <v>2719</v>
      </c>
      <c r="S116" s="120">
        <v>3438</v>
      </c>
      <c r="T116" s="120">
        <v>3438</v>
      </c>
      <c r="U116" s="120">
        <v>3438</v>
      </c>
      <c r="V116" s="120">
        <v>3438</v>
      </c>
      <c r="W116" s="120">
        <v>3438</v>
      </c>
      <c r="X116" s="120">
        <v>3470</v>
      </c>
      <c r="Y116" s="91">
        <v>3000</v>
      </c>
      <c r="Z116" s="91">
        <v>3000</v>
      </c>
      <c r="AA116" s="91">
        <v>3000</v>
      </c>
      <c r="AB116" s="113">
        <f>+AB112+AB114</f>
        <v>3000</v>
      </c>
      <c r="AC116" s="91">
        <v>3000</v>
      </c>
      <c r="AD116" s="117">
        <f>AD112+AD114</f>
        <v>3328</v>
      </c>
      <c r="AE116" s="113">
        <v>1468</v>
      </c>
      <c r="AF116" s="113"/>
      <c r="AG116" s="91"/>
      <c r="AH116" s="91"/>
      <c r="AI116" s="91"/>
      <c r="AJ116" s="91"/>
      <c r="AK116" s="114">
        <v>608</v>
      </c>
      <c r="AL116" s="114">
        <f>AL112</f>
        <v>1600</v>
      </c>
      <c r="AM116" s="117">
        <f>AM112+AM114</f>
        <v>2346</v>
      </c>
      <c r="AN116" s="117">
        <f>AN112+AN114</f>
        <v>3328</v>
      </c>
      <c r="AO116" s="201">
        <f>AN116/AC116</f>
        <v>1.1093333333333333</v>
      </c>
      <c r="AP116" s="201">
        <f>(L116+R116+X116+AN116)/H116</f>
        <v>0.90500000000000003</v>
      </c>
      <c r="AQ116" s="463"/>
      <c r="AR116" s="463"/>
      <c r="AS116" s="463"/>
      <c r="AT116" s="463"/>
      <c r="AU116" s="463"/>
      <c r="AV116" s="14"/>
    </row>
    <row r="117" spans="1:49" ht="30" customHeight="1" thickBot="1" x14ac:dyDescent="0.3">
      <c r="A117" s="458"/>
      <c r="B117" s="458"/>
      <c r="C117" s="458"/>
      <c r="D117" s="458"/>
      <c r="E117" s="461"/>
      <c r="F117" s="458"/>
      <c r="G117" s="16" t="s">
        <v>85</v>
      </c>
      <c r="H117" s="92">
        <f>H113+H115</f>
        <v>6586608167</v>
      </c>
      <c r="I117" s="92">
        <v>870664920</v>
      </c>
      <c r="J117" s="92">
        <v>870664920</v>
      </c>
      <c r="K117" s="92">
        <v>764920366</v>
      </c>
      <c r="L117" s="92">
        <v>651313030</v>
      </c>
      <c r="M117" s="92">
        <v>1362126632</v>
      </c>
      <c r="N117" s="92">
        <v>1362126632</v>
      </c>
      <c r="O117" s="92">
        <v>1362126632</v>
      </c>
      <c r="P117" s="92">
        <v>1360270056</v>
      </c>
      <c r="Q117" s="92">
        <v>1360270056</v>
      </c>
      <c r="R117" s="206">
        <v>1334171067</v>
      </c>
      <c r="S117" s="92">
        <v>1728492234</v>
      </c>
      <c r="T117" s="92">
        <v>1728492234</v>
      </c>
      <c r="U117" s="92">
        <v>1717182301</v>
      </c>
      <c r="V117" s="92">
        <v>1620702767</v>
      </c>
      <c r="W117" s="92">
        <v>1576538167</v>
      </c>
      <c r="X117" s="92">
        <v>1561226866</v>
      </c>
      <c r="Y117" s="92">
        <f>Y113+Y115</f>
        <v>2025702537</v>
      </c>
      <c r="Z117" s="92">
        <v>2025702537</v>
      </c>
      <c r="AA117" s="92">
        <f>AA113+AA115</f>
        <v>2025702537</v>
      </c>
      <c r="AB117" s="92">
        <f>+AB113+AB115</f>
        <v>1675936037</v>
      </c>
      <c r="AC117" s="92">
        <f>+AC113+AC115</f>
        <v>1918215537</v>
      </c>
      <c r="AD117" s="94">
        <f>+AD113+AD115</f>
        <v>1824717204</v>
      </c>
      <c r="AE117" s="92">
        <f>AE113+AE115</f>
        <v>1215180000</v>
      </c>
      <c r="AF117" s="92"/>
      <c r="AG117" s="92"/>
      <c r="AH117" s="92"/>
      <c r="AI117" s="92"/>
      <c r="AJ117" s="92"/>
      <c r="AK117" s="92">
        <v>1532514470</v>
      </c>
      <c r="AL117" s="92">
        <f>AL115+AL113</f>
        <v>1608785537</v>
      </c>
      <c r="AM117" s="94">
        <f>AM113+AM115</f>
        <v>1618785537</v>
      </c>
      <c r="AN117" s="94">
        <f>+AN113+AN115</f>
        <v>1824717204</v>
      </c>
      <c r="AO117" s="207">
        <f>AN117/AC117</f>
        <v>0.95125765004164908</v>
      </c>
      <c r="AP117" s="207">
        <f>(L117+R117+X117+AN117)/H117</f>
        <v>0.81550747073611374</v>
      </c>
      <c r="AQ117" s="461"/>
      <c r="AR117" s="461"/>
      <c r="AS117" s="461"/>
      <c r="AT117" s="461"/>
      <c r="AU117" s="461"/>
      <c r="AV117" s="14"/>
    </row>
    <row r="118" spans="1:49" ht="30" customHeight="1" x14ac:dyDescent="0.25">
      <c r="A118" s="505" t="s">
        <v>385</v>
      </c>
      <c r="B118" s="503">
        <v>19</v>
      </c>
      <c r="C118" s="503" t="s">
        <v>425</v>
      </c>
      <c r="D118" s="504" t="s">
        <v>47</v>
      </c>
      <c r="E118" s="504">
        <v>460</v>
      </c>
      <c r="F118" s="504">
        <v>179</v>
      </c>
      <c r="G118" s="22" t="s">
        <v>48</v>
      </c>
      <c r="H118" s="112">
        <v>1600</v>
      </c>
      <c r="I118" s="196">
        <v>200</v>
      </c>
      <c r="J118" s="196">
        <v>200</v>
      </c>
      <c r="K118" s="196">
        <v>169</v>
      </c>
      <c r="L118" s="196">
        <v>229</v>
      </c>
      <c r="M118" s="196">
        <v>400</v>
      </c>
      <c r="N118" s="196">
        <v>400</v>
      </c>
      <c r="O118" s="196">
        <v>400</v>
      </c>
      <c r="P118" s="196">
        <v>400</v>
      </c>
      <c r="Q118" s="196">
        <v>400</v>
      </c>
      <c r="R118" s="197">
        <v>402</v>
      </c>
      <c r="S118" s="120">
        <v>400</v>
      </c>
      <c r="T118" s="120">
        <v>400</v>
      </c>
      <c r="U118" s="120">
        <v>400</v>
      </c>
      <c r="V118" s="120">
        <v>400</v>
      </c>
      <c r="W118" s="120">
        <v>400</v>
      </c>
      <c r="X118" s="120">
        <v>440</v>
      </c>
      <c r="Y118" s="91">
        <v>400</v>
      </c>
      <c r="Z118" s="91">
        <v>400</v>
      </c>
      <c r="AA118" s="91">
        <v>400</v>
      </c>
      <c r="AB118" s="113">
        <v>400</v>
      </c>
      <c r="AC118" s="91">
        <v>400</v>
      </c>
      <c r="AD118" s="117">
        <v>579</v>
      </c>
      <c r="AE118" s="113">
        <v>129</v>
      </c>
      <c r="AF118" s="113"/>
      <c r="AG118" s="91"/>
      <c r="AH118" s="91"/>
      <c r="AI118" s="91"/>
      <c r="AJ118" s="91"/>
      <c r="AK118" s="114">
        <v>86</v>
      </c>
      <c r="AL118" s="114">
        <v>195</v>
      </c>
      <c r="AM118" s="117">
        <v>372</v>
      </c>
      <c r="AN118" s="117">
        <v>579</v>
      </c>
      <c r="AO118" s="201">
        <f>AN118/AC118</f>
        <v>1.4475</v>
      </c>
      <c r="AP118" s="201">
        <f>(L118+R118+X118+AN118)/H118</f>
        <v>1.03125</v>
      </c>
      <c r="AQ118" s="516" t="s">
        <v>694</v>
      </c>
      <c r="AR118" s="515" t="s">
        <v>86</v>
      </c>
      <c r="AS118" s="515" t="s">
        <v>87</v>
      </c>
      <c r="AT118" s="515" t="s">
        <v>696</v>
      </c>
      <c r="AU118" s="515" t="s">
        <v>446</v>
      </c>
      <c r="AV118" s="14"/>
      <c r="AW118" s="14"/>
    </row>
    <row r="119" spans="1:49" ht="30" customHeight="1" x14ac:dyDescent="0.25">
      <c r="A119" s="457"/>
      <c r="B119" s="457"/>
      <c r="C119" s="457"/>
      <c r="D119" s="457"/>
      <c r="E119" s="457"/>
      <c r="F119" s="457"/>
      <c r="G119" s="16" t="s">
        <v>54</v>
      </c>
      <c r="H119" s="113">
        <f>L119+R119+X119+AD119+AE119</f>
        <v>5548144157</v>
      </c>
      <c r="I119" s="113">
        <v>771115165</v>
      </c>
      <c r="J119" s="113">
        <v>771115165</v>
      </c>
      <c r="K119" s="113">
        <v>650000000</v>
      </c>
      <c r="L119" s="113">
        <v>520724732</v>
      </c>
      <c r="M119" s="113">
        <v>1200000000</v>
      </c>
      <c r="N119" s="113">
        <v>1200000000</v>
      </c>
      <c r="O119" s="113">
        <v>1200000000</v>
      </c>
      <c r="P119" s="113">
        <v>1198884167</v>
      </c>
      <c r="Q119" s="113">
        <v>1135408367</v>
      </c>
      <c r="R119" s="200">
        <v>1001904025</v>
      </c>
      <c r="S119" s="113">
        <v>1270000000</v>
      </c>
      <c r="T119" s="113">
        <v>1270000000</v>
      </c>
      <c r="U119" s="113">
        <v>1270000000</v>
      </c>
      <c r="V119" s="113">
        <v>1270000000</v>
      </c>
      <c r="W119" s="113">
        <v>1308099900</v>
      </c>
      <c r="X119" s="113">
        <v>1301855400</v>
      </c>
      <c r="Y119" s="113">
        <v>1685807000</v>
      </c>
      <c r="Z119" s="113">
        <v>1685807000</v>
      </c>
      <c r="AA119" s="113">
        <v>1685807000</v>
      </c>
      <c r="AB119" s="113">
        <v>1685807000</v>
      </c>
      <c r="AC119" s="113">
        <v>1837735000</v>
      </c>
      <c r="AD119" s="117">
        <v>1790361000</v>
      </c>
      <c r="AE119" s="91">
        <v>933299000</v>
      </c>
      <c r="AF119" s="91"/>
      <c r="AG119" s="113"/>
      <c r="AH119" s="113"/>
      <c r="AI119" s="113"/>
      <c r="AJ119" s="113"/>
      <c r="AK119" s="113">
        <v>1330315000</v>
      </c>
      <c r="AL119" s="113">
        <v>1426435000</v>
      </c>
      <c r="AM119" s="117">
        <v>1591435000</v>
      </c>
      <c r="AN119" s="117">
        <v>1790361000</v>
      </c>
      <c r="AO119" s="201">
        <f>AN119/AC119</f>
        <v>0.97422152813109619</v>
      </c>
      <c r="AP119" s="201">
        <f>(L119+R119+X119+AN119)/H119</f>
        <v>0.83178176817513427</v>
      </c>
      <c r="AQ119" s="463"/>
      <c r="AR119" s="463"/>
      <c r="AS119" s="463"/>
      <c r="AT119" s="463"/>
      <c r="AU119" s="463"/>
      <c r="AV119" s="14"/>
    </row>
    <row r="120" spans="1:49" ht="30" customHeight="1" x14ac:dyDescent="0.25">
      <c r="A120" s="457"/>
      <c r="B120" s="457"/>
      <c r="C120" s="457"/>
      <c r="D120" s="457"/>
      <c r="E120" s="457"/>
      <c r="F120" s="457"/>
      <c r="G120" s="22" t="s">
        <v>59</v>
      </c>
      <c r="H120" s="273"/>
      <c r="I120" s="278"/>
      <c r="J120" s="278"/>
      <c r="K120" s="278"/>
      <c r="L120" s="278"/>
      <c r="M120" s="274"/>
      <c r="N120" s="274"/>
      <c r="O120" s="274"/>
      <c r="P120" s="274"/>
      <c r="Q120" s="274"/>
      <c r="R120" s="279"/>
      <c r="S120" s="274"/>
      <c r="T120" s="274"/>
      <c r="U120" s="274"/>
      <c r="V120" s="274"/>
      <c r="W120" s="274"/>
      <c r="X120" s="274"/>
      <c r="Y120" s="274"/>
      <c r="Z120" s="274"/>
      <c r="AA120" s="274"/>
      <c r="AB120" s="273"/>
      <c r="AC120" s="291"/>
      <c r="AD120" s="287"/>
      <c r="AE120" s="273"/>
      <c r="AF120" s="273"/>
      <c r="AG120" s="278"/>
      <c r="AH120" s="278"/>
      <c r="AI120" s="278"/>
      <c r="AJ120" s="278"/>
      <c r="AK120" s="274"/>
      <c r="AL120" s="274"/>
      <c r="AM120" s="287"/>
      <c r="AN120" s="287"/>
      <c r="AO120" s="280"/>
      <c r="AP120" s="280"/>
      <c r="AQ120" s="463"/>
      <c r="AR120" s="463"/>
      <c r="AS120" s="463"/>
      <c r="AT120" s="463"/>
      <c r="AU120" s="463"/>
      <c r="AV120" s="14"/>
    </row>
    <row r="121" spans="1:49" ht="30" customHeight="1" x14ac:dyDescent="0.25">
      <c r="A121" s="457"/>
      <c r="B121" s="457"/>
      <c r="C121" s="457"/>
      <c r="D121" s="457"/>
      <c r="E121" s="457"/>
      <c r="F121" s="457"/>
      <c r="G121" s="16" t="s">
        <v>77</v>
      </c>
      <c r="H121" s="113">
        <f t="shared" ref="H121" si="30">L121+R121+X121+AD121+AE121</f>
        <v>481409898</v>
      </c>
      <c r="I121" s="273"/>
      <c r="J121" s="273"/>
      <c r="K121" s="273"/>
      <c r="L121" s="273"/>
      <c r="M121" s="113">
        <v>221845508</v>
      </c>
      <c r="N121" s="113">
        <v>221845508</v>
      </c>
      <c r="O121" s="113">
        <v>218270275</v>
      </c>
      <c r="P121" s="113">
        <v>217833892</v>
      </c>
      <c r="Q121" s="113">
        <v>217833891</v>
      </c>
      <c r="R121" s="200">
        <v>196382496</v>
      </c>
      <c r="S121" s="113">
        <v>106740236</v>
      </c>
      <c r="T121" s="113">
        <v>131641525</v>
      </c>
      <c r="U121" s="113">
        <v>131641525</v>
      </c>
      <c r="V121" s="113">
        <v>122165824</v>
      </c>
      <c r="W121" s="113">
        <v>122165824</v>
      </c>
      <c r="X121" s="113">
        <v>122165824</v>
      </c>
      <c r="Y121" s="113">
        <v>162861578</v>
      </c>
      <c r="Z121" s="113">
        <v>162861578</v>
      </c>
      <c r="AA121" s="113">
        <v>162861578</v>
      </c>
      <c r="AB121" s="113">
        <v>162861578</v>
      </c>
      <c r="AC121" s="113">
        <v>162861578</v>
      </c>
      <c r="AD121" s="113">
        <v>162861578</v>
      </c>
      <c r="AE121" s="91">
        <v>0</v>
      </c>
      <c r="AF121" s="91"/>
      <c r="AG121" s="203"/>
      <c r="AH121" s="203"/>
      <c r="AI121" s="203"/>
      <c r="AJ121" s="203"/>
      <c r="AK121" s="113">
        <v>157327161</v>
      </c>
      <c r="AL121" s="113">
        <v>162861578</v>
      </c>
      <c r="AM121" s="117">
        <v>162861578</v>
      </c>
      <c r="AN121" s="113">
        <v>162861578</v>
      </c>
      <c r="AO121" s="201">
        <f>AN121/AC121</f>
        <v>1</v>
      </c>
      <c r="AP121" s="201"/>
      <c r="AQ121" s="463"/>
      <c r="AR121" s="463"/>
      <c r="AS121" s="463"/>
      <c r="AT121" s="463"/>
      <c r="AU121" s="463"/>
      <c r="AV121" s="14"/>
    </row>
    <row r="122" spans="1:49" ht="30" customHeight="1" x14ac:dyDescent="0.25">
      <c r="A122" s="457"/>
      <c r="B122" s="457"/>
      <c r="C122" s="457"/>
      <c r="D122" s="457"/>
      <c r="E122" s="457"/>
      <c r="F122" s="457"/>
      <c r="G122" s="22" t="s">
        <v>79</v>
      </c>
      <c r="H122" s="91">
        <f>H118+H120</f>
        <v>1600</v>
      </c>
      <c r="I122" s="120">
        <v>200</v>
      </c>
      <c r="J122" s="120">
        <v>200</v>
      </c>
      <c r="K122" s="120">
        <v>169</v>
      </c>
      <c r="L122" s="120">
        <v>229</v>
      </c>
      <c r="M122" s="120">
        <v>400</v>
      </c>
      <c r="N122" s="120">
        <v>400</v>
      </c>
      <c r="O122" s="120">
        <v>400</v>
      </c>
      <c r="P122" s="120">
        <v>400</v>
      </c>
      <c r="Q122" s="120">
        <v>400</v>
      </c>
      <c r="R122" s="205">
        <v>402</v>
      </c>
      <c r="S122" s="120">
        <v>400</v>
      </c>
      <c r="T122" s="120">
        <v>400</v>
      </c>
      <c r="U122" s="120">
        <v>400</v>
      </c>
      <c r="V122" s="120">
        <v>400</v>
      </c>
      <c r="W122" s="120">
        <v>400</v>
      </c>
      <c r="X122" s="120">
        <v>440</v>
      </c>
      <c r="Y122" s="91">
        <v>400</v>
      </c>
      <c r="Z122" s="91">
        <v>400</v>
      </c>
      <c r="AA122" s="91">
        <v>400</v>
      </c>
      <c r="AB122" s="113">
        <f>+AB118+AB120</f>
        <v>400</v>
      </c>
      <c r="AC122" s="91">
        <f>AC118+AC120</f>
        <v>400</v>
      </c>
      <c r="AD122" s="117">
        <f>AD118+AD120</f>
        <v>579</v>
      </c>
      <c r="AE122" s="113">
        <f>AE118</f>
        <v>129</v>
      </c>
      <c r="AF122" s="113"/>
      <c r="AG122" s="91"/>
      <c r="AH122" s="91"/>
      <c r="AI122" s="91"/>
      <c r="AJ122" s="91"/>
      <c r="AK122" s="114">
        <v>86</v>
      </c>
      <c r="AL122" s="114">
        <v>195</v>
      </c>
      <c r="AM122" s="117">
        <f>AM118+AM120</f>
        <v>372</v>
      </c>
      <c r="AN122" s="117">
        <v>579</v>
      </c>
      <c r="AO122" s="201">
        <f>AN122/AC122</f>
        <v>1.4475</v>
      </c>
      <c r="AP122" s="201">
        <f>(L122+R122+X122+AN122)/H122</f>
        <v>1.03125</v>
      </c>
      <c r="AQ122" s="463"/>
      <c r="AR122" s="463"/>
      <c r="AS122" s="463"/>
      <c r="AT122" s="463"/>
      <c r="AU122" s="463"/>
      <c r="AV122" s="14"/>
    </row>
    <row r="123" spans="1:49" ht="30" customHeight="1" thickBot="1" x14ac:dyDescent="0.3">
      <c r="A123" s="458"/>
      <c r="B123" s="458"/>
      <c r="C123" s="458"/>
      <c r="D123" s="458"/>
      <c r="E123" s="458"/>
      <c r="F123" s="458"/>
      <c r="G123" s="69" t="s">
        <v>85</v>
      </c>
      <c r="H123" s="92">
        <f>H119+H121</f>
        <v>6029554055</v>
      </c>
      <c r="I123" s="92">
        <v>771115165</v>
      </c>
      <c r="J123" s="92">
        <v>771115165</v>
      </c>
      <c r="K123" s="92">
        <v>650000000</v>
      </c>
      <c r="L123" s="92">
        <v>520724732</v>
      </c>
      <c r="M123" s="92">
        <v>1421845508</v>
      </c>
      <c r="N123" s="92">
        <v>1421845508</v>
      </c>
      <c r="O123" s="92">
        <v>1418270275</v>
      </c>
      <c r="P123" s="92">
        <v>1416718059</v>
      </c>
      <c r="Q123" s="92">
        <v>1416718059</v>
      </c>
      <c r="R123" s="206">
        <v>1198286519</v>
      </c>
      <c r="S123" s="92">
        <v>1401641525</v>
      </c>
      <c r="T123" s="92">
        <v>1401641525</v>
      </c>
      <c r="U123" s="92">
        <v>1401641525</v>
      </c>
      <c r="V123" s="92">
        <v>1392165824</v>
      </c>
      <c r="W123" s="92">
        <v>1430265724</v>
      </c>
      <c r="X123" s="92">
        <v>1424021224</v>
      </c>
      <c r="Y123" s="92">
        <f>Y119+Y121</f>
        <v>1848668578</v>
      </c>
      <c r="Z123" s="92">
        <v>1848668578</v>
      </c>
      <c r="AA123" s="92">
        <f>AA119+AA121</f>
        <v>1848668578</v>
      </c>
      <c r="AB123" s="92">
        <f>+AB119+AB121</f>
        <v>1848668578</v>
      </c>
      <c r="AC123" s="92">
        <f>AC119+AC121</f>
        <v>2000596578</v>
      </c>
      <c r="AD123" s="94">
        <f>AD119+AD121</f>
        <v>1953222578</v>
      </c>
      <c r="AE123" s="92">
        <f>AE119+AE121</f>
        <v>933299000</v>
      </c>
      <c r="AF123" s="92"/>
      <c r="AG123" s="92"/>
      <c r="AH123" s="92"/>
      <c r="AI123" s="92"/>
      <c r="AJ123" s="92"/>
      <c r="AK123" s="92">
        <v>1487642161</v>
      </c>
      <c r="AL123" s="92">
        <f>AL119+AL121</f>
        <v>1589296578</v>
      </c>
      <c r="AM123" s="94">
        <f>AM119+AM121</f>
        <v>1754296578</v>
      </c>
      <c r="AN123" s="94">
        <f>AN119+AN121</f>
        <v>1953222578</v>
      </c>
      <c r="AO123" s="207">
        <f>AN123/AC123</f>
        <v>0.97632006346458922</v>
      </c>
      <c r="AP123" s="207">
        <f>(L123+R123+X123+AN123)/H123</f>
        <v>0.84521259889426437</v>
      </c>
      <c r="AQ123" s="461"/>
      <c r="AR123" s="461"/>
      <c r="AS123" s="461"/>
      <c r="AT123" s="461"/>
      <c r="AU123" s="461"/>
      <c r="AV123" s="14"/>
    </row>
    <row r="124" spans="1:49" ht="30" customHeight="1" x14ac:dyDescent="0.25">
      <c r="A124" s="505" t="s">
        <v>471</v>
      </c>
      <c r="B124" s="503">
        <v>20</v>
      </c>
      <c r="C124" s="503" t="s">
        <v>472</v>
      </c>
      <c r="D124" s="504" t="s">
        <v>128</v>
      </c>
      <c r="E124" s="505">
        <v>447</v>
      </c>
      <c r="F124" s="505">
        <v>179</v>
      </c>
      <c r="G124" s="22" t="s">
        <v>48</v>
      </c>
      <c r="H124" s="116">
        <v>1</v>
      </c>
      <c r="I124" s="284"/>
      <c r="J124" s="284"/>
      <c r="K124" s="284"/>
      <c r="L124" s="284"/>
      <c r="M124" s="284"/>
      <c r="N124" s="284"/>
      <c r="O124" s="284"/>
      <c r="P124" s="284"/>
      <c r="Q124" s="284"/>
      <c r="R124" s="292"/>
      <c r="S124" s="285"/>
      <c r="T124" s="285"/>
      <c r="U124" s="285"/>
      <c r="V124" s="285"/>
      <c r="W124" s="285"/>
      <c r="X124" s="285"/>
      <c r="Y124" s="116">
        <v>1</v>
      </c>
      <c r="Z124" s="116">
        <v>1</v>
      </c>
      <c r="AA124" s="116">
        <v>1</v>
      </c>
      <c r="AB124" s="116">
        <v>1</v>
      </c>
      <c r="AC124" s="116">
        <v>1</v>
      </c>
      <c r="AD124" s="116">
        <v>0.95</v>
      </c>
      <c r="AE124" s="93">
        <v>1</v>
      </c>
      <c r="AF124" s="93"/>
      <c r="AG124" s="91"/>
      <c r="AH124" s="91"/>
      <c r="AI124" s="91"/>
      <c r="AJ124" s="91"/>
      <c r="AK124" s="114"/>
      <c r="AL124" s="114"/>
      <c r="AM124" s="201">
        <v>2.2700000000000001E-2</v>
      </c>
      <c r="AN124" s="116">
        <v>0.95</v>
      </c>
      <c r="AO124" s="201">
        <f>AN124</f>
        <v>0.95</v>
      </c>
      <c r="AP124" s="201"/>
      <c r="AQ124" s="516" t="s">
        <v>474</v>
      </c>
      <c r="AR124" s="515" t="s">
        <v>475</v>
      </c>
      <c r="AS124" s="515" t="s">
        <v>476</v>
      </c>
      <c r="AT124" s="515" t="s">
        <v>680</v>
      </c>
      <c r="AU124" s="515" t="s">
        <v>477</v>
      </c>
      <c r="AV124" s="14"/>
      <c r="AW124" s="14"/>
    </row>
    <row r="125" spans="1:49" ht="30" customHeight="1" x14ac:dyDescent="0.25">
      <c r="A125" s="457"/>
      <c r="B125" s="457"/>
      <c r="C125" s="457"/>
      <c r="D125" s="457"/>
      <c r="E125" s="457"/>
      <c r="F125" s="457"/>
      <c r="G125" s="16" t="s">
        <v>54</v>
      </c>
      <c r="H125" s="113">
        <f>AD125+AE125</f>
        <v>445992478</v>
      </c>
      <c r="I125" s="273"/>
      <c r="J125" s="273"/>
      <c r="K125" s="273"/>
      <c r="L125" s="273"/>
      <c r="M125" s="273"/>
      <c r="N125" s="273"/>
      <c r="O125" s="273"/>
      <c r="P125" s="273"/>
      <c r="Q125" s="273"/>
      <c r="R125" s="283"/>
      <c r="S125" s="273"/>
      <c r="T125" s="273"/>
      <c r="U125" s="273"/>
      <c r="V125" s="273"/>
      <c r="W125" s="273"/>
      <c r="X125" s="273"/>
      <c r="Y125" s="113">
        <v>126165000</v>
      </c>
      <c r="Z125" s="113">
        <v>126165000</v>
      </c>
      <c r="AA125" s="113">
        <v>126165000</v>
      </c>
      <c r="AB125" s="113">
        <v>226191078</v>
      </c>
      <c r="AC125" s="113">
        <v>235221145</v>
      </c>
      <c r="AD125" s="117">
        <v>111937478</v>
      </c>
      <c r="AE125" s="91">
        <v>334055000</v>
      </c>
      <c r="AF125" s="91"/>
      <c r="AG125" s="113"/>
      <c r="AH125" s="113"/>
      <c r="AI125" s="113"/>
      <c r="AJ125" s="113"/>
      <c r="AK125" s="113"/>
      <c r="AL125" s="113"/>
      <c r="AM125" s="117">
        <v>4754200</v>
      </c>
      <c r="AN125" s="117">
        <v>111937478</v>
      </c>
      <c r="AO125" s="201">
        <f>AN125/AC125</f>
        <v>0.47588186852844372</v>
      </c>
      <c r="AP125" s="201"/>
      <c r="AQ125" s="463"/>
      <c r="AR125" s="463"/>
      <c r="AS125" s="463"/>
      <c r="AT125" s="463"/>
      <c r="AU125" s="463"/>
      <c r="AV125" s="14"/>
    </row>
    <row r="126" spans="1:49" ht="30" customHeight="1" x14ac:dyDescent="0.25">
      <c r="A126" s="457"/>
      <c r="B126" s="457"/>
      <c r="C126" s="457"/>
      <c r="D126" s="457"/>
      <c r="E126" s="457"/>
      <c r="F126" s="457"/>
      <c r="G126" s="22" t="s">
        <v>59</v>
      </c>
      <c r="H126" s="203"/>
      <c r="I126" s="278"/>
      <c r="J126" s="278"/>
      <c r="K126" s="278"/>
      <c r="L126" s="278"/>
      <c r="M126" s="278"/>
      <c r="N126" s="278"/>
      <c r="O126" s="278"/>
      <c r="P126" s="278"/>
      <c r="Q126" s="278"/>
      <c r="R126" s="293"/>
      <c r="S126" s="278"/>
      <c r="T126" s="278"/>
      <c r="U126" s="278"/>
      <c r="V126" s="278"/>
      <c r="W126" s="278"/>
      <c r="X126" s="278"/>
      <c r="Y126" s="114">
        <v>0</v>
      </c>
      <c r="Z126" s="114">
        <v>0</v>
      </c>
      <c r="AA126" s="114">
        <v>0</v>
      </c>
      <c r="AB126" s="203"/>
      <c r="AC126" s="203"/>
      <c r="AD126" s="117"/>
      <c r="AE126" s="113"/>
      <c r="AF126" s="113"/>
      <c r="AG126" s="203"/>
      <c r="AH126" s="203"/>
      <c r="AI126" s="203"/>
      <c r="AJ126" s="203"/>
      <c r="AK126" s="201"/>
      <c r="AL126" s="114"/>
      <c r="AM126" s="117"/>
      <c r="AN126" s="117"/>
      <c r="AO126" s="114"/>
      <c r="AP126" s="114"/>
      <c r="AQ126" s="463"/>
      <c r="AR126" s="463"/>
      <c r="AS126" s="463"/>
      <c r="AT126" s="463"/>
      <c r="AU126" s="463"/>
      <c r="AV126" s="14"/>
    </row>
    <row r="127" spans="1:49" ht="30" customHeight="1" x14ac:dyDescent="0.25">
      <c r="A127" s="457"/>
      <c r="B127" s="457"/>
      <c r="C127" s="457"/>
      <c r="D127" s="457"/>
      <c r="E127" s="457"/>
      <c r="F127" s="457"/>
      <c r="G127" s="16" t="s">
        <v>77</v>
      </c>
      <c r="H127" s="203"/>
      <c r="I127" s="278"/>
      <c r="J127" s="278"/>
      <c r="K127" s="278"/>
      <c r="L127" s="278"/>
      <c r="M127" s="278"/>
      <c r="N127" s="278"/>
      <c r="O127" s="278"/>
      <c r="P127" s="278"/>
      <c r="Q127" s="278"/>
      <c r="R127" s="293"/>
      <c r="S127" s="278"/>
      <c r="T127" s="278"/>
      <c r="U127" s="278"/>
      <c r="V127" s="278"/>
      <c r="W127" s="278"/>
      <c r="X127" s="278"/>
      <c r="Y127" s="114">
        <v>0</v>
      </c>
      <c r="Z127" s="114">
        <v>0</v>
      </c>
      <c r="AA127" s="114">
        <v>0</v>
      </c>
      <c r="AB127" s="203"/>
      <c r="AC127" s="203"/>
      <c r="AD127" s="114"/>
      <c r="AE127" s="91"/>
      <c r="AF127" s="91"/>
      <c r="AG127" s="203"/>
      <c r="AH127" s="203"/>
      <c r="AI127" s="203"/>
      <c r="AJ127" s="203"/>
      <c r="AK127" s="113"/>
      <c r="AL127" s="113"/>
      <c r="AM127" s="117"/>
      <c r="AN127" s="114"/>
      <c r="AO127" s="201"/>
      <c r="AP127" s="114"/>
      <c r="AQ127" s="463"/>
      <c r="AR127" s="463"/>
      <c r="AS127" s="463"/>
      <c r="AT127" s="463"/>
      <c r="AU127" s="463"/>
      <c r="AV127" s="14"/>
    </row>
    <row r="128" spans="1:49" ht="30" customHeight="1" x14ac:dyDescent="0.25">
      <c r="A128" s="457"/>
      <c r="B128" s="457"/>
      <c r="C128" s="457"/>
      <c r="D128" s="457"/>
      <c r="E128" s="457"/>
      <c r="F128" s="457"/>
      <c r="G128" s="22" t="s">
        <v>79</v>
      </c>
      <c r="H128" s="116">
        <v>1</v>
      </c>
      <c r="I128" s="285"/>
      <c r="J128" s="285"/>
      <c r="K128" s="285"/>
      <c r="L128" s="285"/>
      <c r="M128" s="285"/>
      <c r="N128" s="285"/>
      <c r="O128" s="285"/>
      <c r="P128" s="285"/>
      <c r="Q128" s="285"/>
      <c r="R128" s="294"/>
      <c r="S128" s="285"/>
      <c r="T128" s="285"/>
      <c r="U128" s="285"/>
      <c r="V128" s="285"/>
      <c r="W128" s="285"/>
      <c r="X128" s="285"/>
      <c r="Y128" s="116">
        <v>1</v>
      </c>
      <c r="Z128" s="116">
        <v>1</v>
      </c>
      <c r="AA128" s="116">
        <v>1</v>
      </c>
      <c r="AB128" s="116">
        <v>1</v>
      </c>
      <c r="AC128" s="116">
        <v>1</v>
      </c>
      <c r="AD128" s="116">
        <v>0.95</v>
      </c>
      <c r="AE128" s="113"/>
      <c r="AF128" s="113"/>
      <c r="AG128" s="91"/>
      <c r="AH128" s="91"/>
      <c r="AI128" s="91"/>
      <c r="AJ128" s="91"/>
      <c r="AK128" s="114"/>
      <c r="AL128" s="114"/>
      <c r="AM128" s="201">
        <f>AM124</f>
        <v>2.2700000000000001E-2</v>
      </c>
      <c r="AN128" s="116">
        <v>0.95</v>
      </c>
      <c r="AO128" s="201">
        <f>AN128</f>
        <v>0.95</v>
      </c>
      <c r="AP128" s="201"/>
      <c r="AQ128" s="463"/>
      <c r="AR128" s="463"/>
      <c r="AS128" s="463"/>
      <c r="AT128" s="463"/>
      <c r="AU128" s="463"/>
      <c r="AV128" s="14"/>
    </row>
    <row r="129" spans="1:48" ht="30" customHeight="1" x14ac:dyDescent="0.25">
      <c r="A129" s="458"/>
      <c r="B129" s="458"/>
      <c r="C129" s="458"/>
      <c r="D129" s="458"/>
      <c r="E129" s="458"/>
      <c r="F129" s="458"/>
      <c r="G129" s="16" t="s">
        <v>85</v>
      </c>
      <c r="H129" s="113">
        <f>AD129+AE129</f>
        <v>445992478</v>
      </c>
      <c r="I129" s="273"/>
      <c r="J129" s="273"/>
      <c r="K129" s="273"/>
      <c r="L129" s="273"/>
      <c r="M129" s="273"/>
      <c r="N129" s="273"/>
      <c r="O129" s="273"/>
      <c r="P129" s="273"/>
      <c r="Q129" s="273"/>
      <c r="R129" s="283"/>
      <c r="S129" s="273"/>
      <c r="T129" s="273"/>
      <c r="U129" s="273"/>
      <c r="V129" s="273"/>
      <c r="W129" s="273"/>
      <c r="X129" s="273"/>
      <c r="Y129" s="92">
        <v>126165000</v>
      </c>
      <c r="Z129" s="92">
        <v>126165000</v>
      </c>
      <c r="AA129" s="92">
        <v>126165000</v>
      </c>
      <c r="AB129" s="92">
        <f>+AB125</f>
        <v>226191078</v>
      </c>
      <c r="AC129" s="113">
        <f>AC125</f>
        <v>235221145</v>
      </c>
      <c r="AD129" s="94">
        <f>AD125</f>
        <v>111937478</v>
      </c>
      <c r="AE129" s="258">
        <f>AE125+AE127</f>
        <v>334055000</v>
      </c>
      <c r="AF129" s="258"/>
      <c r="AG129" s="113"/>
      <c r="AH129" s="113"/>
      <c r="AI129" s="113"/>
      <c r="AJ129" s="113"/>
      <c r="AK129" s="113"/>
      <c r="AL129" s="92"/>
      <c r="AM129" s="94">
        <f>AM125+AM127</f>
        <v>4754200</v>
      </c>
      <c r="AN129" s="94">
        <f>AN125</f>
        <v>111937478</v>
      </c>
      <c r="AO129" s="201">
        <f>AN129/AC129</f>
        <v>0.47588186852844372</v>
      </c>
      <c r="AP129" s="114"/>
      <c r="AQ129" s="461"/>
      <c r="AR129" s="461"/>
      <c r="AS129" s="461"/>
      <c r="AT129" s="461"/>
      <c r="AU129" s="461"/>
      <c r="AV129" s="14"/>
    </row>
    <row r="130" spans="1:48" ht="30" customHeight="1" x14ac:dyDescent="0.25">
      <c r="A130" s="510" t="s">
        <v>486</v>
      </c>
      <c r="B130" s="511"/>
      <c r="C130" s="511"/>
      <c r="D130" s="511"/>
      <c r="E130" s="511"/>
      <c r="F130" s="512"/>
      <c r="G130" s="15" t="s">
        <v>54</v>
      </c>
      <c r="H130" s="259">
        <f>H125+H119+H113+H107+H101+H89+H83+H77+H71+H65+H59+H53+H47+H41+H35+H29+H23+H17+H11+H95</f>
        <v>99607676950.200012</v>
      </c>
      <c r="I130" s="260">
        <v>15769338165.004286</v>
      </c>
      <c r="J130" s="260">
        <v>15769338165.004286</v>
      </c>
      <c r="K130" s="260">
        <v>15676402912</v>
      </c>
      <c r="L130" s="260">
        <v>13874554582</v>
      </c>
      <c r="M130" s="260">
        <v>17839689000</v>
      </c>
      <c r="N130" s="260">
        <v>17839689000</v>
      </c>
      <c r="O130" s="260">
        <v>17839689000</v>
      </c>
      <c r="P130" s="260">
        <v>17803825627</v>
      </c>
      <c r="Q130" s="260">
        <v>17803825627</v>
      </c>
      <c r="R130" s="261">
        <v>16614836856</v>
      </c>
      <c r="S130" s="262">
        <v>25175392000</v>
      </c>
      <c r="T130" s="262">
        <v>25175392000</v>
      </c>
      <c r="U130" s="262">
        <v>25175392000</v>
      </c>
      <c r="V130" s="262">
        <v>25175392000</v>
      </c>
      <c r="W130" s="262">
        <v>24895023863</v>
      </c>
      <c r="X130" s="262">
        <f>X11+X17+X23+X29+X35+X41+X47+X53+X59+X65+X71+X77+X83+X89+X95+X101+X107+X113+X119</f>
        <v>23906201640</v>
      </c>
      <c r="Y130" s="122">
        <f t="shared" ref="Y130:AE130" si="31">Y11+Y17+Y23+Y29+Y35+Y41+Y47+Y53+Y59+Y65+Y71+Y77+Y83+Y89+Y95+Y101+Y107+Y113+Y119+Y125</f>
        <v>29506798000</v>
      </c>
      <c r="Z130" s="122">
        <f t="shared" si="31"/>
        <v>29506798000</v>
      </c>
      <c r="AA130" s="122">
        <f t="shared" si="31"/>
        <v>29506798000</v>
      </c>
      <c r="AB130" s="122">
        <f t="shared" si="31"/>
        <v>27611613500</v>
      </c>
      <c r="AC130" s="122">
        <f t="shared" si="31"/>
        <v>27725985265</v>
      </c>
      <c r="AD130" s="122">
        <f t="shared" si="31"/>
        <v>25328028873</v>
      </c>
      <c r="AE130" s="122">
        <f t="shared" si="31"/>
        <v>19884055000</v>
      </c>
      <c r="AF130" s="122"/>
      <c r="AG130" s="122">
        <f t="shared" ref="AG130:AN130" si="32">AG11+AG17+AG23+AG29+AG35+AG41+AG47+AG53+AG59+AG65+AG71+AG77+AG83+AG89+AG95+AG101+AG107+AG113+AG119+AG125</f>
        <v>0</v>
      </c>
      <c r="AH130" s="122">
        <f t="shared" si="32"/>
        <v>0</v>
      </c>
      <c r="AI130" s="122">
        <f t="shared" si="32"/>
        <v>0</v>
      </c>
      <c r="AJ130" s="122">
        <f t="shared" si="32"/>
        <v>0</v>
      </c>
      <c r="AK130" s="122">
        <f t="shared" si="32"/>
        <v>14229832593</v>
      </c>
      <c r="AL130" s="122">
        <f t="shared" si="32"/>
        <v>20391801924</v>
      </c>
      <c r="AM130" s="122">
        <f t="shared" si="32"/>
        <v>23424710796</v>
      </c>
      <c r="AN130" s="122">
        <f t="shared" si="32"/>
        <v>25328028873</v>
      </c>
      <c r="AO130" s="207">
        <f>AN130/AC130</f>
        <v>0.91351231095736496</v>
      </c>
      <c r="AP130" s="263"/>
      <c r="AQ130" s="80"/>
      <c r="AR130" s="81"/>
      <c r="AS130" s="82"/>
      <c r="AT130" s="81"/>
      <c r="AU130" s="82"/>
      <c r="AV130" s="5"/>
    </row>
    <row r="131" spans="1:48" ht="30" customHeight="1" x14ac:dyDescent="0.25">
      <c r="A131" s="489"/>
      <c r="B131" s="475"/>
      <c r="C131" s="475"/>
      <c r="D131" s="475"/>
      <c r="E131" s="475"/>
      <c r="F131" s="513"/>
      <c r="G131" s="16" t="s">
        <v>77</v>
      </c>
      <c r="H131" s="259">
        <f>H127+H121+H115+H109+H103+H97+H91+H85+H79+H73+H67+H61+H55+H49+H43+H37+H31+H25+H19+H13</f>
        <v>17579622165.399998</v>
      </c>
      <c r="I131" s="264">
        <v>0</v>
      </c>
      <c r="J131" s="264">
        <v>0</v>
      </c>
      <c r="K131" s="264">
        <v>0</v>
      </c>
      <c r="L131" s="265"/>
      <c r="M131" s="266">
        <v>9503180376.3999996</v>
      </c>
      <c r="N131" s="266">
        <v>9503180376.3999996</v>
      </c>
      <c r="O131" s="94">
        <v>9482524955</v>
      </c>
      <c r="P131" s="94">
        <v>9472140317</v>
      </c>
      <c r="Q131" s="94">
        <v>9472140317</v>
      </c>
      <c r="R131" s="267">
        <v>8952673816.4000015</v>
      </c>
      <c r="S131" s="94">
        <f>S13+S19+S25+S31+S37+S43+S49+S55+S61+S67+S73+S79+S85+S91+S97+S103+S109+S115+S121</f>
        <v>4112815256</v>
      </c>
      <c r="T131" s="94">
        <f>T121+T115+T109+T103+T97+T91+T85+T79+T73+T67+T61+T55+T49+T43+T37+T31+T25+T19+T13</f>
        <v>4043344464</v>
      </c>
      <c r="U131" s="123">
        <f t="shared" ref="U131:AD131" si="33">+U13+U19+U25+U31+U37+U43+U49+U55+U61+U67+U73+U79+U85+U91+U97+U103+U109+U115+U121</f>
        <v>3832538891</v>
      </c>
      <c r="V131" s="123">
        <f t="shared" si="33"/>
        <v>3688847523</v>
      </c>
      <c r="W131" s="123">
        <f t="shared" si="33"/>
        <v>3605753122</v>
      </c>
      <c r="X131" s="123">
        <f t="shared" si="33"/>
        <v>3315774777</v>
      </c>
      <c r="Y131" s="123">
        <f t="shared" si="33"/>
        <v>5767237914</v>
      </c>
      <c r="Z131" s="123">
        <f t="shared" si="33"/>
        <v>5782374052</v>
      </c>
      <c r="AA131" s="123">
        <f t="shared" si="33"/>
        <v>5767237914</v>
      </c>
      <c r="AB131" s="123">
        <f>+AB13+AB19+AB25+AB31+AB37+AB43+AB49+AB55+AB61+AB67+AB73+AB79+AB85+AB91+AB97+AB103+AB109+AB115+AB121</f>
        <v>5675716271</v>
      </c>
      <c r="AC131" s="123">
        <f t="shared" si="33"/>
        <v>5675716271</v>
      </c>
      <c r="AD131" s="123">
        <f t="shared" si="33"/>
        <v>5311173571</v>
      </c>
      <c r="AE131" s="123"/>
      <c r="AF131" s="123"/>
      <c r="AG131" s="123">
        <f t="shared" ref="AG131:AN131" si="34">+AG13+AG19+AG25+AG31+AG37+AG43+AG49+AG55+AG61+AG67+AG73+AG79+AG85+AG91+AG97+AG103+AG109+AG115+AG121</f>
        <v>0</v>
      </c>
      <c r="AH131" s="123">
        <f t="shared" si="34"/>
        <v>0</v>
      </c>
      <c r="AI131" s="123">
        <f t="shared" si="34"/>
        <v>0</v>
      </c>
      <c r="AJ131" s="123">
        <f t="shared" si="34"/>
        <v>0</v>
      </c>
      <c r="AK131" s="123">
        <f t="shared" si="34"/>
        <v>3128534032</v>
      </c>
      <c r="AL131" s="123">
        <f t="shared" si="34"/>
        <v>4717493098</v>
      </c>
      <c r="AM131" s="123">
        <f t="shared" si="34"/>
        <v>5159439312</v>
      </c>
      <c r="AN131" s="123">
        <f t="shared" si="34"/>
        <v>5311173571</v>
      </c>
      <c r="AO131" s="207">
        <f>AN131/AC131</f>
        <v>0.93577150749014248</v>
      </c>
      <c r="AP131" s="263"/>
      <c r="AQ131" s="81"/>
      <c r="AR131" s="84"/>
      <c r="AS131" s="85"/>
      <c r="AT131" s="84"/>
      <c r="AU131" s="82"/>
      <c r="AV131" s="5"/>
    </row>
    <row r="132" spans="1:48" ht="30" customHeight="1" thickBot="1" x14ac:dyDescent="0.3">
      <c r="A132" s="491"/>
      <c r="B132" s="492"/>
      <c r="C132" s="492"/>
      <c r="D132" s="492"/>
      <c r="E132" s="492"/>
      <c r="F132" s="514"/>
      <c r="G132" s="86" t="s">
        <v>486</v>
      </c>
      <c r="H132" s="268">
        <f>H130+H131</f>
        <v>117187299115.60001</v>
      </c>
      <c r="I132" s="262">
        <v>15769338165.004286</v>
      </c>
      <c r="J132" s="262">
        <v>15769338165.004286</v>
      </c>
      <c r="K132" s="262">
        <v>15676402912</v>
      </c>
      <c r="L132" s="262">
        <v>13874554582</v>
      </c>
      <c r="M132" s="262">
        <v>27342869376.400002</v>
      </c>
      <c r="N132" s="262">
        <v>27342869376.400002</v>
      </c>
      <c r="O132" s="262">
        <v>27322213955</v>
      </c>
      <c r="P132" s="262">
        <v>27275965944</v>
      </c>
      <c r="Q132" s="262">
        <v>27275965944</v>
      </c>
      <c r="R132" s="269">
        <v>25567510672.400002</v>
      </c>
      <c r="S132" s="262">
        <v>29288207166</v>
      </c>
      <c r="T132" s="262">
        <v>29288207166</v>
      </c>
      <c r="U132" s="262">
        <f>+U130+U131</f>
        <v>29007930891</v>
      </c>
      <c r="V132" s="262">
        <f>+V130+V131</f>
        <v>28864239523</v>
      </c>
      <c r="W132" s="262">
        <f>+W130+W131</f>
        <v>28500776985</v>
      </c>
      <c r="X132" s="262">
        <f>+X130+X131</f>
        <v>27221976417</v>
      </c>
      <c r="Y132" s="122">
        <f>Y130+Y131</f>
        <v>35274035914</v>
      </c>
      <c r="Z132" s="122">
        <f>Z130+Z131</f>
        <v>35289172052</v>
      </c>
      <c r="AA132" s="122">
        <f>AA130+AA131</f>
        <v>35274035914</v>
      </c>
      <c r="AB132" s="122">
        <f>AB130+AB131</f>
        <v>33287329771</v>
      </c>
      <c r="AC132" s="122">
        <f>AC130+AC131</f>
        <v>33401701536</v>
      </c>
      <c r="AD132" s="94">
        <f>+AD130+AD131</f>
        <v>30639202444</v>
      </c>
      <c r="AE132" s="122">
        <f>AE130+AE131</f>
        <v>19884055000</v>
      </c>
      <c r="AF132" s="122"/>
      <c r="AG132" s="122"/>
      <c r="AH132" s="122"/>
      <c r="AI132" s="122"/>
      <c r="AJ132" s="122"/>
      <c r="AK132" s="270">
        <f>AK130+AK131</f>
        <v>17358366625</v>
      </c>
      <c r="AL132" s="270">
        <f>AL130+AL131</f>
        <v>25109295022</v>
      </c>
      <c r="AM132" s="271">
        <f>+AM130+AM131</f>
        <v>28584150108</v>
      </c>
      <c r="AN132" s="271">
        <f>+AN130+AN131</f>
        <v>30639202444</v>
      </c>
      <c r="AO132" s="207">
        <f>AN132/AC132</f>
        <v>0.91729465970400914</v>
      </c>
      <c r="AP132" s="263"/>
      <c r="AQ132" s="81"/>
      <c r="AR132" s="81"/>
      <c r="AS132" s="82"/>
      <c r="AT132" s="81"/>
      <c r="AU132" s="82"/>
      <c r="AV132" s="5"/>
    </row>
    <row r="133" spans="1:48" ht="13.5" customHeight="1"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124"/>
      <c r="AE133" s="5"/>
      <c r="AF133" s="5"/>
      <c r="AG133" s="5"/>
      <c r="AH133" s="5"/>
      <c r="AI133" s="5"/>
      <c r="AJ133" s="5"/>
      <c r="AK133" s="5"/>
      <c r="AL133" s="5"/>
      <c r="AM133" s="5"/>
      <c r="AN133" s="14"/>
      <c r="AO133" s="5"/>
      <c r="AP133" s="5"/>
      <c r="AQ133" s="87"/>
      <c r="AR133" s="87"/>
      <c r="AS133" s="23"/>
      <c r="AT133" s="87"/>
      <c r="AU133" s="5"/>
      <c r="AV133" s="5"/>
    </row>
    <row r="134" spans="1:48" ht="13.5" customHeight="1" x14ac:dyDescent="0.25">
      <c r="A134" s="5"/>
      <c r="B134" s="5"/>
      <c r="C134" s="5"/>
      <c r="D134" s="5"/>
      <c r="E134" s="5"/>
      <c r="F134" s="5"/>
      <c r="G134" s="5"/>
      <c r="H134" s="88" t="s">
        <v>242</v>
      </c>
      <c r="I134" s="83"/>
      <c r="J134" s="83"/>
      <c r="K134" s="83"/>
      <c r="L134" s="83"/>
      <c r="M134" s="83"/>
      <c r="N134" s="83"/>
      <c r="O134" s="83"/>
      <c r="P134" s="5"/>
      <c r="Q134" s="5"/>
      <c r="R134" s="5"/>
      <c r="S134" s="5"/>
      <c r="T134" s="5"/>
      <c r="U134" s="5"/>
      <c r="V134" s="5"/>
      <c r="W134" s="5"/>
      <c r="X134" s="5"/>
      <c r="Y134" s="5"/>
      <c r="Z134" s="5"/>
      <c r="AA134" s="5"/>
      <c r="AB134" s="5"/>
      <c r="AC134" s="5"/>
      <c r="AD134" s="124"/>
      <c r="AE134" s="5"/>
      <c r="AF134" s="5"/>
      <c r="AG134" s="5"/>
      <c r="AH134" s="5"/>
      <c r="AI134" s="5"/>
      <c r="AJ134" s="5"/>
      <c r="AK134" s="5"/>
      <c r="AL134" s="5"/>
      <c r="AM134" s="5"/>
      <c r="AN134" s="14"/>
      <c r="AO134" s="5"/>
      <c r="AP134" s="5"/>
      <c r="AQ134" s="87"/>
      <c r="AR134" s="87"/>
      <c r="AS134" s="23"/>
      <c r="AT134" s="87"/>
      <c r="AU134" s="5"/>
      <c r="AV134" s="5"/>
    </row>
    <row r="135" spans="1:48" ht="13.5" customHeight="1" x14ac:dyDescent="0.25">
      <c r="A135" s="5"/>
      <c r="B135" s="5"/>
      <c r="C135" s="5"/>
      <c r="D135" s="5"/>
      <c r="E135" s="5"/>
      <c r="F135" s="5"/>
      <c r="G135" s="5"/>
      <c r="H135" s="89" t="s">
        <v>247</v>
      </c>
      <c r="I135" s="506" t="s">
        <v>249</v>
      </c>
      <c r="J135" s="465"/>
      <c r="K135" s="465"/>
      <c r="L135" s="467"/>
      <c r="M135" s="507" t="s">
        <v>250</v>
      </c>
      <c r="N135" s="465"/>
      <c r="O135" s="467"/>
      <c r="P135" s="5"/>
      <c r="Q135" s="5"/>
      <c r="R135" s="5"/>
      <c r="S135" s="5"/>
      <c r="T135" s="5"/>
      <c r="U135" s="5"/>
      <c r="V135" s="5"/>
      <c r="W135" s="5"/>
      <c r="X135" s="5"/>
      <c r="Y135" s="5"/>
      <c r="Z135" s="5"/>
      <c r="AA135" s="5"/>
      <c r="AB135" s="5"/>
      <c r="AC135" s="5"/>
      <c r="AD135" s="124"/>
      <c r="AE135" s="5"/>
      <c r="AF135" s="5"/>
      <c r="AG135" s="5"/>
      <c r="AH135" s="5"/>
      <c r="AI135" s="5"/>
      <c r="AJ135" s="5"/>
      <c r="AK135" s="5"/>
      <c r="AL135" s="5"/>
      <c r="AM135" s="5"/>
      <c r="AN135" s="14"/>
      <c r="AO135" s="5"/>
      <c r="AP135" s="5"/>
      <c r="AQ135" s="87"/>
      <c r="AR135" s="87"/>
      <c r="AS135" s="23"/>
      <c r="AT135" s="87"/>
      <c r="AU135" s="5"/>
      <c r="AV135" s="5"/>
    </row>
    <row r="136" spans="1:48" ht="13.5" customHeight="1" x14ac:dyDescent="0.25">
      <c r="A136" s="5"/>
      <c r="B136" s="5"/>
      <c r="C136" s="5"/>
      <c r="D136" s="5"/>
      <c r="E136" s="5"/>
      <c r="F136" s="5"/>
      <c r="G136" s="5"/>
      <c r="H136" s="64">
        <v>11</v>
      </c>
      <c r="I136" s="508" t="s">
        <v>252</v>
      </c>
      <c r="J136" s="465"/>
      <c r="K136" s="465"/>
      <c r="L136" s="467"/>
      <c r="M136" s="509" t="s">
        <v>254</v>
      </c>
      <c r="N136" s="465"/>
      <c r="O136" s="467"/>
      <c r="P136" s="5"/>
      <c r="Q136" s="5"/>
      <c r="R136" s="5"/>
      <c r="S136" s="5"/>
      <c r="T136" s="5"/>
      <c r="U136" s="5"/>
      <c r="V136" s="5"/>
      <c r="W136" s="5"/>
      <c r="X136" s="5"/>
      <c r="Y136" s="5"/>
      <c r="Z136" s="5"/>
      <c r="AA136" s="5"/>
      <c r="AB136" s="5"/>
      <c r="AC136" s="5"/>
      <c r="AD136" s="124"/>
      <c r="AE136" s="5"/>
      <c r="AF136" s="5"/>
      <c r="AG136" s="5"/>
      <c r="AH136" s="5"/>
      <c r="AI136" s="5"/>
      <c r="AJ136" s="5"/>
      <c r="AK136" s="5"/>
      <c r="AL136" s="5"/>
      <c r="AM136" s="5"/>
      <c r="AN136" s="14"/>
      <c r="AO136" s="5"/>
      <c r="AP136" s="5"/>
      <c r="AQ136" s="87"/>
      <c r="AR136" s="87"/>
      <c r="AS136" s="23"/>
      <c r="AT136" s="87"/>
      <c r="AU136" s="5"/>
      <c r="AV136" s="5"/>
    </row>
    <row r="137" spans="1:48" ht="13.5" customHeight="1"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124"/>
      <c r="AE137" s="5"/>
      <c r="AF137" s="5"/>
      <c r="AG137" s="5"/>
      <c r="AH137" s="5"/>
      <c r="AI137" s="5"/>
      <c r="AJ137" s="5"/>
      <c r="AK137" s="5"/>
      <c r="AL137" s="5"/>
      <c r="AM137" s="5"/>
      <c r="AN137" s="14"/>
      <c r="AO137" s="5"/>
      <c r="AP137" s="5"/>
      <c r="AQ137" s="87"/>
      <c r="AR137" s="87"/>
      <c r="AS137" s="23"/>
      <c r="AT137" s="87"/>
      <c r="AU137" s="5"/>
      <c r="AV137" s="5"/>
    </row>
    <row r="138" spans="1:48" ht="13.5" customHeight="1" x14ac:dyDescent="0.25">
      <c r="A138" s="5"/>
      <c r="B138" s="5"/>
      <c r="C138" s="5"/>
      <c r="D138" s="5"/>
      <c r="E138" s="5"/>
      <c r="F138" s="5"/>
      <c r="G138" s="5"/>
      <c r="H138" s="5"/>
      <c r="I138" s="5"/>
      <c r="J138" s="5"/>
      <c r="K138" s="5"/>
      <c r="L138" s="5"/>
      <c r="M138" s="5"/>
      <c r="N138" s="5"/>
      <c r="O138" s="5"/>
      <c r="P138" s="5"/>
      <c r="Q138" s="5"/>
      <c r="R138" s="130"/>
      <c r="S138" s="5"/>
      <c r="T138" s="5"/>
      <c r="U138" s="5"/>
      <c r="V138" s="5"/>
      <c r="W138" s="5"/>
      <c r="X138" s="5"/>
      <c r="Y138" s="5"/>
      <c r="Z138" s="5"/>
      <c r="AA138" s="5"/>
      <c r="AB138" s="5"/>
      <c r="AC138" s="5"/>
      <c r="AD138" s="124"/>
      <c r="AE138" s="5"/>
      <c r="AF138" s="5"/>
      <c r="AG138" s="5"/>
      <c r="AH138" s="5"/>
      <c r="AI138" s="5"/>
      <c r="AJ138" s="5"/>
      <c r="AK138" s="5"/>
      <c r="AL138" s="5"/>
      <c r="AM138" s="5"/>
      <c r="AN138" s="14"/>
      <c r="AO138" s="5"/>
      <c r="AP138" s="5"/>
      <c r="AQ138" s="87"/>
      <c r="AR138" s="87"/>
      <c r="AS138" s="23"/>
      <c r="AT138" s="87"/>
      <c r="AU138" s="5"/>
      <c r="AV138" s="5"/>
    </row>
    <row r="139" spans="1:48" ht="13.5" customHeight="1"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124"/>
      <c r="AE139" s="5"/>
      <c r="AF139" s="5"/>
      <c r="AG139" s="5"/>
      <c r="AH139" s="5"/>
      <c r="AI139" s="5"/>
      <c r="AJ139" s="5"/>
      <c r="AK139" s="5"/>
      <c r="AL139" s="5"/>
      <c r="AM139" s="5"/>
      <c r="AN139" s="14"/>
      <c r="AO139" s="5"/>
      <c r="AP139" s="5"/>
      <c r="AQ139" s="87"/>
      <c r="AR139" s="87"/>
      <c r="AS139" s="23"/>
      <c r="AT139" s="87"/>
      <c r="AU139" s="5"/>
      <c r="AV139" s="5"/>
    </row>
    <row r="140" spans="1:48" ht="13.5" customHeight="1"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124"/>
      <c r="AE140" s="5"/>
      <c r="AF140" s="5"/>
      <c r="AG140" s="5"/>
      <c r="AH140" s="5"/>
      <c r="AI140" s="5"/>
      <c r="AJ140" s="5"/>
      <c r="AK140" s="5"/>
      <c r="AL140" s="5"/>
      <c r="AM140" s="5"/>
      <c r="AN140" s="14"/>
      <c r="AO140" s="5"/>
      <c r="AP140" s="5"/>
      <c r="AQ140" s="87"/>
      <c r="AR140" s="87"/>
      <c r="AS140" s="23"/>
      <c r="AT140" s="87"/>
      <c r="AU140" s="5"/>
      <c r="AV140" s="5"/>
    </row>
    <row r="141" spans="1:48" ht="13.5" customHeight="1"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124"/>
      <c r="AE141" s="5"/>
      <c r="AF141" s="5"/>
      <c r="AG141" s="5"/>
      <c r="AH141" s="5"/>
      <c r="AI141" s="5"/>
      <c r="AJ141" s="5"/>
      <c r="AK141" s="5"/>
      <c r="AL141" s="10"/>
      <c r="AM141" s="5"/>
      <c r="AN141" s="14"/>
      <c r="AO141" s="5"/>
      <c r="AP141" s="5"/>
      <c r="AQ141" s="87"/>
      <c r="AR141" s="87"/>
      <c r="AS141" s="23"/>
      <c r="AT141" s="87"/>
      <c r="AU141" s="5"/>
      <c r="AV141" s="5"/>
    </row>
    <row r="142" spans="1:48" ht="13.5" customHeight="1"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124"/>
      <c r="AE142" s="5"/>
      <c r="AF142" s="5"/>
      <c r="AG142" s="5"/>
      <c r="AH142" s="5"/>
      <c r="AI142" s="5"/>
      <c r="AJ142" s="5"/>
      <c r="AK142" s="5"/>
      <c r="AL142" s="10"/>
      <c r="AM142" s="5"/>
      <c r="AN142" s="14"/>
      <c r="AO142" s="5"/>
      <c r="AP142" s="5"/>
      <c r="AQ142" s="87"/>
      <c r="AR142" s="87"/>
      <c r="AS142" s="23"/>
      <c r="AT142" s="87"/>
      <c r="AU142" s="5"/>
      <c r="AV142" s="5"/>
    </row>
    <row r="143" spans="1:48" ht="13.5" customHeight="1"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124"/>
      <c r="AE143" s="5"/>
      <c r="AF143" s="5"/>
      <c r="AG143" s="5"/>
      <c r="AH143" s="5"/>
      <c r="AI143" s="5"/>
      <c r="AJ143" s="5"/>
      <c r="AK143" s="5"/>
      <c r="AL143" s="10"/>
      <c r="AM143" s="5"/>
      <c r="AN143" s="14"/>
      <c r="AO143" s="5"/>
      <c r="AP143" s="5"/>
      <c r="AQ143" s="87"/>
      <c r="AR143" s="87"/>
      <c r="AS143" s="23"/>
      <c r="AT143" s="87"/>
      <c r="AU143" s="5"/>
      <c r="AV143" s="5"/>
    </row>
    <row r="144" spans="1:48" ht="13.5" customHeight="1"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124"/>
      <c r="AE144" s="5"/>
      <c r="AF144" s="5"/>
      <c r="AG144" s="5"/>
      <c r="AH144" s="5"/>
      <c r="AI144" s="5"/>
      <c r="AJ144" s="5"/>
      <c r="AK144" s="5"/>
      <c r="AL144" s="10"/>
      <c r="AM144" s="5"/>
      <c r="AN144" s="14"/>
      <c r="AO144" s="5"/>
      <c r="AP144" s="5"/>
      <c r="AQ144" s="87"/>
      <c r="AR144" s="87"/>
      <c r="AS144" s="23"/>
      <c r="AT144" s="87"/>
      <c r="AU144" s="5"/>
      <c r="AV144" s="5"/>
    </row>
    <row r="145" spans="1:48" ht="13.5" customHeight="1"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124"/>
      <c r="AE145" s="5"/>
      <c r="AF145" s="5"/>
      <c r="AG145" s="5"/>
      <c r="AH145" s="5"/>
      <c r="AI145" s="5"/>
      <c r="AJ145" s="5"/>
      <c r="AK145" s="5"/>
      <c r="AL145" s="10"/>
      <c r="AM145" s="5"/>
      <c r="AN145" s="14"/>
      <c r="AO145" s="5"/>
      <c r="AP145" s="5"/>
      <c r="AQ145" s="87"/>
      <c r="AR145" s="87"/>
      <c r="AS145" s="23"/>
      <c r="AT145" s="87"/>
      <c r="AU145" s="5"/>
      <c r="AV145" s="5"/>
    </row>
    <row r="146" spans="1:48" ht="13.5" customHeight="1"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124"/>
      <c r="AE146" s="5"/>
      <c r="AF146" s="5"/>
      <c r="AG146" s="5"/>
      <c r="AH146" s="5"/>
      <c r="AI146" s="5"/>
      <c r="AJ146" s="5"/>
      <c r="AK146" s="5"/>
      <c r="AL146" s="10"/>
      <c r="AM146" s="5"/>
      <c r="AN146" s="14"/>
      <c r="AO146" s="5"/>
      <c r="AP146" s="5"/>
      <c r="AQ146" s="87"/>
      <c r="AR146" s="87"/>
      <c r="AS146" s="23"/>
      <c r="AT146" s="87"/>
      <c r="AU146" s="5"/>
      <c r="AV146" s="5"/>
    </row>
    <row r="147" spans="1:48" ht="13.5" customHeight="1"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124"/>
      <c r="AE147" s="5"/>
      <c r="AF147" s="5"/>
      <c r="AG147" s="5"/>
      <c r="AH147" s="5"/>
      <c r="AI147" s="5"/>
      <c r="AJ147" s="5"/>
      <c r="AK147" s="5"/>
      <c r="AL147" s="10"/>
      <c r="AM147" s="5"/>
      <c r="AN147" s="14"/>
      <c r="AO147" s="5"/>
      <c r="AP147" s="5"/>
      <c r="AQ147" s="87"/>
      <c r="AR147" s="87"/>
      <c r="AS147" s="23"/>
      <c r="AT147" s="87"/>
      <c r="AU147" s="5"/>
      <c r="AV147" s="5"/>
    </row>
    <row r="148" spans="1:48" ht="13.5" customHeight="1"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124"/>
      <c r="AE148" s="5"/>
      <c r="AF148" s="5"/>
      <c r="AG148" s="5"/>
      <c r="AH148" s="5"/>
      <c r="AI148" s="5"/>
      <c r="AJ148" s="5"/>
      <c r="AK148" s="5"/>
      <c r="AL148" s="10"/>
      <c r="AM148" s="5"/>
      <c r="AN148" s="14"/>
      <c r="AO148" s="5"/>
      <c r="AP148" s="5"/>
      <c r="AQ148" s="87"/>
      <c r="AR148" s="87"/>
      <c r="AS148" s="23"/>
      <c r="AT148" s="87"/>
      <c r="AU148" s="5"/>
      <c r="AV148" s="5"/>
    </row>
    <row r="149" spans="1:48" ht="13.5" customHeight="1"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124"/>
      <c r="AE149" s="5"/>
      <c r="AF149" s="5"/>
      <c r="AG149" s="5"/>
      <c r="AH149" s="5"/>
      <c r="AI149" s="5"/>
      <c r="AJ149" s="5"/>
      <c r="AK149" s="5"/>
      <c r="AL149" s="10"/>
      <c r="AM149" s="5"/>
      <c r="AN149" s="14"/>
      <c r="AO149" s="5"/>
      <c r="AP149" s="5"/>
      <c r="AQ149" s="87"/>
      <c r="AR149" s="87"/>
      <c r="AS149" s="23"/>
      <c r="AT149" s="87"/>
      <c r="AU149" s="5"/>
      <c r="AV149" s="5"/>
    </row>
    <row r="150" spans="1:48" ht="13.5" customHeight="1"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124"/>
      <c r="AE150" s="5"/>
      <c r="AF150" s="5"/>
      <c r="AG150" s="5"/>
      <c r="AH150" s="5"/>
      <c r="AI150" s="5"/>
      <c r="AJ150" s="5"/>
      <c r="AK150" s="5"/>
      <c r="AL150" s="10"/>
      <c r="AM150" s="5"/>
      <c r="AN150" s="14"/>
      <c r="AO150" s="5"/>
      <c r="AP150" s="5"/>
      <c r="AQ150" s="87"/>
      <c r="AR150" s="87"/>
      <c r="AS150" s="23"/>
      <c r="AT150" s="87"/>
      <c r="AU150" s="5"/>
      <c r="AV150" s="5"/>
    </row>
    <row r="151" spans="1:48" ht="13.5" customHeight="1"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124"/>
      <c r="AE151" s="5"/>
      <c r="AF151" s="5"/>
      <c r="AG151" s="5"/>
      <c r="AH151" s="5"/>
      <c r="AI151" s="5"/>
      <c r="AJ151" s="5"/>
      <c r="AK151" s="5"/>
      <c r="AL151" s="10"/>
      <c r="AM151" s="5"/>
      <c r="AN151" s="14"/>
      <c r="AO151" s="5"/>
      <c r="AP151" s="5"/>
      <c r="AQ151" s="87"/>
      <c r="AR151" s="87"/>
      <c r="AS151" s="23"/>
      <c r="AT151" s="87"/>
      <c r="AU151" s="5"/>
      <c r="AV151" s="5"/>
    </row>
    <row r="152" spans="1:48" ht="13.5" customHeight="1"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124"/>
      <c r="AE152" s="5"/>
      <c r="AF152" s="5"/>
      <c r="AG152" s="5"/>
      <c r="AH152" s="5"/>
      <c r="AI152" s="5"/>
      <c r="AJ152" s="5"/>
      <c r="AK152" s="5"/>
      <c r="AL152" s="10"/>
      <c r="AM152" s="5"/>
      <c r="AN152" s="14"/>
      <c r="AO152" s="5"/>
      <c r="AP152" s="5"/>
      <c r="AQ152" s="87"/>
      <c r="AR152" s="87"/>
      <c r="AS152" s="23"/>
      <c r="AT152" s="87"/>
      <c r="AU152" s="5"/>
      <c r="AV152" s="5"/>
    </row>
    <row r="153" spans="1:48" ht="13.5" customHeight="1"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124"/>
      <c r="AE153" s="5"/>
      <c r="AF153" s="5"/>
      <c r="AG153" s="5"/>
      <c r="AH153" s="5"/>
      <c r="AI153" s="5"/>
      <c r="AJ153" s="5"/>
      <c r="AK153" s="5"/>
      <c r="AL153" s="10"/>
      <c r="AM153" s="5"/>
      <c r="AN153" s="14"/>
      <c r="AO153" s="5"/>
      <c r="AP153" s="5"/>
      <c r="AQ153" s="87"/>
      <c r="AR153" s="87"/>
      <c r="AS153" s="23"/>
      <c r="AT153" s="87"/>
      <c r="AU153" s="5"/>
      <c r="AV153" s="5"/>
    </row>
    <row r="154" spans="1:48" ht="13.5" customHeight="1"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124"/>
      <c r="AE154" s="5"/>
      <c r="AF154" s="5"/>
      <c r="AG154" s="5"/>
      <c r="AH154" s="5"/>
      <c r="AI154" s="5"/>
      <c r="AJ154" s="5"/>
      <c r="AK154" s="5"/>
      <c r="AL154" s="10"/>
      <c r="AM154" s="5"/>
      <c r="AN154" s="14"/>
      <c r="AO154" s="5"/>
      <c r="AP154" s="5"/>
      <c r="AQ154" s="87"/>
      <c r="AR154" s="87"/>
      <c r="AS154" s="23"/>
      <c r="AT154" s="87"/>
      <c r="AU154" s="5"/>
      <c r="AV154" s="5"/>
    </row>
    <row r="155" spans="1:48" ht="13.5" customHeight="1"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124"/>
      <c r="AE155" s="5"/>
      <c r="AF155" s="5"/>
      <c r="AG155" s="5"/>
      <c r="AH155" s="5"/>
      <c r="AI155" s="5"/>
      <c r="AJ155" s="5"/>
      <c r="AK155" s="5"/>
      <c r="AL155" s="10"/>
      <c r="AM155" s="5"/>
      <c r="AN155" s="14"/>
      <c r="AO155" s="5"/>
      <c r="AP155" s="5"/>
      <c r="AQ155" s="87"/>
      <c r="AR155" s="87"/>
      <c r="AS155" s="23"/>
      <c r="AT155" s="87"/>
      <c r="AU155" s="5"/>
      <c r="AV155" s="5"/>
    </row>
    <row r="156" spans="1:48" ht="13.5" customHeight="1"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124"/>
      <c r="AE156" s="5"/>
      <c r="AF156" s="5"/>
      <c r="AG156" s="5"/>
      <c r="AH156" s="5"/>
      <c r="AI156" s="5"/>
      <c r="AJ156" s="5"/>
      <c r="AK156" s="5"/>
      <c r="AL156" s="10"/>
      <c r="AM156" s="5"/>
      <c r="AN156" s="14"/>
      <c r="AO156" s="5"/>
      <c r="AP156" s="5"/>
      <c r="AQ156" s="87"/>
      <c r="AR156" s="87"/>
      <c r="AS156" s="23"/>
      <c r="AT156" s="87"/>
      <c r="AU156" s="5"/>
      <c r="AV156" s="5"/>
    </row>
    <row r="157" spans="1:48" ht="13.5" customHeight="1"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124"/>
      <c r="AE157" s="5"/>
      <c r="AF157" s="5"/>
      <c r="AG157" s="5"/>
      <c r="AH157" s="5"/>
      <c r="AI157" s="5"/>
      <c r="AJ157" s="5"/>
      <c r="AK157" s="5"/>
      <c r="AL157" s="10"/>
      <c r="AM157" s="5"/>
      <c r="AN157" s="14"/>
      <c r="AO157" s="5"/>
      <c r="AP157" s="5"/>
      <c r="AQ157" s="87"/>
      <c r="AR157" s="87"/>
      <c r="AS157" s="23"/>
      <c r="AT157" s="87"/>
      <c r="AU157" s="5"/>
      <c r="AV157" s="5"/>
    </row>
    <row r="158" spans="1:48" ht="13.5" customHeight="1"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124"/>
      <c r="AE158" s="5"/>
      <c r="AF158" s="5"/>
      <c r="AG158" s="5"/>
      <c r="AH158" s="5"/>
      <c r="AI158" s="5"/>
      <c r="AJ158" s="5"/>
      <c r="AK158" s="5"/>
      <c r="AL158" s="10"/>
      <c r="AM158" s="5"/>
      <c r="AN158" s="14"/>
      <c r="AO158" s="5"/>
      <c r="AP158" s="5"/>
      <c r="AQ158" s="87"/>
      <c r="AR158" s="87"/>
      <c r="AS158" s="23"/>
      <c r="AT158" s="87"/>
      <c r="AU158" s="5"/>
      <c r="AV158" s="5"/>
    </row>
    <row r="159" spans="1:48" ht="13.5" customHeight="1"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124"/>
      <c r="AE159" s="5"/>
      <c r="AF159" s="5"/>
      <c r="AG159" s="5"/>
      <c r="AH159" s="5"/>
      <c r="AI159" s="5"/>
      <c r="AJ159" s="5"/>
      <c r="AK159" s="5"/>
      <c r="AL159" s="10"/>
      <c r="AM159" s="5"/>
      <c r="AN159" s="14"/>
      <c r="AO159" s="5"/>
      <c r="AP159" s="5"/>
      <c r="AQ159" s="87"/>
      <c r="AR159" s="87"/>
      <c r="AS159" s="23"/>
      <c r="AT159" s="87"/>
      <c r="AU159" s="5"/>
      <c r="AV159" s="5"/>
    </row>
    <row r="160" spans="1:48" ht="13.5" customHeight="1"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124"/>
      <c r="AE160" s="5"/>
      <c r="AF160" s="5"/>
      <c r="AG160" s="5"/>
      <c r="AH160" s="5"/>
      <c r="AI160" s="5"/>
      <c r="AJ160" s="5"/>
      <c r="AK160" s="5"/>
      <c r="AL160" s="10"/>
      <c r="AM160" s="5"/>
      <c r="AN160" s="14"/>
      <c r="AO160" s="5"/>
      <c r="AP160" s="5"/>
      <c r="AQ160" s="87"/>
      <c r="AR160" s="87"/>
      <c r="AS160" s="23"/>
      <c r="AT160" s="87"/>
      <c r="AU160" s="5"/>
      <c r="AV160" s="5"/>
    </row>
    <row r="161" spans="1:48" ht="13.5" customHeight="1"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124"/>
      <c r="AE161" s="5"/>
      <c r="AF161" s="5"/>
      <c r="AG161" s="5"/>
      <c r="AH161" s="5"/>
      <c r="AI161" s="5"/>
      <c r="AJ161" s="5"/>
      <c r="AK161" s="5"/>
      <c r="AL161" s="10"/>
      <c r="AM161" s="5"/>
      <c r="AN161" s="14"/>
      <c r="AO161" s="5"/>
      <c r="AP161" s="5"/>
      <c r="AQ161" s="87"/>
      <c r="AR161" s="87"/>
      <c r="AS161" s="23"/>
      <c r="AT161" s="87"/>
      <c r="AU161" s="5"/>
      <c r="AV161" s="5"/>
    </row>
    <row r="162" spans="1:48" ht="13.5" customHeight="1"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124"/>
      <c r="AE162" s="5"/>
      <c r="AF162" s="5"/>
      <c r="AG162" s="5"/>
      <c r="AH162" s="5"/>
      <c r="AI162" s="5"/>
      <c r="AJ162" s="5"/>
      <c r="AK162" s="5"/>
      <c r="AL162" s="10"/>
      <c r="AM162" s="5"/>
      <c r="AN162" s="14"/>
      <c r="AO162" s="5"/>
      <c r="AP162" s="5"/>
      <c r="AQ162" s="87"/>
      <c r="AR162" s="87"/>
      <c r="AS162" s="23"/>
      <c r="AT162" s="87"/>
      <c r="AU162" s="5"/>
      <c r="AV162" s="5"/>
    </row>
    <row r="163" spans="1:48" ht="13.5" customHeight="1"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124"/>
      <c r="AE163" s="5"/>
      <c r="AF163" s="5"/>
      <c r="AG163" s="5"/>
      <c r="AH163" s="5"/>
      <c r="AI163" s="5"/>
      <c r="AJ163" s="5"/>
      <c r="AK163" s="5"/>
      <c r="AL163" s="10"/>
      <c r="AM163" s="5"/>
      <c r="AN163" s="14"/>
      <c r="AO163" s="5"/>
      <c r="AP163" s="5"/>
      <c r="AQ163" s="87"/>
      <c r="AR163" s="87"/>
      <c r="AS163" s="23"/>
      <c r="AT163" s="87"/>
      <c r="AU163" s="5"/>
      <c r="AV163" s="5"/>
    </row>
    <row r="164" spans="1:48" ht="13.5" customHeight="1"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124"/>
      <c r="AE164" s="5"/>
      <c r="AF164" s="5"/>
      <c r="AG164" s="5"/>
      <c r="AH164" s="5"/>
      <c r="AI164" s="5"/>
      <c r="AJ164" s="5"/>
      <c r="AK164" s="5"/>
      <c r="AL164" s="10"/>
      <c r="AM164" s="5"/>
      <c r="AN164" s="14"/>
      <c r="AO164" s="5"/>
      <c r="AP164" s="5"/>
      <c r="AQ164" s="87"/>
      <c r="AR164" s="87"/>
      <c r="AS164" s="23"/>
      <c r="AT164" s="87"/>
      <c r="AU164" s="5"/>
      <c r="AV164" s="5"/>
    </row>
    <row r="165" spans="1:48" ht="13.5" customHeight="1"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124"/>
      <c r="AE165" s="5"/>
      <c r="AF165" s="5"/>
      <c r="AG165" s="5"/>
      <c r="AH165" s="5"/>
      <c r="AI165" s="5"/>
      <c r="AJ165" s="5"/>
      <c r="AK165" s="5"/>
      <c r="AL165" s="10"/>
      <c r="AM165" s="5"/>
      <c r="AN165" s="14"/>
      <c r="AO165" s="5"/>
      <c r="AP165" s="5"/>
      <c r="AQ165" s="87"/>
      <c r="AR165" s="87"/>
      <c r="AS165" s="23"/>
      <c r="AT165" s="87"/>
      <c r="AU165" s="5"/>
      <c r="AV165" s="5"/>
    </row>
    <row r="166" spans="1:48" ht="13.5" customHeight="1"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124"/>
      <c r="AE166" s="5"/>
      <c r="AF166" s="5"/>
      <c r="AG166" s="5"/>
      <c r="AH166" s="5"/>
      <c r="AI166" s="5"/>
      <c r="AJ166" s="5"/>
      <c r="AK166" s="5"/>
      <c r="AL166" s="10"/>
      <c r="AM166" s="5"/>
      <c r="AN166" s="14"/>
      <c r="AO166" s="5"/>
      <c r="AP166" s="5"/>
      <c r="AQ166" s="87"/>
      <c r="AR166" s="87"/>
      <c r="AS166" s="23"/>
      <c r="AT166" s="87"/>
      <c r="AU166" s="5"/>
      <c r="AV166" s="5"/>
    </row>
    <row r="167" spans="1:48" ht="13.5" customHeight="1"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124"/>
      <c r="AE167" s="5"/>
      <c r="AF167" s="5"/>
      <c r="AG167" s="5"/>
      <c r="AH167" s="5"/>
      <c r="AI167" s="5"/>
      <c r="AJ167" s="5"/>
      <c r="AK167" s="5"/>
      <c r="AL167" s="10"/>
      <c r="AM167" s="5"/>
      <c r="AN167" s="14"/>
      <c r="AO167" s="5"/>
      <c r="AP167" s="5"/>
      <c r="AQ167" s="87"/>
      <c r="AR167" s="87"/>
      <c r="AS167" s="23"/>
      <c r="AT167" s="87"/>
      <c r="AU167" s="5"/>
      <c r="AV167" s="5"/>
    </row>
    <row r="168" spans="1:48" ht="13.5" customHeight="1"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124"/>
      <c r="AE168" s="5"/>
      <c r="AF168" s="5"/>
      <c r="AG168" s="5"/>
      <c r="AH168" s="5"/>
      <c r="AI168" s="5"/>
      <c r="AJ168" s="5"/>
      <c r="AK168" s="5"/>
      <c r="AL168" s="10"/>
      <c r="AM168" s="5"/>
      <c r="AN168" s="14"/>
      <c r="AO168" s="5"/>
      <c r="AP168" s="5"/>
      <c r="AQ168" s="87"/>
      <c r="AR168" s="87"/>
      <c r="AS168" s="23"/>
      <c r="AT168" s="87"/>
      <c r="AU168" s="5"/>
      <c r="AV168" s="5"/>
    </row>
    <row r="169" spans="1:48" ht="13.5" customHeight="1"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124"/>
      <c r="AE169" s="5"/>
      <c r="AF169" s="5"/>
      <c r="AG169" s="5"/>
      <c r="AH169" s="5"/>
      <c r="AI169" s="5"/>
      <c r="AJ169" s="5"/>
      <c r="AK169" s="5"/>
      <c r="AL169" s="10"/>
      <c r="AM169" s="5"/>
      <c r="AN169" s="14"/>
      <c r="AO169" s="5"/>
      <c r="AP169" s="5"/>
      <c r="AQ169" s="87"/>
      <c r="AR169" s="87"/>
      <c r="AS169" s="23"/>
      <c r="AT169" s="87"/>
      <c r="AU169" s="5"/>
      <c r="AV169" s="5"/>
    </row>
    <row r="170" spans="1:48" ht="13.5" customHeight="1"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124"/>
      <c r="AE170" s="5"/>
      <c r="AF170" s="5"/>
      <c r="AG170" s="5"/>
      <c r="AH170" s="5"/>
      <c r="AI170" s="5"/>
      <c r="AJ170" s="5"/>
      <c r="AK170" s="5"/>
      <c r="AL170" s="10"/>
      <c r="AM170" s="5"/>
      <c r="AN170" s="14"/>
      <c r="AO170" s="5"/>
      <c r="AP170" s="5"/>
      <c r="AQ170" s="87"/>
      <c r="AR170" s="87"/>
      <c r="AS170" s="23"/>
      <c r="AT170" s="87"/>
      <c r="AU170" s="5"/>
      <c r="AV170" s="5"/>
    </row>
    <row r="171" spans="1:48" ht="13.5" customHeight="1"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124"/>
      <c r="AE171" s="5"/>
      <c r="AF171" s="5"/>
      <c r="AG171" s="5"/>
      <c r="AH171" s="5"/>
      <c r="AI171" s="5"/>
      <c r="AJ171" s="5"/>
      <c r="AK171" s="5"/>
      <c r="AL171" s="10"/>
      <c r="AM171" s="5"/>
      <c r="AN171" s="14"/>
      <c r="AO171" s="5"/>
      <c r="AP171" s="5"/>
      <c r="AQ171" s="87"/>
      <c r="AR171" s="87"/>
      <c r="AS171" s="23"/>
      <c r="AT171" s="87"/>
      <c r="AU171" s="5"/>
      <c r="AV171" s="5"/>
    </row>
    <row r="172" spans="1:48" ht="13.5" customHeight="1"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124"/>
      <c r="AE172" s="5"/>
      <c r="AF172" s="5"/>
      <c r="AG172" s="5"/>
      <c r="AH172" s="5"/>
      <c r="AI172" s="5"/>
      <c r="AJ172" s="5"/>
      <c r="AK172" s="5"/>
      <c r="AL172" s="10"/>
      <c r="AM172" s="5"/>
      <c r="AN172" s="14"/>
      <c r="AO172" s="5"/>
      <c r="AP172" s="5"/>
      <c r="AQ172" s="87"/>
      <c r="AR172" s="87"/>
      <c r="AS172" s="23"/>
      <c r="AT172" s="87"/>
      <c r="AU172" s="5"/>
      <c r="AV172" s="5"/>
    </row>
    <row r="173" spans="1:48" ht="13.5" customHeight="1"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124"/>
      <c r="AE173" s="5"/>
      <c r="AF173" s="5"/>
      <c r="AG173" s="5"/>
      <c r="AH173" s="5"/>
      <c r="AI173" s="5"/>
      <c r="AJ173" s="5"/>
      <c r="AK173" s="5"/>
      <c r="AL173" s="10"/>
      <c r="AM173" s="5"/>
      <c r="AN173" s="14"/>
      <c r="AO173" s="5"/>
      <c r="AP173" s="5"/>
      <c r="AQ173" s="87"/>
      <c r="AR173" s="87"/>
      <c r="AS173" s="23"/>
      <c r="AT173" s="87"/>
      <c r="AU173" s="5"/>
      <c r="AV173" s="5"/>
    </row>
    <row r="174" spans="1:48" ht="13.5" customHeight="1"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124"/>
      <c r="AE174" s="5"/>
      <c r="AF174" s="5"/>
      <c r="AG174" s="5"/>
      <c r="AH174" s="5"/>
      <c r="AI174" s="5"/>
      <c r="AJ174" s="5"/>
      <c r="AK174" s="5"/>
      <c r="AL174" s="10"/>
      <c r="AM174" s="5"/>
      <c r="AN174" s="14"/>
      <c r="AO174" s="5"/>
      <c r="AP174" s="5"/>
      <c r="AQ174" s="87"/>
      <c r="AR174" s="87"/>
      <c r="AS174" s="23"/>
      <c r="AT174" s="87"/>
      <c r="AU174" s="5"/>
      <c r="AV174" s="5"/>
    </row>
    <row r="175" spans="1:48" ht="13.5" customHeight="1"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124"/>
      <c r="AE175" s="5"/>
      <c r="AF175" s="5"/>
      <c r="AG175" s="5"/>
      <c r="AH175" s="5"/>
      <c r="AI175" s="5"/>
      <c r="AJ175" s="5"/>
      <c r="AK175" s="5"/>
      <c r="AL175" s="10"/>
      <c r="AM175" s="5"/>
      <c r="AN175" s="14"/>
      <c r="AO175" s="5"/>
      <c r="AP175" s="5"/>
      <c r="AQ175" s="87"/>
      <c r="AR175" s="87"/>
      <c r="AS175" s="23"/>
      <c r="AT175" s="87"/>
      <c r="AU175" s="5"/>
      <c r="AV175" s="5"/>
    </row>
    <row r="176" spans="1:48" ht="13.5" customHeight="1"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124"/>
      <c r="AE176" s="5"/>
      <c r="AF176" s="5"/>
      <c r="AG176" s="5"/>
      <c r="AH176" s="5"/>
      <c r="AI176" s="5"/>
      <c r="AJ176" s="5"/>
      <c r="AK176" s="5"/>
      <c r="AL176" s="10"/>
      <c r="AM176" s="5"/>
      <c r="AN176" s="14"/>
      <c r="AO176" s="5"/>
      <c r="AP176" s="5"/>
      <c r="AQ176" s="87"/>
      <c r="AR176" s="87"/>
      <c r="AS176" s="23"/>
      <c r="AT176" s="87"/>
      <c r="AU176" s="5"/>
      <c r="AV176" s="5"/>
    </row>
    <row r="177" spans="1:48" ht="13.5" customHeight="1"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124"/>
      <c r="AE177" s="5"/>
      <c r="AF177" s="5"/>
      <c r="AG177" s="5"/>
      <c r="AH177" s="5"/>
      <c r="AI177" s="5"/>
      <c r="AJ177" s="5"/>
      <c r="AK177" s="5"/>
      <c r="AL177" s="10"/>
      <c r="AM177" s="5"/>
      <c r="AN177" s="14"/>
      <c r="AO177" s="5"/>
      <c r="AP177" s="5"/>
      <c r="AQ177" s="87"/>
      <c r="AR177" s="87"/>
      <c r="AS177" s="23"/>
      <c r="AT177" s="87"/>
      <c r="AU177" s="5"/>
      <c r="AV177" s="5"/>
    </row>
    <row r="178" spans="1:48" ht="13.5" customHeight="1"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124"/>
      <c r="AE178" s="5"/>
      <c r="AF178" s="5"/>
      <c r="AG178" s="5"/>
      <c r="AH178" s="5"/>
      <c r="AI178" s="5"/>
      <c r="AJ178" s="5"/>
      <c r="AK178" s="5"/>
      <c r="AL178" s="10"/>
      <c r="AM178" s="5"/>
      <c r="AN178" s="14"/>
      <c r="AO178" s="5"/>
      <c r="AP178" s="5"/>
      <c r="AQ178" s="87"/>
      <c r="AR178" s="87"/>
      <c r="AS178" s="23"/>
      <c r="AT178" s="87"/>
      <c r="AU178" s="5"/>
      <c r="AV178" s="5"/>
    </row>
    <row r="179" spans="1:48" ht="13.5" customHeight="1"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124"/>
      <c r="AE179" s="5"/>
      <c r="AF179" s="5"/>
      <c r="AG179" s="5"/>
      <c r="AH179" s="5"/>
      <c r="AI179" s="5"/>
      <c r="AJ179" s="5"/>
      <c r="AK179" s="5"/>
      <c r="AL179" s="10"/>
      <c r="AM179" s="5"/>
      <c r="AN179" s="14"/>
      <c r="AO179" s="5"/>
      <c r="AP179" s="5"/>
      <c r="AQ179" s="87"/>
      <c r="AR179" s="87"/>
      <c r="AS179" s="23"/>
      <c r="AT179" s="87"/>
      <c r="AU179" s="5"/>
      <c r="AV179" s="5"/>
    </row>
    <row r="180" spans="1:48" ht="13.5" customHeight="1"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124"/>
      <c r="AE180" s="5"/>
      <c r="AF180" s="5"/>
      <c r="AG180" s="5"/>
      <c r="AH180" s="5"/>
      <c r="AI180" s="5"/>
      <c r="AJ180" s="5"/>
      <c r="AK180" s="5"/>
      <c r="AL180" s="10"/>
      <c r="AM180" s="5"/>
      <c r="AN180" s="14"/>
      <c r="AO180" s="5"/>
      <c r="AP180" s="5"/>
      <c r="AQ180" s="87"/>
      <c r="AR180" s="87"/>
      <c r="AS180" s="23"/>
      <c r="AT180" s="87"/>
      <c r="AU180" s="5"/>
      <c r="AV180" s="5"/>
    </row>
    <row r="181" spans="1:48" ht="13.5" customHeight="1"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124"/>
      <c r="AE181" s="5"/>
      <c r="AF181" s="5"/>
      <c r="AG181" s="5"/>
      <c r="AH181" s="5"/>
      <c r="AI181" s="5"/>
      <c r="AJ181" s="5"/>
      <c r="AK181" s="5"/>
      <c r="AL181" s="10"/>
      <c r="AM181" s="5"/>
      <c r="AN181" s="14"/>
      <c r="AO181" s="5"/>
      <c r="AP181" s="5"/>
      <c r="AQ181" s="87"/>
      <c r="AR181" s="87"/>
      <c r="AS181" s="23"/>
      <c r="AT181" s="87"/>
      <c r="AU181" s="5"/>
      <c r="AV181" s="5"/>
    </row>
    <row r="182" spans="1:48" ht="13.5" customHeight="1"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124"/>
      <c r="AE182" s="5"/>
      <c r="AF182" s="5"/>
      <c r="AG182" s="5"/>
      <c r="AH182" s="5"/>
      <c r="AI182" s="5"/>
      <c r="AJ182" s="5"/>
      <c r="AK182" s="5"/>
      <c r="AL182" s="10"/>
      <c r="AM182" s="5"/>
      <c r="AN182" s="14"/>
      <c r="AO182" s="5"/>
      <c r="AP182" s="5"/>
      <c r="AQ182" s="87"/>
      <c r="AR182" s="87"/>
      <c r="AS182" s="23"/>
      <c r="AT182" s="87"/>
      <c r="AU182" s="5"/>
      <c r="AV182" s="5"/>
    </row>
    <row r="183" spans="1:48" ht="13.5" customHeight="1"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124"/>
      <c r="AE183" s="5"/>
      <c r="AF183" s="5"/>
      <c r="AG183" s="5"/>
      <c r="AH183" s="5"/>
      <c r="AI183" s="5"/>
      <c r="AJ183" s="5"/>
      <c r="AK183" s="5"/>
      <c r="AL183" s="10"/>
      <c r="AM183" s="5"/>
      <c r="AN183" s="14"/>
      <c r="AO183" s="5"/>
      <c r="AP183" s="5"/>
      <c r="AQ183" s="87"/>
      <c r="AR183" s="87"/>
      <c r="AS183" s="23"/>
      <c r="AT183" s="87"/>
      <c r="AU183" s="5"/>
      <c r="AV183" s="5"/>
    </row>
    <row r="184" spans="1:48" ht="13.5" customHeight="1"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124"/>
      <c r="AE184" s="5"/>
      <c r="AF184" s="5"/>
      <c r="AG184" s="5"/>
      <c r="AH184" s="5"/>
      <c r="AI184" s="5"/>
      <c r="AJ184" s="5"/>
      <c r="AK184" s="5"/>
      <c r="AL184" s="10"/>
      <c r="AM184" s="5"/>
      <c r="AN184" s="14"/>
      <c r="AO184" s="5"/>
      <c r="AP184" s="5"/>
      <c r="AQ184" s="87"/>
      <c r="AR184" s="87"/>
      <c r="AS184" s="23"/>
      <c r="AT184" s="87"/>
      <c r="AU184" s="5"/>
      <c r="AV184" s="5"/>
    </row>
    <row r="185" spans="1:48" ht="13.5" customHeight="1"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124"/>
      <c r="AE185" s="5"/>
      <c r="AF185" s="5"/>
      <c r="AG185" s="5"/>
      <c r="AH185" s="5"/>
      <c r="AI185" s="5"/>
      <c r="AJ185" s="5"/>
      <c r="AK185" s="5"/>
      <c r="AL185" s="10"/>
      <c r="AM185" s="5"/>
      <c r="AN185" s="14"/>
      <c r="AO185" s="5"/>
      <c r="AP185" s="5"/>
      <c r="AQ185" s="87"/>
      <c r="AR185" s="87"/>
      <c r="AS185" s="23"/>
      <c r="AT185" s="87"/>
      <c r="AU185" s="5"/>
      <c r="AV185" s="5"/>
    </row>
    <row r="186" spans="1:48" ht="13.5" customHeight="1"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124"/>
      <c r="AE186" s="5"/>
      <c r="AF186" s="5"/>
      <c r="AG186" s="5"/>
      <c r="AH186" s="5"/>
      <c r="AI186" s="5"/>
      <c r="AJ186" s="5"/>
      <c r="AK186" s="5"/>
      <c r="AL186" s="10"/>
      <c r="AM186" s="5"/>
      <c r="AN186" s="14"/>
      <c r="AO186" s="5"/>
      <c r="AP186" s="5"/>
      <c r="AQ186" s="87"/>
      <c r="AR186" s="87"/>
      <c r="AS186" s="23"/>
      <c r="AT186" s="87"/>
      <c r="AU186" s="5"/>
      <c r="AV186" s="5"/>
    </row>
    <row r="187" spans="1:48" ht="13.5" customHeight="1"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124"/>
      <c r="AE187" s="5"/>
      <c r="AF187" s="5"/>
      <c r="AG187" s="5"/>
      <c r="AH187" s="5"/>
      <c r="AI187" s="5"/>
      <c r="AJ187" s="5"/>
      <c r="AK187" s="5"/>
      <c r="AL187" s="10"/>
      <c r="AM187" s="5"/>
      <c r="AN187" s="14"/>
      <c r="AO187" s="5"/>
      <c r="AP187" s="5"/>
      <c r="AQ187" s="87"/>
      <c r="AR187" s="87"/>
      <c r="AS187" s="23"/>
      <c r="AT187" s="87"/>
      <c r="AU187" s="5"/>
      <c r="AV187" s="5"/>
    </row>
    <row r="188" spans="1:48" ht="13.5" customHeight="1"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124"/>
      <c r="AE188" s="5"/>
      <c r="AF188" s="5"/>
      <c r="AG188" s="5"/>
      <c r="AH188" s="5"/>
      <c r="AI188" s="5"/>
      <c r="AJ188" s="5"/>
      <c r="AK188" s="5"/>
      <c r="AL188" s="10"/>
      <c r="AM188" s="5"/>
      <c r="AN188" s="14"/>
      <c r="AO188" s="5"/>
      <c r="AP188" s="5"/>
      <c r="AQ188" s="87"/>
      <c r="AR188" s="87"/>
      <c r="AS188" s="23"/>
      <c r="AT188" s="87"/>
      <c r="AU188" s="5"/>
      <c r="AV188" s="5"/>
    </row>
    <row r="189" spans="1:48" ht="13.5" customHeight="1"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124"/>
      <c r="AE189" s="5"/>
      <c r="AF189" s="5"/>
      <c r="AG189" s="5"/>
      <c r="AH189" s="5"/>
      <c r="AI189" s="5"/>
      <c r="AJ189" s="5"/>
      <c r="AK189" s="5"/>
      <c r="AL189" s="10"/>
      <c r="AM189" s="5"/>
      <c r="AN189" s="14"/>
      <c r="AO189" s="5"/>
      <c r="AP189" s="5"/>
      <c r="AQ189" s="87"/>
      <c r="AR189" s="87"/>
      <c r="AS189" s="23"/>
      <c r="AT189" s="87"/>
      <c r="AU189" s="5"/>
      <c r="AV189" s="5"/>
    </row>
    <row r="190" spans="1:48" ht="13.5" customHeight="1"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124"/>
      <c r="AE190" s="5"/>
      <c r="AF190" s="5"/>
      <c r="AG190" s="5"/>
      <c r="AH190" s="5"/>
      <c r="AI190" s="5"/>
      <c r="AJ190" s="5"/>
      <c r="AK190" s="5"/>
      <c r="AL190" s="10"/>
      <c r="AM190" s="5"/>
      <c r="AN190" s="14"/>
      <c r="AO190" s="5"/>
      <c r="AP190" s="5"/>
      <c r="AQ190" s="87"/>
      <c r="AR190" s="87"/>
      <c r="AS190" s="23"/>
      <c r="AT190" s="87"/>
      <c r="AU190" s="5"/>
      <c r="AV190" s="5"/>
    </row>
    <row r="191" spans="1:48" ht="13.5" customHeight="1"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124"/>
      <c r="AE191" s="5"/>
      <c r="AF191" s="5"/>
      <c r="AG191" s="5"/>
      <c r="AH191" s="5"/>
      <c r="AI191" s="5"/>
      <c r="AJ191" s="5"/>
      <c r="AK191" s="5"/>
      <c r="AL191" s="10"/>
      <c r="AM191" s="5"/>
      <c r="AN191" s="14"/>
      <c r="AO191" s="5"/>
      <c r="AP191" s="5"/>
      <c r="AQ191" s="87"/>
      <c r="AR191" s="87"/>
      <c r="AS191" s="23"/>
      <c r="AT191" s="87"/>
      <c r="AU191" s="5"/>
      <c r="AV191" s="5"/>
    </row>
    <row r="192" spans="1:48" ht="13.5" customHeight="1"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124"/>
      <c r="AE192" s="5"/>
      <c r="AF192" s="5"/>
      <c r="AG192" s="5"/>
      <c r="AH192" s="5"/>
      <c r="AI192" s="5"/>
      <c r="AJ192" s="5"/>
      <c r="AK192" s="5"/>
      <c r="AL192" s="10"/>
      <c r="AM192" s="5"/>
      <c r="AN192" s="14"/>
      <c r="AO192" s="5"/>
      <c r="AP192" s="5"/>
      <c r="AQ192" s="87"/>
      <c r="AR192" s="87"/>
      <c r="AS192" s="23"/>
      <c r="AT192" s="87"/>
      <c r="AU192" s="5"/>
      <c r="AV192" s="5"/>
    </row>
    <row r="193" spans="1:48" ht="13.5" customHeight="1"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124"/>
      <c r="AE193" s="5"/>
      <c r="AF193" s="5"/>
      <c r="AG193" s="5"/>
      <c r="AH193" s="5"/>
      <c r="AI193" s="5"/>
      <c r="AJ193" s="5"/>
      <c r="AK193" s="5"/>
      <c r="AL193" s="10"/>
      <c r="AM193" s="5"/>
      <c r="AN193" s="14"/>
      <c r="AO193" s="5"/>
      <c r="AP193" s="5"/>
      <c r="AQ193" s="87"/>
      <c r="AR193" s="87"/>
      <c r="AS193" s="23"/>
      <c r="AT193" s="87"/>
      <c r="AU193" s="5"/>
      <c r="AV193" s="5"/>
    </row>
    <row r="194" spans="1:48" ht="13.5" customHeight="1"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124"/>
      <c r="AE194" s="5"/>
      <c r="AF194" s="5"/>
      <c r="AG194" s="5"/>
      <c r="AH194" s="5"/>
      <c r="AI194" s="5"/>
      <c r="AJ194" s="5"/>
      <c r="AK194" s="5"/>
      <c r="AL194" s="10"/>
      <c r="AM194" s="5"/>
      <c r="AN194" s="14"/>
      <c r="AO194" s="5"/>
      <c r="AP194" s="5"/>
      <c r="AQ194" s="87"/>
      <c r="AR194" s="87"/>
      <c r="AS194" s="23"/>
      <c r="AT194" s="87"/>
      <c r="AU194" s="5"/>
      <c r="AV194" s="5"/>
    </row>
    <row r="195" spans="1:48" ht="13.5" customHeight="1"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124"/>
      <c r="AE195" s="5"/>
      <c r="AF195" s="5"/>
      <c r="AG195" s="5"/>
      <c r="AH195" s="5"/>
      <c r="AI195" s="5"/>
      <c r="AJ195" s="5"/>
      <c r="AK195" s="5"/>
      <c r="AL195" s="10"/>
      <c r="AM195" s="5"/>
      <c r="AN195" s="14"/>
      <c r="AO195" s="5"/>
      <c r="AP195" s="5"/>
      <c r="AQ195" s="87"/>
      <c r="AR195" s="87"/>
      <c r="AS195" s="23"/>
      <c r="AT195" s="87"/>
      <c r="AU195" s="5"/>
      <c r="AV195" s="5"/>
    </row>
    <row r="196" spans="1:48" ht="13.5" customHeight="1"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124"/>
      <c r="AE196" s="5"/>
      <c r="AF196" s="5"/>
      <c r="AG196" s="5"/>
      <c r="AH196" s="5"/>
      <c r="AI196" s="5"/>
      <c r="AJ196" s="5"/>
      <c r="AK196" s="5"/>
      <c r="AL196" s="10"/>
      <c r="AM196" s="5"/>
      <c r="AN196" s="14"/>
      <c r="AO196" s="5"/>
      <c r="AP196" s="5"/>
      <c r="AQ196" s="87"/>
      <c r="AR196" s="87"/>
      <c r="AS196" s="23"/>
      <c r="AT196" s="87"/>
      <c r="AU196" s="5"/>
      <c r="AV196" s="5"/>
    </row>
    <row r="197" spans="1:48" ht="13.5" customHeight="1"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124"/>
      <c r="AE197" s="5"/>
      <c r="AF197" s="5"/>
      <c r="AG197" s="5"/>
      <c r="AH197" s="5"/>
      <c r="AI197" s="5"/>
      <c r="AJ197" s="5"/>
      <c r="AK197" s="5"/>
      <c r="AL197" s="10"/>
      <c r="AM197" s="5"/>
      <c r="AN197" s="14"/>
      <c r="AO197" s="5"/>
      <c r="AP197" s="5"/>
      <c r="AQ197" s="87"/>
      <c r="AR197" s="87"/>
      <c r="AS197" s="23"/>
      <c r="AT197" s="87"/>
      <c r="AU197" s="5"/>
      <c r="AV197" s="5"/>
    </row>
    <row r="198" spans="1:48" ht="13.5" customHeight="1"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124"/>
      <c r="AE198" s="5"/>
      <c r="AF198" s="5"/>
      <c r="AG198" s="5"/>
      <c r="AH198" s="5"/>
      <c r="AI198" s="5"/>
      <c r="AJ198" s="5"/>
      <c r="AK198" s="5"/>
      <c r="AL198" s="10"/>
      <c r="AM198" s="5"/>
      <c r="AN198" s="14"/>
      <c r="AO198" s="5"/>
      <c r="AP198" s="5"/>
      <c r="AQ198" s="87"/>
      <c r="AR198" s="87"/>
      <c r="AS198" s="23"/>
      <c r="AT198" s="87"/>
      <c r="AU198" s="5"/>
      <c r="AV198" s="5"/>
    </row>
    <row r="199" spans="1:48" ht="13.5" customHeight="1"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124"/>
      <c r="AE199" s="5"/>
      <c r="AF199" s="5"/>
      <c r="AG199" s="5"/>
      <c r="AH199" s="5"/>
      <c r="AI199" s="5"/>
      <c r="AJ199" s="5"/>
      <c r="AK199" s="5"/>
      <c r="AL199" s="10"/>
      <c r="AM199" s="5"/>
      <c r="AN199" s="14"/>
      <c r="AO199" s="5"/>
      <c r="AP199" s="5"/>
      <c r="AQ199" s="87"/>
      <c r="AR199" s="87"/>
      <c r="AS199" s="23"/>
      <c r="AT199" s="87"/>
      <c r="AU199" s="5"/>
      <c r="AV199" s="5"/>
    </row>
    <row r="200" spans="1:48" ht="13.5" customHeight="1"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124"/>
      <c r="AE200" s="5"/>
      <c r="AF200" s="5"/>
      <c r="AG200" s="5"/>
      <c r="AH200" s="5"/>
      <c r="AI200" s="5"/>
      <c r="AJ200" s="5"/>
      <c r="AK200" s="5"/>
      <c r="AL200" s="10"/>
      <c r="AM200" s="5"/>
      <c r="AN200" s="14"/>
      <c r="AO200" s="5"/>
      <c r="AP200" s="5"/>
      <c r="AQ200" s="87"/>
      <c r="AR200" s="87"/>
      <c r="AS200" s="23"/>
      <c r="AT200" s="87"/>
      <c r="AU200" s="5"/>
      <c r="AV200" s="5"/>
    </row>
    <row r="201" spans="1:48" ht="13.5" customHeight="1"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124"/>
      <c r="AE201" s="5"/>
      <c r="AF201" s="5"/>
      <c r="AG201" s="5"/>
      <c r="AH201" s="5"/>
      <c r="AI201" s="5"/>
      <c r="AJ201" s="5"/>
      <c r="AK201" s="5"/>
      <c r="AL201" s="10"/>
      <c r="AM201" s="5"/>
      <c r="AN201" s="14"/>
      <c r="AO201" s="5"/>
      <c r="AP201" s="5"/>
      <c r="AQ201" s="87"/>
      <c r="AR201" s="87"/>
      <c r="AS201" s="23"/>
      <c r="AT201" s="87"/>
      <c r="AU201" s="5"/>
      <c r="AV201" s="5"/>
    </row>
    <row r="202" spans="1:48" ht="13.5" customHeight="1"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124"/>
      <c r="AE202" s="5"/>
      <c r="AF202" s="5"/>
      <c r="AG202" s="5"/>
      <c r="AH202" s="5"/>
      <c r="AI202" s="5"/>
      <c r="AJ202" s="5"/>
      <c r="AK202" s="5"/>
      <c r="AL202" s="90"/>
      <c r="AM202" s="5"/>
      <c r="AN202" s="14"/>
      <c r="AO202" s="5"/>
      <c r="AP202" s="5"/>
      <c r="AQ202" s="87"/>
      <c r="AR202" s="87"/>
      <c r="AS202" s="23"/>
      <c r="AT202" s="87"/>
      <c r="AU202" s="5"/>
      <c r="AV202" s="5"/>
    </row>
    <row r="203" spans="1:48" ht="13.5" customHeight="1"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124"/>
      <c r="AE203" s="5"/>
      <c r="AF203" s="5"/>
      <c r="AG203" s="5"/>
      <c r="AH203" s="5"/>
      <c r="AI203" s="5"/>
      <c r="AJ203" s="5"/>
      <c r="AK203" s="5"/>
      <c r="AL203" s="90"/>
      <c r="AM203" s="5"/>
      <c r="AN203" s="14"/>
      <c r="AO203" s="5"/>
      <c r="AP203" s="5"/>
      <c r="AQ203" s="87"/>
      <c r="AR203" s="87"/>
      <c r="AS203" s="23"/>
      <c r="AT203" s="87"/>
      <c r="AU203" s="5"/>
      <c r="AV203" s="5"/>
    </row>
    <row r="204" spans="1:48" ht="13.5" customHeight="1"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124"/>
      <c r="AE204" s="5"/>
      <c r="AF204" s="5"/>
      <c r="AG204" s="5"/>
      <c r="AH204" s="5"/>
      <c r="AI204" s="5"/>
      <c r="AJ204" s="5"/>
      <c r="AK204" s="5"/>
      <c r="AL204" s="90"/>
      <c r="AM204" s="5"/>
      <c r="AN204" s="14"/>
      <c r="AO204" s="5"/>
      <c r="AP204" s="5"/>
      <c r="AQ204" s="87"/>
      <c r="AR204" s="87"/>
      <c r="AS204" s="23"/>
      <c r="AT204" s="87"/>
      <c r="AU204" s="5"/>
      <c r="AV204" s="5"/>
    </row>
    <row r="205" spans="1:48" ht="13.5" customHeight="1"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124"/>
      <c r="AE205" s="5"/>
      <c r="AF205" s="5"/>
      <c r="AG205" s="5"/>
      <c r="AH205" s="5"/>
      <c r="AI205" s="5"/>
      <c r="AJ205" s="5"/>
      <c r="AK205" s="5"/>
      <c r="AL205" s="90"/>
      <c r="AM205" s="5"/>
      <c r="AN205" s="14"/>
      <c r="AO205" s="5"/>
      <c r="AP205" s="5"/>
      <c r="AQ205" s="87"/>
      <c r="AR205" s="87"/>
      <c r="AS205" s="23"/>
      <c r="AT205" s="87"/>
      <c r="AU205" s="5"/>
      <c r="AV205" s="5"/>
    </row>
    <row r="206" spans="1:48" ht="13.5" customHeight="1"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124"/>
      <c r="AE206" s="5"/>
      <c r="AF206" s="5"/>
      <c r="AG206" s="5"/>
      <c r="AH206" s="5"/>
      <c r="AI206" s="5"/>
      <c r="AJ206" s="5"/>
      <c r="AK206" s="5"/>
      <c r="AL206" s="90"/>
      <c r="AM206" s="5"/>
      <c r="AN206" s="14"/>
      <c r="AO206" s="5"/>
      <c r="AP206" s="5"/>
      <c r="AQ206" s="87"/>
      <c r="AR206" s="87"/>
      <c r="AS206" s="23"/>
      <c r="AT206" s="87"/>
      <c r="AU206" s="5"/>
      <c r="AV206" s="5"/>
    </row>
    <row r="207" spans="1:48" ht="13.5" customHeight="1"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124"/>
      <c r="AE207" s="5"/>
      <c r="AF207" s="5"/>
      <c r="AG207" s="5"/>
      <c r="AH207" s="5"/>
      <c r="AI207" s="5"/>
      <c r="AJ207" s="5"/>
      <c r="AK207" s="5"/>
      <c r="AL207" s="90"/>
      <c r="AM207" s="5"/>
      <c r="AN207" s="14"/>
      <c r="AO207" s="5"/>
      <c r="AP207" s="5"/>
      <c r="AQ207" s="87"/>
      <c r="AR207" s="87"/>
      <c r="AS207" s="23"/>
      <c r="AT207" s="87"/>
      <c r="AU207" s="5"/>
      <c r="AV207" s="5"/>
    </row>
    <row r="208" spans="1:48" ht="13.5" customHeight="1"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124"/>
      <c r="AE208" s="5"/>
      <c r="AF208" s="5"/>
      <c r="AG208" s="5"/>
      <c r="AH208" s="5"/>
      <c r="AI208" s="5"/>
      <c r="AJ208" s="5"/>
      <c r="AK208" s="5"/>
      <c r="AL208" s="90"/>
      <c r="AM208" s="5"/>
      <c r="AN208" s="14"/>
      <c r="AO208" s="5"/>
      <c r="AP208" s="5"/>
      <c r="AQ208" s="87"/>
      <c r="AR208" s="87"/>
      <c r="AS208" s="23"/>
      <c r="AT208" s="87"/>
      <c r="AU208" s="5"/>
      <c r="AV208" s="5"/>
    </row>
    <row r="209" spans="1:48" ht="13.5" customHeight="1"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124"/>
      <c r="AE209" s="5"/>
      <c r="AF209" s="5"/>
      <c r="AG209" s="5"/>
      <c r="AH209" s="5"/>
      <c r="AI209" s="5"/>
      <c r="AJ209" s="5"/>
      <c r="AK209" s="5"/>
      <c r="AL209" s="90"/>
      <c r="AM209" s="5"/>
      <c r="AN209" s="14"/>
      <c r="AO209" s="5"/>
      <c r="AP209" s="5"/>
      <c r="AQ209" s="87"/>
      <c r="AR209" s="87"/>
      <c r="AS209" s="23"/>
      <c r="AT209" s="87"/>
      <c r="AU209" s="5"/>
      <c r="AV209" s="5"/>
    </row>
    <row r="210" spans="1:48" ht="13.5" customHeight="1"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124"/>
      <c r="AE210" s="5"/>
      <c r="AF210" s="5"/>
      <c r="AG210" s="5"/>
      <c r="AH210" s="5"/>
      <c r="AI210" s="5"/>
      <c r="AJ210" s="5"/>
      <c r="AK210" s="5"/>
      <c r="AL210" s="90"/>
      <c r="AM210" s="5"/>
      <c r="AN210" s="14"/>
      <c r="AO210" s="5"/>
      <c r="AP210" s="5"/>
      <c r="AQ210" s="87"/>
      <c r="AR210" s="87"/>
      <c r="AS210" s="23"/>
      <c r="AT210" s="87"/>
      <c r="AU210" s="5"/>
      <c r="AV210" s="5"/>
    </row>
    <row r="211" spans="1:48" ht="13.5" customHeight="1"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124"/>
      <c r="AE211" s="5"/>
      <c r="AF211" s="5"/>
      <c r="AG211" s="5"/>
      <c r="AH211" s="5"/>
      <c r="AI211" s="5"/>
      <c r="AJ211" s="5"/>
      <c r="AK211" s="5"/>
      <c r="AL211" s="90"/>
      <c r="AM211" s="5"/>
      <c r="AN211" s="14"/>
      <c r="AO211" s="5"/>
      <c r="AP211" s="5"/>
      <c r="AQ211" s="87"/>
      <c r="AR211" s="87"/>
      <c r="AS211" s="23"/>
      <c r="AT211" s="87"/>
      <c r="AU211" s="5"/>
      <c r="AV211" s="5"/>
    </row>
    <row r="212" spans="1:48" ht="13.5" customHeight="1"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124"/>
      <c r="AE212" s="5"/>
      <c r="AF212" s="5"/>
      <c r="AG212" s="5"/>
      <c r="AH212" s="5"/>
      <c r="AI212" s="5"/>
      <c r="AJ212" s="5"/>
      <c r="AK212" s="5"/>
      <c r="AL212" s="90"/>
      <c r="AM212" s="5"/>
      <c r="AN212" s="14"/>
      <c r="AO212" s="5"/>
      <c r="AP212" s="5"/>
      <c r="AQ212" s="87"/>
      <c r="AR212" s="87"/>
      <c r="AS212" s="23"/>
      <c r="AT212" s="87"/>
      <c r="AU212" s="5"/>
      <c r="AV212" s="5"/>
    </row>
    <row r="213" spans="1:48" ht="13.5" customHeight="1"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124"/>
      <c r="AE213" s="5"/>
      <c r="AF213" s="5"/>
      <c r="AG213" s="5"/>
      <c r="AH213" s="5"/>
      <c r="AI213" s="5"/>
      <c r="AJ213" s="5"/>
      <c r="AK213" s="5"/>
      <c r="AL213" s="90"/>
      <c r="AM213" s="5"/>
      <c r="AN213" s="14"/>
      <c r="AO213" s="5"/>
      <c r="AP213" s="5"/>
      <c r="AQ213" s="87"/>
      <c r="AR213" s="87"/>
      <c r="AS213" s="23"/>
      <c r="AT213" s="87"/>
      <c r="AU213" s="5"/>
      <c r="AV213" s="5"/>
    </row>
    <row r="214" spans="1:48" ht="13.5" customHeight="1"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124"/>
      <c r="AE214" s="5"/>
      <c r="AF214" s="5"/>
      <c r="AG214" s="5"/>
      <c r="AH214" s="5"/>
      <c r="AI214" s="5"/>
      <c r="AJ214" s="5"/>
      <c r="AK214" s="5"/>
      <c r="AL214" s="90"/>
      <c r="AM214" s="5"/>
      <c r="AN214" s="14"/>
      <c r="AO214" s="5"/>
      <c r="AP214" s="5"/>
      <c r="AQ214" s="87"/>
      <c r="AR214" s="87"/>
      <c r="AS214" s="23"/>
      <c r="AT214" s="87"/>
      <c r="AU214" s="5"/>
      <c r="AV214" s="5"/>
    </row>
    <row r="215" spans="1:48" ht="13.5" customHeight="1"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124"/>
      <c r="AE215" s="5"/>
      <c r="AF215" s="5"/>
      <c r="AG215" s="5"/>
      <c r="AH215" s="5"/>
      <c r="AI215" s="5"/>
      <c r="AJ215" s="5"/>
      <c r="AK215" s="5"/>
      <c r="AL215" s="90"/>
      <c r="AM215" s="5"/>
      <c r="AN215" s="14"/>
      <c r="AO215" s="5"/>
      <c r="AP215" s="5"/>
      <c r="AQ215" s="87"/>
      <c r="AR215" s="87"/>
      <c r="AS215" s="23"/>
      <c r="AT215" s="87"/>
      <c r="AU215" s="5"/>
      <c r="AV215" s="5"/>
    </row>
    <row r="216" spans="1:48" ht="13.5" customHeight="1"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124"/>
      <c r="AE216" s="5"/>
      <c r="AF216" s="5"/>
      <c r="AG216" s="5"/>
      <c r="AH216" s="5"/>
      <c r="AI216" s="5"/>
      <c r="AJ216" s="5"/>
      <c r="AK216" s="5"/>
      <c r="AL216" s="90"/>
      <c r="AM216" s="5"/>
      <c r="AN216" s="14"/>
      <c r="AO216" s="5"/>
      <c r="AP216" s="5"/>
      <c r="AQ216" s="87"/>
      <c r="AR216" s="87"/>
      <c r="AS216" s="23"/>
      <c r="AT216" s="87"/>
      <c r="AU216" s="5"/>
      <c r="AV216" s="5"/>
    </row>
    <row r="217" spans="1:48" ht="13.5" customHeight="1"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124"/>
      <c r="AE217" s="5"/>
      <c r="AF217" s="5"/>
      <c r="AG217" s="5"/>
      <c r="AH217" s="5"/>
      <c r="AI217" s="5"/>
      <c r="AJ217" s="5"/>
      <c r="AK217" s="5"/>
      <c r="AL217" s="90"/>
      <c r="AM217" s="5"/>
      <c r="AN217" s="14"/>
      <c r="AO217" s="5"/>
      <c r="AP217" s="5"/>
      <c r="AQ217" s="87"/>
      <c r="AR217" s="87"/>
      <c r="AS217" s="23"/>
      <c r="AT217" s="87"/>
      <c r="AU217" s="5"/>
      <c r="AV217" s="5"/>
    </row>
    <row r="218" spans="1:48" ht="13.5" customHeight="1"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124"/>
      <c r="AE218" s="5"/>
      <c r="AF218" s="5"/>
      <c r="AG218" s="5"/>
      <c r="AH218" s="5"/>
      <c r="AI218" s="5"/>
      <c r="AJ218" s="5"/>
      <c r="AK218" s="5"/>
      <c r="AL218" s="90"/>
      <c r="AM218" s="5"/>
      <c r="AN218" s="14"/>
      <c r="AO218" s="5"/>
      <c r="AP218" s="5"/>
      <c r="AQ218" s="87"/>
      <c r="AR218" s="87"/>
      <c r="AS218" s="23"/>
      <c r="AT218" s="87"/>
      <c r="AU218" s="5"/>
      <c r="AV218" s="5"/>
    </row>
    <row r="219" spans="1:48" ht="13.5" customHeight="1"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124"/>
      <c r="AE219" s="5"/>
      <c r="AF219" s="5"/>
      <c r="AG219" s="5"/>
      <c r="AH219" s="5"/>
      <c r="AI219" s="5"/>
      <c r="AJ219" s="5"/>
      <c r="AK219" s="5"/>
      <c r="AL219" s="90"/>
      <c r="AM219" s="5"/>
      <c r="AN219" s="14"/>
      <c r="AO219" s="5"/>
      <c r="AP219" s="5"/>
      <c r="AQ219" s="87"/>
      <c r="AR219" s="87"/>
      <c r="AS219" s="23"/>
      <c r="AT219" s="87"/>
      <c r="AU219" s="5"/>
      <c r="AV219" s="5"/>
    </row>
    <row r="220" spans="1:48" ht="13.5" customHeight="1"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124"/>
      <c r="AE220" s="5"/>
      <c r="AF220" s="5"/>
      <c r="AG220" s="5"/>
      <c r="AH220" s="5"/>
      <c r="AI220" s="5"/>
      <c r="AJ220" s="5"/>
      <c r="AK220" s="5"/>
      <c r="AL220" s="90"/>
      <c r="AM220" s="5"/>
      <c r="AN220" s="14"/>
      <c r="AO220" s="5"/>
      <c r="AP220" s="5"/>
      <c r="AQ220" s="87"/>
      <c r="AR220" s="87"/>
      <c r="AS220" s="23"/>
      <c r="AT220" s="87"/>
      <c r="AU220" s="5"/>
      <c r="AV220" s="5"/>
    </row>
    <row r="221" spans="1:48" ht="13.5" customHeight="1"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124"/>
      <c r="AE221" s="5"/>
      <c r="AF221" s="5"/>
      <c r="AG221" s="5"/>
      <c r="AH221" s="5"/>
      <c r="AI221" s="5"/>
      <c r="AJ221" s="5"/>
      <c r="AK221" s="5"/>
      <c r="AL221" s="90"/>
      <c r="AM221" s="5"/>
      <c r="AN221" s="14"/>
      <c r="AO221" s="5"/>
      <c r="AP221" s="5"/>
      <c r="AQ221" s="87"/>
      <c r="AR221" s="87"/>
      <c r="AS221" s="23"/>
      <c r="AT221" s="87"/>
      <c r="AU221" s="5"/>
      <c r="AV221" s="5"/>
    </row>
    <row r="222" spans="1:48" ht="13.5" customHeight="1"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124"/>
      <c r="AE222" s="5"/>
      <c r="AF222" s="5"/>
      <c r="AG222" s="5"/>
      <c r="AH222" s="5"/>
      <c r="AI222" s="5"/>
      <c r="AJ222" s="5"/>
      <c r="AK222" s="5"/>
      <c r="AL222" s="90"/>
      <c r="AM222" s="5"/>
      <c r="AN222" s="14"/>
      <c r="AO222" s="5"/>
      <c r="AP222" s="5"/>
      <c r="AQ222" s="87"/>
      <c r="AR222" s="87"/>
      <c r="AS222" s="23"/>
      <c r="AT222" s="87"/>
      <c r="AU222" s="5"/>
      <c r="AV222" s="5"/>
    </row>
    <row r="223" spans="1:48" ht="13.5" customHeight="1"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124"/>
      <c r="AE223" s="5"/>
      <c r="AF223" s="5"/>
      <c r="AG223" s="5"/>
      <c r="AH223" s="5"/>
      <c r="AI223" s="5"/>
      <c r="AJ223" s="5"/>
      <c r="AK223" s="5"/>
      <c r="AL223" s="90"/>
      <c r="AM223" s="5"/>
      <c r="AN223" s="14"/>
      <c r="AO223" s="5"/>
      <c r="AP223" s="5"/>
      <c r="AQ223" s="87"/>
      <c r="AR223" s="87"/>
      <c r="AS223" s="23"/>
      <c r="AT223" s="87"/>
      <c r="AU223" s="5"/>
      <c r="AV223" s="5"/>
    </row>
    <row r="224" spans="1:48" ht="13.5" customHeight="1"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124"/>
      <c r="AE224" s="5"/>
      <c r="AF224" s="5"/>
      <c r="AG224" s="5"/>
      <c r="AH224" s="5"/>
      <c r="AI224" s="5"/>
      <c r="AJ224" s="5"/>
      <c r="AK224" s="5"/>
      <c r="AL224" s="90"/>
      <c r="AM224" s="5"/>
      <c r="AN224" s="14"/>
      <c r="AO224" s="5"/>
      <c r="AP224" s="5"/>
      <c r="AQ224" s="87"/>
      <c r="AR224" s="87"/>
      <c r="AS224" s="23"/>
      <c r="AT224" s="87"/>
      <c r="AU224" s="5"/>
      <c r="AV224" s="5"/>
    </row>
    <row r="225" spans="1:48" ht="13.5" customHeight="1"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124"/>
      <c r="AE225" s="5"/>
      <c r="AF225" s="5"/>
      <c r="AG225" s="5"/>
      <c r="AH225" s="5"/>
      <c r="AI225" s="5"/>
      <c r="AJ225" s="5"/>
      <c r="AK225" s="5"/>
      <c r="AL225" s="90"/>
      <c r="AM225" s="5"/>
      <c r="AN225" s="14"/>
      <c r="AO225" s="5"/>
      <c r="AP225" s="5"/>
      <c r="AQ225" s="87"/>
      <c r="AR225" s="87"/>
      <c r="AS225" s="23"/>
      <c r="AT225" s="87"/>
      <c r="AU225" s="5"/>
      <c r="AV225" s="5"/>
    </row>
    <row r="226" spans="1:48" ht="13.5" customHeight="1"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124"/>
      <c r="AE226" s="5"/>
      <c r="AF226" s="5"/>
      <c r="AG226" s="5"/>
      <c r="AH226" s="5"/>
      <c r="AI226" s="5"/>
      <c r="AJ226" s="5"/>
      <c r="AK226" s="5"/>
      <c r="AL226" s="90"/>
      <c r="AM226" s="5"/>
      <c r="AN226" s="14"/>
      <c r="AO226" s="5"/>
      <c r="AP226" s="5"/>
      <c r="AQ226" s="87"/>
      <c r="AR226" s="87"/>
      <c r="AS226" s="23"/>
      <c r="AT226" s="87"/>
      <c r="AU226" s="5"/>
      <c r="AV226" s="5"/>
    </row>
    <row r="227" spans="1:48" ht="13.5" customHeight="1"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124"/>
      <c r="AE227" s="5"/>
      <c r="AF227" s="5"/>
      <c r="AG227" s="5"/>
      <c r="AH227" s="5"/>
      <c r="AI227" s="5"/>
      <c r="AJ227" s="5"/>
      <c r="AK227" s="5"/>
      <c r="AL227" s="90"/>
      <c r="AM227" s="5"/>
      <c r="AN227" s="14"/>
      <c r="AO227" s="5"/>
      <c r="AP227" s="5"/>
      <c r="AQ227" s="87"/>
      <c r="AR227" s="87"/>
      <c r="AS227" s="23"/>
      <c r="AT227" s="87"/>
      <c r="AU227" s="5"/>
      <c r="AV227" s="5"/>
    </row>
    <row r="228" spans="1:48" ht="13.5" customHeight="1"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124"/>
      <c r="AE228" s="5"/>
      <c r="AF228" s="5"/>
      <c r="AG228" s="5"/>
      <c r="AH228" s="5"/>
      <c r="AI228" s="5"/>
      <c r="AJ228" s="5"/>
      <c r="AK228" s="5"/>
      <c r="AL228" s="90"/>
      <c r="AM228" s="5"/>
      <c r="AN228" s="14"/>
      <c r="AO228" s="5"/>
      <c r="AP228" s="5"/>
      <c r="AQ228" s="87"/>
      <c r="AR228" s="87"/>
      <c r="AS228" s="23"/>
      <c r="AT228" s="87"/>
      <c r="AU228" s="5"/>
      <c r="AV228" s="5"/>
    </row>
    <row r="229" spans="1:48" ht="13.5" customHeight="1"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124"/>
      <c r="AE229" s="5"/>
      <c r="AF229" s="5"/>
      <c r="AG229" s="5"/>
      <c r="AH229" s="5"/>
      <c r="AI229" s="5"/>
      <c r="AJ229" s="5"/>
      <c r="AK229" s="5"/>
      <c r="AL229" s="90"/>
      <c r="AM229" s="5"/>
      <c r="AN229" s="14"/>
      <c r="AO229" s="5"/>
      <c r="AP229" s="5"/>
      <c r="AQ229" s="87"/>
      <c r="AR229" s="87"/>
      <c r="AS229" s="23"/>
      <c r="AT229" s="87"/>
      <c r="AU229" s="5"/>
      <c r="AV229" s="5"/>
    </row>
    <row r="230" spans="1:48" ht="13.5" customHeight="1"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124"/>
      <c r="AE230" s="5"/>
      <c r="AF230" s="5"/>
      <c r="AG230" s="5"/>
      <c r="AH230" s="5"/>
      <c r="AI230" s="5"/>
      <c r="AJ230" s="5"/>
      <c r="AK230" s="5"/>
      <c r="AL230" s="90"/>
      <c r="AM230" s="5"/>
      <c r="AN230" s="14"/>
      <c r="AO230" s="5"/>
      <c r="AP230" s="5"/>
      <c r="AQ230" s="87"/>
      <c r="AR230" s="87"/>
      <c r="AS230" s="23"/>
      <c r="AT230" s="87"/>
      <c r="AU230" s="5"/>
      <c r="AV230" s="5"/>
    </row>
    <row r="231" spans="1:48" ht="13.5" customHeight="1"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124"/>
      <c r="AE231" s="5"/>
      <c r="AF231" s="5"/>
      <c r="AG231" s="5"/>
      <c r="AH231" s="5"/>
      <c r="AI231" s="5"/>
      <c r="AJ231" s="5"/>
      <c r="AK231" s="5"/>
      <c r="AL231" s="90"/>
      <c r="AM231" s="5"/>
      <c r="AN231" s="14"/>
      <c r="AO231" s="5"/>
      <c r="AP231" s="5"/>
      <c r="AQ231" s="87"/>
      <c r="AR231" s="87"/>
      <c r="AS231" s="23"/>
      <c r="AT231" s="87"/>
      <c r="AU231" s="5"/>
      <c r="AV231" s="5"/>
    </row>
    <row r="232" spans="1:48" ht="13.5" customHeight="1"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124"/>
      <c r="AE232" s="5"/>
      <c r="AF232" s="5"/>
      <c r="AG232" s="5"/>
      <c r="AH232" s="5"/>
      <c r="AI232" s="5"/>
      <c r="AJ232" s="5"/>
      <c r="AK232" s="5"/>
      <c r="AL232" s="90"/>
      <c r="AM232" s="5"/>
      <c r="AN232" s="14"/>
      <c r="AO232" s="5"/>
      <c r="AP232" s="5"/>
      <c r="AQ232" s="87"/>
      <c r="AR232" s="87"/>
      <c r="AS232" s="23"/>
      <c r="AT232" s="87"/>
      <c r="AU232" s="5"/>
      <c r="AV232" s="5"/>
    </row>
    <row r="233" spans="1:48" ht="13.5" customHeight="1"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124"/>
      <c r="AE233" s="5"/>
      <c r="AF233" s="5"/>
      <c r="AG233" s="5"/>
      <c r="AH233" s="5"/>
      <c r="AI233" s="5"/>
      <c r="AJ233" s="5"/>
      <c r="AK233" s="5"/>
      <c r="AL233" s="90"/>
      <c r="AM233" s="5"/>
      <c r="AN233" s="14"/>
      <c r="AO233" s="5"/>
      <c r="AP233" s="5"/>
      <c r="AQ233" s="87"/>
      <c r="AR233" s="87"/>
      <c r="AS233" s="23"/>
      <c r="AT233" s="87"/>
      <c r="AU233" s="5"/>
      <c r="AV233" s="5"/>
    </row>
    <row r="234" spans="1:48" ht="13.5" customHeight="1"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124"/>
      <c r="AE234" s="5"/>
      <c r="AF234" s="5"/>
      <c r="AG234" s="5"/>
      <c r="AH234" s="5"/>
      <c r="AI234" s="5"/>
      <c r="AJ234" s="5"/>
      <c r="AK234" s="5"/>
      <c r="AL234" s="90"/>
      <c r="AM234" s="5"/>
      <c r="AN234" s="14"/>
      <c r="AO234" s="5"/>
      <c r="AP234" s="5"/>
      <c r="AQ234" s="87"/>
      <c r="AR234" s="87"/>
      <c r="AS234" s="23"/>
      <c r="AT234" s="87"/>
      <c r="AU234" s="5"/>
      <c r="AV234" s="5"/>
    </row>
    <row r="235" spans="1:48" ht="13.5" customHeight="1"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124"/>
      <c r="AE235" s="5"/>
      <c r="AF235" s="5"/>
      <c r="AG235" s="5"/>
      <c r="AH235" s="5"/>
      <c r="AI235" s="5"/>
      <c r="AJ235" s="5"/>
      <c r="AK235" s="5"/>
      <c r="AL235" s="90"/>
      <c r="AM235" s="5"/>
      <c r="AN235" s="14"/>
      <c r="AO235" s="5"/>
      <c r="AP235" s="5"/>
      <c r="AQ235" s="87"/>
      <c r="AR235" s="87"/>
      <c r="AS235" s="23"/>
      <c r="AT235" s="87"/>
      <c r="AU235" s="5"/>
      <c r="AV235" s="5"/>
    </row>
    <row r="236" spans="1:48" ht="13.5" customHeight="1"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124"/>
      <c r="AE236" s="5"/>
      <c r="AF236" s="5"/>
      <c r="AG236" s="5"/>
      <c r="AH236" s="5"/>
      <c r="AI236" s="5"/>
      <c r="AJ236" s="5"/>
      <c r="AK236" s="5"/>
      <c r="AL236" s="90"/>
      <c r="AM236" s="5"/>
      <c r="AN236" s="14"/>
      <c r="AO236" s="5"/>
      <c r="AP236" s="5"/>
      <c r="AQ236" s="87"/>
      <c r="AR236" s="87"/>
      <c r="AS236" s="23"/>
      <c r="AT236" s="87"/>
      <c r="AU236" s="5"/>
      <c r="AV236" s="5"/>
    </row>
    <row r="237" spans="1:48" ht="13.5" customHeight="1"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124"/>
      <c r="AE237" s="5"/>
      <c r="AF237" s="5"/>
      <c r="AG237" s="5"/>
      <c r="AH237" s="5"/>
      <c r="AI237" s="5"/>
      <c r="AJ237" s="5"/>
      <c r="AK237" s="5"/>
      <c r="AL237" s="90"/>
      <c r="AM237" s="5"/>
      <c r="AN237" s="14"/>
      <c r="AO237" s="5"/>
      <c r="AP237" s="5"/>
      <c r="AQ237" s="87"/>
      <c r="AR237" s="87"/>
      <c r="AS237" s="23"/>
      <c r="AT237" s="87"/>
      <c r="AU237" s="5"/>
      <c r="AV237" s="5"/>
    </row>
    <row r="238" spans="1:48" ht="13.5" customHeight="1"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124"/>
      <c r="AE238" s="5"/>
      <c r="AF238" s="5"/>
      <c r="AG238" s="5"/>
      <c r="AH238" s="5"/>
      <c r="AI238" s="5"/>
      <c r="AJ238" s="5"/>
      <c r="AK238" s="5"/>
      <c r="AL238" s="90"/>
      <c r="AM238" s="5"/>
      <c r="AN238" s="14"/>
      <c r="AO238" s="5"/>
      <c r="AP238" s="5"/>
      <c r="AQ238" s="87"/>
      <c r="AR238" s="87"/>
      <c r="AS238" s="23"/>
      <c r="AT238" s="87"/>
      <c r="AU238" s="5"/>
      <c r="AV238" s="5"/>
    </row>
    <row r="239" spans="1:48" ht="13.5" customHeight="1"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124"/>
      <c r="AE239" s="5"/>
      <c r="AF239" s="5"/>
      <c r="AG239" s="5"/>
      <c r="AH239" s="5"/>
      <c r="AI239" s="5"/>
      <c r="AJ239" s="5"/>
      <c r="AK239" s="5"/>
      <c r="AL239" s="90"/>
      <c r="AM239" s="5"/>
      <c r="AN239" s="14"/>
      <c r="AO239" s="5"/>
      <c r="AP239" s="5"/>
      <c r="AQ239" s="87"/>
      <c r="AR239" s="87"/>
      <c r="AS239" s="23"/>
      <c r="AT239" s="87"/>
      <c r="AU239" s="5"/>
      <c r="AV239" s="5"/>
    </row>
    <row r="240" spans="1:48" ht="13.5" customHeight="1"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124"/>
      <c r="AE240" s="5"/>
      <c r="AF240" s="5"/>
      <c r="AG240" s="5"/>
      <c r="AH240" s="5"/>
      <c r="AI240" s="5"/>
      <c r="AJ240" s="5"/>
      <c r="AK240" s="5"/>
      <c r="AL240" s="90"/>
      <c r="AM240" s="5"/>
      <c r="AN240" s="14"/>
      <c r="AO240" s="5"/>
      <c r="AP240" s="5"/>
      <c r="AQ240" s="87"/>
      <c r="AR240" s="87"/>
      <c r="AS240" s="23"/>
      <c r="AT240" s="87"/>
      <c r="AU240" s="5"/>
      <c r="AV240" s="5"/>
    </row>
    <row r="241" spans="1:48" ht="13.5" customHeight="1"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124"/>
      <c r="AE241" s="5"/>
      <c r="AF241" s="5"/>
      <c r="AG241" s="5"/>
      <c r="AH241" s="5"/>
      <c r="AI241" s="5"/>
      <c r="AJ241" s="5"/>
      <c r="AK241" s="5"/>
      <c r="AL241" s="90"/>
      <c r="AM241" s="5"/>
      <c r="AN241" s="14"/>
      <c r="AO241" s="5"/>
      <c r="AP241" s="5"/>
      <c r="AQ241" s="87"/>
      <c r="AR241" s="87"/>
      <c r="AS241" s="23"/>
      <c r="AT241" s="87"/>
      <c r="AU241" s="5"/>
      <c r="AV241" s="5"/>
    </row>
    <row r="242" spans="1:48" ht="13.5" customHeight="1"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124"/>
      <c r="AE242" s="5"/>
      <c r="AF242" s="5"/>
      <c r="AG242" s="5"/>
      <c r="AH242" s="5"/>
      <c r="AI242" s="5"/>
      <c r="AJ242" s="5"/>
      <c r="AK242" s="5"/>
      <c r="AL242" s="90"/>
      <c r="AM242" s="5"/>
      <c r="AN242" s="14"/>
      <c r="AO242" s="5"/>
      <c r="AP242" s="5"/>
      <c r="AQ242" s="87"/>
      <c r="AR242" s="87"/>
      <c r="AS242" s="23"/>
      <c r="AT242" s="87"/>
      <c r="AU242" s="5"/>
      <c r="AV242" s="5"/>
    </row>
    <row r="243" spans="1:48" ht="13.5" customHeight="1"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124"/>
      <c r="AE243" s="5"/>
      <c r="AF243" s="5"/>
      <c r="AG243" s="5"/>
      <c r="AH243" s="5"/>
      <c r="AI243" s="5"/>
      <c r="AJ243" s="5"/>
      <c r="AK243" s="5"/>
      <c r="AL243" s="90"/>
      <c r="AM243" s="5"/>
      <c r="AN243" s="14"/>
      <c r="AO243" s="5"/>
      <c r="AP243" s="5"/>
      <c r="AQ243" s="87"/>
      <c r="AR243" s="87"/>
      <c r="AS243" s="23"/>
      <c r="AT243" s="87"/>
      <c r="AU243" s="5"/>
      <c r="AV243" s="5"/>
    </row>
    <row r="244" spans="1:48" ht="13.5" customHeight="1"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124"/>
      <c r="AE244" s="5"/>
      <c r="AF244" s="5"/>
      <c r="AG244" s="5"/>
      <c r="AH244" s="5"/>
      <c r="AI244" s="5"/>
      <c r="AJ244" s="5"/>
      <c r="AK244" s="5"/>
      <c r="AL244" s="90"/>
      <c r="AM244" s="5"/>
      <c r="AN244" s="14"/>
      <c r="AO244" s="5"/>
      <c r="AP244" s="5"/>
      <c r="AQ244" s="87"/>
      <c r="AR244" s="87"/>
      <c r="AS244" s="23"/>
      <c r="AT244" s="87"/>
      <c r="AU244" s="5"/>
      <c r="AV244" s="5"/>
    </row>
    <row r="245" spans="1:48" ht="13.5" customHeight="1"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124"/>
      <c r="AE245" s="5"/>
      <c r="AF245" s="5"/>
      <c r="AG245" s="5"/>
      <c r="AH245" s="5"/>
      <c r="AI245" s="5"/>
      <c r="AJ245" s="5"/>
      <c r="AK245" s="5"/>
      <c r="AL245" s="90"/>
      <c r="AM245" s="5"/>
      <c r="AN245" s="14"/>
      <c r="AO245" s="5"/>
      <c r="AP245" s="5"/>
      <c r="AQ245" s="87"/>
      <c r="AR245" s="87"/>
      <c r="AS245" s="23"/>
      <c r="AT245" s="87"/>
      <c r="AU245" s="5"/>
      <c r="AV245" s="5"/>
    </row>
    <row r="246" spans="1:48" ht="13.5" customHeight="1"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124"/>
      <c r="AE246" s="5"/>
      <c r="AF246" s="5"/>
      <c r="AG246" s="5"/>
      <c r="AH246" s="5"/>
      <c r="AI246" s="5"/>
      <c r="AJ246" s="5"/>
      <c r="AK246" s="5"/>
      <c r="AL246" s="90"/>
      <c r="AM246" s="5"/>
      <c r="AN246" s="14"/>
      <c r="AO246" s="5"/>
      <c r="AP246" s="5"/>
      <c r="AQ246" s="87"/>
      <c r="AR246" s="87"/>
      <c r="AS246" s="23"/>
      <c r="AT246" s="87"/>
      <c r="AU246" s="5"/>
      <c r="AV246" s="5"/>
    </row>
    <row r="247" spans="1:48" ht="13.5" customHeight="1"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124"/>
      <c r="AE247" s="5"/>
      <c r="AF247" s="5"/>
      <c r="AG247" s="5"/>
      <c r="AH247" s="5"/>
      <c r="AI247" s="5"/>
      <c r="AJ247" s="5"/>
      <c r="AK247" s="5"/>
      <c r="AL247" s="90"/>
      <c r="AM247" s="5"/>
      <c r="AN247" s="14"/>
      <c r="AO247" s="5"/>
      <c r="AP247" s="5"/>
      <c r="AQ247" s="87"/>
      <c r="AR247" s="87"/>
      <c r="AS247" s="23"/>
      <c r="AT247" s="87"/>
      <c r="AU247" s="5"/>
      <c r="AV247" s="5"/>
    </row>
    <row r="248" spans="1:48" ht="13.5" customHeight="1"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124"/>
      <c r="AE248" s="5"/>
      <c r="AF248" s="5"/>
      <c r="AG248" s="5"/>
      <c r="AH248" s="5"/>
      <c r="AI248" s="5"/>
      <c r="AJ248" s="5"/>
      <c r="AK248" s="5"/>
      <c r="AL248" s="90"/>
      <c r="AM248" s="5"/>
      <c r="AN248" s="14"/>
      <c r="AO248" s="5"/>
      <c r="AP248" s="5"/>
      <c r="AQ248" s="87"/>
      <c r="AR248" s="87"/>
      <c r="AS248" s="23"/>
      <c r="AT248" s="87"/>
      <c r="AU248" s="5"/>
      <c r="AV248" s="5"/>
    </row>
    <row r="249" spans="1:48" ht="13.5" customHeight="1"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124"/>
      <c r="AE249" s="5"/>
      <c r="AF249" s="5"/>
      <c r="AG249" s="5"/>
      <c r="AH249" s="5"/>
      <c r="AI249" s="5"/>
      <c r="AJ249" s="5"/>
      <c r="AK249" s="5"/>
      <c r="AL249" s="90"/>
      <c r="AM249" s="5"/>
      <c r="AN249" s="14"/>
      <c r="AO249" s="5"/>
      <c r="AP249" s="5"/>
      <c r="AQ249" s="87"/>
      <c r="AR249" s="87"/>
      <c r="AS249" s="23"/>
      <c r="AT249" s="87"/>
      <c r="AU249" s="5"/>
      <c r="AV249" s="5"/>
    </row>
    <row r="250" spans="1:48" ht="13.5" customHeight="1"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124"/>
      <c r="AE250" s="5"/>
      <c r="AF250" s="5"/>
      <c r="AG250" s="5"/>
      <c r="AH250" s="5"/>
      <c r="AI250" s="5"/>
      <c r="AJ250" s="5"/>
      <c r="AK250" s="5"/>
      <c r="AL250" s="90"/>
      <c r="AM250" s="5"/>
      <c r="AN250" s="14"/>
      <c r="AO250" s="5"/>
      <c r="AP250" s="5"/>
      <c r="AQ250" s="87"/>
      <c r="AR250" s="87"/>
      <c r="AS250" s="23"/>
      <c r="AT250" s="87"/>
      <c r="AU250" s="5"/>
      <c r="AV250" s="5"/>
    </row>
    <row r="251" spans="1:48" ht="13.5" customHeight="1"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124"/>
      <c r="AE251" s="5"/>
      <c r="AF251" s="5"/>
      <c r="AG251" s="5"/>
      <c r="AH251" s="5"/>
      <c r="AI251" s="5"/>
      <c r="AJ251" s="5"/>
      <c r="AK251" s="5"/>
      <c r="AL251" s="90"/>
      <c r="AM251" s="5"/>
      <c r="AN251" s="14"/>
      <c r="AO251" s="5"/>
      <c r="AP251" s="5"/>
      <c r="AQ251" s="87"/>
      <c r="AR251" s="87"/>
      <c r="AS251" s="23"/>
      <c r="AT251" s="87"/>
      <c r="AU251" s="5"/>
      <c r="AV251" s="5"/>
    </row>
    <row r="252" spans="1:48" ht="13.5" customHeight="1"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124"/>
      <c r="AE252" s="5"/>
      <c r="AF252" s="5"/>
      <c r="AG252" s="5"/>
      <c r="AH252" s="5"/>
      <c r="AI252" s="5"/>
      <c r="AJ252" s="5"/>
      <c r="AK252" s="5"/>
      <c r="AL252" s="90"/>
      <c r="AM252" s="5"/>
      <c r="AN252" s="14"/>
      <c r="AO252" s="5"/>
      <c r="AP252" s="5"/>
      <c r="AQ252" s="87"/>
      <c r="AR252" s="87"/>
      <c r="AS252" s="23"/>
      <c r="AT252" s="87"/>
      <c r="AU252" s="5"/>
      <c r="AV252" s="5"/>
    </row>
    <row r="253" spans="1:48" ht="13.5" customHeight="1"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124"/>
      <c r="AE253" s="5"/>
      <c r="AF253" s="5"/>
      <c r="AG253" s="5"/>
      <c r="AH253" s="5"/>
      <c r="AI253" s="5"/>
      <c r="AJ253" s="5"/>
      <c r="AK253" s="5"/>
      <c r="AL253" s="90"/>
      <c r="AM253" s="5"/>
      <c r="AN253" s="14"/>
      <c r="AO253" s="5"/>
      <c r="AP253" s="5"/>
      <c r="AQ253" s="87"/>
      <c r="AR253" s="87"/>
      <c r="AS253" s="23"/>
      <c r="AT253" s="87"/>
      <c r="AU253" s="5"/>
      <c r="AV253" s="5"/>
    </row>
    <row r="254" spans="1:48" ht="13.5" customHeight="1"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124"/>
      <c r="AE254" s="5"/>
      <c r="AF254" s="5"/>
      <c r="AG254" s="5"/>
      <c r="AH254" s="5"/>
      <c r="AI254" s="5"/>
      <c r="AJ254" s="5"/>
      <c r="AK254" s="5"/>
      <c r="AL254" s="90"/>
      <c r="AM254" s="5"/>
      <c r="AN254" s="14"/>
      <c r="AO254" s="5"/>
      <c r="AP254" s="5"/>
      <c r="AQ254" s="87"/>
      <c r="AR254" s="87"/>
      <c r="AS254" s="23"/>
      <c r="AT254" s="87"/>
      <c r="AU254" s="5"/>
      <c r="AV254" s="5"/>
    </row>
    <row r="255" spans="1:48" ht="13.5" customHeight="1"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124"/>
      <c r="AE255" s="5"/>
      <c r="AF255" s="5"/>
      <c r="AG255" s="5"/>
      <c r="AH255" s="5"/>
      <c r="AI255" s="5"/>
      <c r="AJ255" s="5"/>
      <c r="AK255" s="5"/>
      <c r="AL255" s="90"/>
      <c r="AM255" s="5"/>
      <c r="AN255" s="14"/>
      <c r="AO255" s="5"/>
      <c r="AP255" s="5"/>
      <c r="AQ255" s="87"/>
      <c r="AR255" s="87"/>
      <c r="AS255" s="23"/>
      <c r="AT255" s="87"/>
      <c r="AU255" s="5"/>
      <c r="AV255" s="5"/>
    </row>
    <row r="256" spans="1:48" ht="13.5" customHeight="1"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124"/>
      <c r="AE256" s="5"/>
      <c r="AF256" s="5"/>
      <c r="AG256" s="5"/>
      <c r="AH256" s="5"/>
      <c r="AI256" s="5"/>
      <c r="AJ256" s="5"/>
      <c r="AK256" s="5"/>
      <c r="AL256" s="90"/>
      <c r="AM256" s="5"/>
      <c r="AN256" s="14"/>
      <c r="AO256" s="5"/>
      <c r="AP256" s="5"/>
      <c r="AQ256" s="87"/>
      <c r="AR256" s="87"/>
      <c r="AS256" s="23"/>
      <c r="AT256" s="87"/>
      <c r="AU256" s="5"/>
      <c r="AV256" s="5"/>
    </row>
    <row r="257" spans="1:48" ht="13.5" customHeight="1"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124"/>
      <c r="AE257" s="5"/>
      <c r="AF257" s="5"/>
      <c r="AG257" s="5"/>
      <c r="AH257" s="5"/>
      <c r="AI257" s="5"/>
      <c r="AJ257" s="5"/>
      <c r="AK257" s="5"/>
      <c r="AL257" s="90"/>
      <c r="AM257" s="5"/>
      <c r="AN257" s="14"/>
      <c r="AO257" s="5"/>
      <c r="AP257" s="5"/>
      <c r="AQ257" s="87"/>
      <c r="AR257" s="87"/>
      <c r="AS257" s="23"/>
      <c r="AT257" s="87"/>
      <c r="AU257" s="5"/>
      <c r="AV257" s="5"/>
    </row>
    <row r="258" spans="1:48" ht="13.5" customHeight="1"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124"/>
      <c r="AE258" s="5"/>
      <c r="AF258" s="5"/>
      <c r="AG258" s="5"/>
      <c r="AH258" s="5"/>
      <c r="AI258" s="5"/>
      <c r="AJ258" s="5"/>
      <c r="AK258" s="5"/>
      <c r="AL258" s="90"/>
      <c r="AM258" s="5"/>
      <c r="AN258" s="14"/>
      <c r="AO258" s="5"/>
      <c r="AP258" s="5"/>
      <c r="AQ258" s="87"/>
      <c r="AR258" s="87"/>
      <c r="AS258" s="23"/>
      <c r="AT258" s="87"/>
      <c r="AU258" s="5"/>
      <c r="AV258" s="5"/>
    </row>
    <row r="259" spans="1:48" ht="13.5" customHeight="1"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124"/>
      <c r="AE259" s="5"/>
      <c r="AF259" s="5"/>
      <c r="AG259" s="5"/>
      <c r="AH259" s="5"/>
      <c r="AI259" s="5"/>
      <c r="AJ259" s="5"/>
      <c r="AK259" s="5"/>
      <c r="AL259" s="90"/>
      <c r="AM259" s="5"/>
      <c r="AN259" s="14"/>
      <c r="AO259" s="5"/>
      <c r="AP259" s="5"/>
      <c r="AQ259" s="87"/>
      <c r="AR259" s="87"/>
      <c r="AS259" s="23"/>
      <c r="AT259" s="87"/>
      <c r="AU259" s="5"/>
      <c r="AV259" s="5"/>
    </row>
    <row r="260" spans="1:48" ht="13.5" customHeight="1"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124"/>
      <c r="AE260" s="5"/>
      <c r="AF260" s="5"/>
      <c r="AG260" s="5"/>
      <c r="AH260" s="5"/>
      <c r="AI260" s="5"/>
      <c r="AJ260" s="5"/>
      <c r="AK260" s="5"/>
      <c r="AL260" s="90"/>
      <c r="AM260" s="5"/>
      <c r="AN260" s="14"/>
      <c r="AO260" s="5"/>
      <c r="AP260" s="5"/>
      <c r="AQ260" s="87"/>
      <c r="AR260" s="87"/>
      <c r="AS260" s="23"/>
      <c r="AT260" s="87"/>
      <c r="AU260" s="5"/>
      <c r="AV260" s="5"/>
    </row>
    <row r="261" spans="1:48" ht="13.5" customHeight="1"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124"/>
      <c r="AE261" s="5"/>
      <c r="AF261" s="5"/>
      <c r="AG261" s="5"/>
      <c r="AH261" s="5"/>
      <c r="AI261" s="5"/>
      <c r="AJ261" s="5"/>
      <c r="AK261" s="5"/>
      <c r="AL261" s="90"/>
      <c r="AM261" s="5"/>
      <c r="AN261" s="14"/>
      <c r="AO261" s="5"/>
      <c r="AP261" s="5"/>
      <c r="AQ261" s="87"/>
      <c r="AR261" s="87"/>
      <c r="AS261" s="23"/>
      <c r="AT261" s="87"/>
      <c r="AU261" s="5"/>
      <c r="AV261" s="5"/>
    </row>
    <row r="262" spans="1:48" ht="13.5" customHeight="1"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124"/>
      <c r="AE262" s="5"/>
      <c r="AF262" s="5"/>
      <c r="AG262" s="5"/>
      <c r="AH262" s="5"/>
      <c r="AI262" s="5"/>
      <c r="AJ262" s="5"/>
      <c r="AK262" s="5"/>
      <c r="AL262" s="90"/>
      <c r="AM262" s="5"/>
      <c r="AN262" s="14"/>
      <c r="AO262" s="5"/>
      <c r="AP262" s="5"/>
      <c r="AQ262" s="87"/>
      <c r="AR262" s="87"/>
      <c r="AS262" s="23"/>
      <c r="AT262" s="87"/>
      <c r="AU262" s="5"/>
      <c r="AV262" s="5"/>
    </row>
    <row r="263" spans="1:48" ht="13.5" customHeight="1"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124"/>
      <c r="AE263" s="5"/>
      <c r="AF263" s="5"/>
      <c r="AG263" s="5"/>
      <c r="AH263" s="5"/>
      <c r="AI263" s="5"/>
      <c r="AJ263" s="5"/>
      <c r="AK263" s="5"/>
      <c r="AL263" s="90"/>
      <c r="AM263" s="5"/>
      <c r="AN263" s="14"/>
      <c r="AO263" s="5"/>
      <c r="AP263" s="5"/>
      <c r="AQ263" s="87"/>
      <c r="AR263" s="87"/>
      <c r="AS263" s="23"/>
      <c r="AT263" s="87"/>
      <c r="AU263" s="5"/>
      <c r="AV263" s="5"/>
    </row>
    <row r="264" spans="1:48" ht="13.5" customHeight="1"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124"/>
      <c r="AE264" s="5"/>
      <c r="AF264" s="5"/>
      <c r="AG264" s="5"/>
      <c r="AH264" s="5"/>
      <c r="AI264" s="5"/>
      <c r="AJ264" s="5"/>
      <c r="AK264" s="5"/>
      <c r="AL264" s="90"/>
      <c r="AM264" s="5"/>
      <c r="AN264" s="14"/>
      <c r="AO264" s="5"/>
      <c r="AP264" s="5"/>
      <c r="AQ264" s="87"/>
      <c r="AR264" s="87"/>
      <c r="AS264" s="23"/>
      <c r="AT264" s="87"/>
      <c r="AU264" s="5"/>
      <c r="AV264" s="5"/>
    </row>
    <row r="265" spans="1:48" ht="13.5" customHeight="1"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124"/>
      <c r="AE265" s="5"/>
      <c r="AF265" s="5"/>
      <c r="AG265" s="5"/>
      <c r="AH265" s="5"/>
      <c r="AI265" s="5"/>
      <c r="AJ265" s="5"/>
      <c r="AK265" s="5"/>
      <c r="AL265" s="90"/>
      <c r="AM265" s="5"/>
      <c r="AN265" s="14"/>
      <c r="AO265" s="5"/>
      <c r="AP265" s="5"/>
      <c r="AQ265" s="87"/>
      <c r="AR265" s="87"/>
      <c r="AS265" s="23"/>
      <c r="AT265" s="87"/>
      <c r="AU265" s="5"/>
      <c r="AV265" s="5"/>
    </row>
    <row r="266" spans="1:48" ht="13.5" customHeight="1"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124"/>
      <c r="AE266" s="5"/>
      <c r="AF266" s="5"/>
      <c r="AG266" s="5"/>
      <c r="AH266" s="5"/>
      <c r="AI266" s="5"/>
      <c r="AJ266" s="5"/>
      <c r="AK266" s="5"/>
      <c r="AL266" s="90"/>
      <c r="AM266" s="5"/>
      <c r="AN266" s="14"/>
      <c r="AO266" s="5"/>
      <c r="AP266" s="5"/>
      <c r="AQ266" s="87"/>
      <c r="AR266" s="87"/>
      <c r="AS266" s="23"/>
      <c r="AT266" s="87"/>
      <c r="AU266" s="5"/>
      <c r="AV266" s="5"/>
    </row>
    <row r="267" spans="1:48" ht="13.5" customHeight="1"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124"/>
      <c r="AE267" s="5"/>
      <c r="AF267" s="5"/>
      <c r="AG267" s="5"/>
      <c r="AH267" s="5"/>
      <c r="AI267" s="5"/>
      <c r="AJ267" s="5"/>
      <c r="AK267" s="5"/>
      <c r="AL267" s="90"/>
      <c r="AM267" s="5"/>
      <c r="AN267" s="14"/>
      <c r="AO267" s="5"/>
      <c r="AP267" s="5"/>
      <c r="AQ267" s="87"/>
      <c r="AR267" s="87"/>
      <c r="AS267" s="23"/>
      <c r="AT267" s="87"/>
      <c r="AU267" s="5"/>
      <c r="AV267" s="5"/>
    </row>
    <row r="268" spans="1:48" ht="13.5" customHeight="1"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124"/>
      <c r="AE268" s="5"/>
      <c r="AF268" s="5"/>
      <c r="AG268" s="5"/>
      <c r="AH268" s="5"/>
      <c r="AI268" s="5"/>
      <c r="AJ268" s="5"/>
      <c r="AK268" s="5"/>
      <c r="AL268" s="90"/>
      <c r="AM268" s="5"/>
      <c r="AN268" s="14"/>
      <c r="AO268" s="5"/>
      <c r="AP268" s="5"/>
      <c r="AQ268" s="87"/>
      <c r="AR268" s="87"/>
      <c r="AS268" s="23"/>
      <c r="AT268" s="87"/>
      <c r="AU268" s="5"/>
      <c r="AV268" s="5"/>
    </row>
    <row r="269" spans="1:48" ht="13.5" customHeight="1"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124"/>
      <c r="AE269" s="5"/>
      <c r="AF269" s="5"/>
      <c r="AG269" s="5"/>
      <c r="AH269" s="5"/>
      <c r="AI269" s="5"/>
      <c r="AJ269" s="5"/>
      <c r="AK269" s="5"/>
      <c r="AL269" s="90"/>
      <c r="AM269" s="5"/>
      <c r="AN269" s="14"/>
      <c r="AO269" s="5"/>
      <c r="AP269" s="5"/>
      <c r="AQ269" s="87"/>
      <c r="AR269" s="87"/>
      <c r="AS269" s="23"/>
      <c r="AT269" s="87"/>
      <c r="AU269" s="5"/>
      <c r="AV269" s="5"/>
    </row>
    <row r="270" spans="1:48" ht="13.5" customHeight="1"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124"/>
      <c r="AE270" s="5"/>
      <c r="AF270" s="5"/>
      <c r="AG270" s="5"/>
      <c r="AH270" s="5"/>
      <c r="AI270" s="5"/>
      <c r="AJ270" s="5"/>
      <c r="AK270" s="5"/>
      <c r="AL270" s="90"/>
      <c r="AM270" s="5"/>
      <c r="AN270" s="14"/>
      <c r="AO270" s="5"/>
      <c r="AP270" s="5"/>
      <c r="AQ270" s="87"/>
      <c r="AR270" s="87"/>
      <c r="AS270" s="23"/>
      <c r="AT270" s="87"/>
      <c r="AU270" s="5"/>
      <c r="AV270" s="5"/>
    </row>
    <row r="271" spans="1:48" ht="13.5" customHeight="1"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124"/>
      <c r="AE271" s="5"/>
      <c r="AF271" s="5"/>
      <c r="AG271" s="5"/>
      <c r="AH271" s="5"/>
      <c r="AI271" s="5"/>
      <c r="AJ271" s="5"/>
      <c r="AK271" s="5"/>
      <c r="AL271" s="90"/>
      <c r="AM271" s="5"/>
      <c r="AN271" s="14"/>
      <c r="AO271" s="5"/>
      <c r="AP271" s="5"/>
      <c r="AQ271" s="87"/>
      <c r="AR271" s="87"/>
      <c r="AS271" s="23"/>
      <c r="AT271" s="87"/>
      <c r="AU271" s="5"/>
      <c r="AV271" s="5"/>
    </row>
    <row r="272" spans="1:48" ht="13.5" customHeight="1"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124"/>
      <c r="AE272" s="5"/>
      <c r="AF272" s="5"/>
      <c r="AG272" s="5"/>
      <c r="AH272" s="5"/>
      <c r="AI272" s="5"/>
      <c r="AJ272" s="5"/>
      <c r="AK272" s="5"/>
      <c r="AL272" s="90"/>
      <c r="AM272" s="5"/>
      <c r="AN272" s="14"/>
      <c r="AO272" s="5"/>
      <c r="AP272" s="5"/>
      <c r="AQ272" s="87"/>
      <c r="AR272" s="87"/>
      <c r="AS272" s="23"/>
      <c r="AT272" s="87"/>
      <c r="AU272" s="5"/>
      <c r="AV272" s="5"/>
    </row>
    <row r="273" spans="1:48" ht="13.5" customHeight="1"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124"/>
      <c r="AE273" s="5"/>
      <c r="AF273" s="5"/>
      <c r="AG273" s="5"/>
      <c r="AH273" s="5"/>
      <c r="AI273" s="5"/>
      <c r="AJ273" s="5"/>
      <c r="AK273" s="5"/>
      <c r="AL273" s="90"/>
      <c r="AM273" s="5"/>
      <c r="AN273" s="14"/>
      <c r="AO273" s="5"/>
      <c r="AP273" s="5"/>
      <c r="AQ273" s="87"/>
      <c r="AR273" s="87"/>
      <c r="AS273" s="23"/>
      <c r="AT273" s="87"/>
      <c r="AU273" s="5"/>
      <c r="AV273" s="5"/>
    </row>
    <row r="274" spans="1:48" ht="13.5" customHeight="1"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124"/>
      <c r="AE274" s="5"/>
      <c r="AF274" s="5"/>
      <c r="AG274" s="5"/>
      <c r="AH274" s="5"/>
      <c r="AI274" s="5"/>
      <c r="AJ274" s="5"/>
      <c r="AK274" s="5"/>
      <c r="AL274" s="90"/>
      <c r="AM274" s="5"/>
      <c r="AN274" s="14"/>
      <c r="AO274" s="5"/>
      <c r="AP274" s="5"/>
      <c r="AQ274" s="87"/>
      <c r="AR274" s="87"/>
      <c r="AS274" s="23"/>
      <c r="AT274" s="87"/>
      <c r="AU274" s="5"/>
      <c r="AV274" s="5"/>
    </row>
    <row r="275" spans="1:48" ht="13.5" customHeight="1"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124"/>
      <c r="AE275" s="5"/>
      <c r="AF275" s="5"/>
      <c r="AG275" s="5"/>
      <c r="AH275" s="5"/>
      <c r="AI275" s="5"/>
      <c r="AJ275" s="5"/>
      <c r="AK275" s="5"/>
      <c r="AL275" s="90"/>
      <c r="AM275" s="5"/>
      <c r="AN275" s="14"/>
      <c r="AO275" s="5"/>
      <c r="AP275" s="5"/>
      <c r="AQ275" s="87"/>
      <c r="AR275" s="87"/>
      <c r="AS275" s="23"/>
      <c r="AT275" s="87"/>
      <c r="AU275" s="5"/>
      <c r="AV275" s="5"/>
    </row>
    <row r="276" spans="1:48" ht="13.5" customHeight="1"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124"/>
      <c r="AE276" s="5"/>
      <c r="AF276" s="5"/>
      <c r="AG276" s="5"/>
      <c r="AH276" s="5"/>
      <c r="AI276" s="5"/>
      <c r="AJ276" s="5"/>
      <c r="AK276" s="5"/>
      <c r="AL276" s="90"/>
      <c r="AM276" s="5"/>
      <c r="AN276" s="14"/>
      <c r="AO276" s="5"/>
      <c r="AP276" s="5"/>
      <c r="AQ276" s="87"/>
      <c r="AR276" s="87"/>
      <c r="AS276" s="23"/>
      <c r="AT276" s="87"/>
      <c r="AU276" s="5"/>
      <c r="AV276" s="5"/>
    </row>
    <row r="277" spans="1:48" ht="13.5" customHeight="1"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124"/>
      <c r="AE277" s="5"/>
      <c r="AF277" s="5"/>
      <c r="AG277" s="5"/>
      <c r="AH277" s="5"/>
      <c r="AI277" s="5"/>
      <c r="AJ277" s="5"/>
      <c r="AK277" s="5"/>
      <c r="AL277" s="90"/>
      <c r="AM277" s="5"/>
      <c r="AN277" s="14"/>
      <c r="AO277" s="5"/>
      <c r="AP277" s="5"/>
      <c r="AQ277" s="87"/>
      <c r="AR277" s="87"/>
      <c r="AS277" s="23"/>
      <c r="AT277" s="87"/>
      <c r="AU277" s="5"/>
      <c r="AV277" s="5"/>
    </row>
    <row r="278" spans="1:48" ht="13.5" customHeight="1"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124"/>
      <c r="AE278" s="5"/>
      <c r="AF278" s="5"/>
      <c r="AG278" s="5"/>
      <c r="AH278" s="5"/>
      <c r="AI278" s="5"/>
      <c r="AJ278" s="5"/>
      <c r="AK278" s="5"/>
      <c r="AL278" s="90"/>
      <c r="AM278" s="5"/>
      <c r="AN278" s="14"/>
      <c r="AO278" s="5"/>
      <c r="AP278" s="5"/>
      <c r="AQ278" s="87"/>
      <c r="AR278" s="87"/>
      <c r="AS278" s="23"/>
      <c r="AT278" s="87"/>
      <c r="AU278" s="5"/>
      <c r="AV278" s="5"/>
    </row>
    <row r="279" spans="1:48" ht="13.5" customHeight="1"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124"/>
      <c r="AE279" s="5"/>
      <c r="AF279" s="5"/>
      <c r="AG279" s="5"/>
      <c r="AH279" s="5"/>
      <c r="AI279" s="5"/>
      <c r="AJ279" s="5"/>
      <c r="AK279" s="5"/>
      <c r="AL279" s="90"/>
      <c r="AM279" s="5"/>
      <c r="AN279" s="14"/>
      <c r="AO279" s="5"/>
      <c r="AP279" s="5"/>
      <c r="AQ279" s="87"/>
      <c r="AR279" s="87"/>
      <c r="AS279" s="23"/>
      <c r="AT279" s="87"/>
      <c r="AU279" s="5"/>
      <c r="AV279" s="5"/>
    </row>
    <row r="280" spans="1:48" ht="13.5" customHeight="1"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124"/>
      <c r="AE280" s="5"/>
      <c r="AF280" s="5"/>
      <c r="AG280" s="5"/>
      <c r="AH280" s="5"/>
      <c r="AI280" s="5"/>
      <c r="AJ280" s="5"/>
      <c r="AK280" s="5"/>
      <c r="AL280" s="90"/>
      <c r="AM280" s="5"/>
      <c r="AN280" s="14"/>
      <c r="AO280" s="5"/>
      <c r="AP280" s="5"/>
      <c r="AQ280" s="87"/>
      <c r="AR280" s="87"/>
      <c r="AS280" s="23"/>
      <c r="AT280" s="87"/>
      <c r="AU280" s="5"/>
      <c r="AV280" s="5"/>
    </row>
    <row r="281" spans="1:48" ht="13.5" customHeight="1"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124"/>
      <c r="AE281" s="5"/>
      <c r="AF281" s="5"/>
      <c r="AG281" s="5"/>
      <c r="AH281" s="5"/>
      <c r="AI281" s="5"/>
      <c r="AJ281" s="5"/>
      <c r="AK281" s="5"/>
      <c r="AL281" s="90"/>
      <c r="AM281" s="5"/>
      <c r="AN281" s="14"/>
      <c r="AO281" s="5"/>
      <c r="AP281" s="5"/>
      <c r="AQ281" s="87"/>
      <c r="AR281" s="87"/>
      <c r="AS281" s="23"/>
      <c r="AT281" s="87"/>
      <c r="AU281" s="5"/>
      <c r="AV281" s="5"/>
    </row>
    <row r="282" spans="1:48" ht="13.5" customHeight="1"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124"/>
      <c r="AE282" s="5"/>
      <c r="AF282" s="5"/>
      <c r="AG282" s="5"/>
      <c r="AH282" s="5"/>
      <c r="AI282" s="5"/>
      <c r="AJ282" s="5"/>
      <c r="AK282" s="5"/>
      <c r="AL282" s="90"/>
      <c r="AM282" s="5"/>
      <c r="AN282" s="14"/>
      <c r="AO282" s="5"/>
      <c r="AP282" s="5"/>
      <c r="AQ282" s="87"/>
      <c r="AR282" s="87"/>
      <c r="AS282" s="23"/>
      <c r="AT282" s="87"/>
      <c r="AU282" s="5"/>
      <c r="AV282" s="5"/>
    </row>
    <row r="283" spans="1:48" ht="13.5" customHeight="1"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124"/>
      <c r="AE283" s="5"/>
      <c r="AF283" s="5"/>
      <c r="AG283" s="5"/>
      <c r="AH283" s="5"/>
      <c r="AI283" s="5"/>
      <c r="AJ283" s="5"/>
      <c r="AK283" s="5"/>
      <c r="AL283" s="90"/>
      <c r="AM283" s="5"/>
      <c r="AN283" s="14"/>
      <c r="AO283" s="5"/>
      <c r="AP283" s="5"/>
      <c r="AQ283" s="87"/>
      <c r="AR283" s="87"/>
      <c r="AS283" s="23"/>
      <c r="AT283" s="87"/>
      <c r="AU283" s="5"/>
      <c r="AV283" s="5"/>
    </row>
    <row r="284" spans="1:48" ht="13.5" customHeight="1"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124"/>
      <c r="AE284" s="5"/>
      <c r="AF284" s="5"/>
      <c r="AG284" s="5"/>
      <c r="AH284" s="5"/>
      <c r="AI284" s="5"/>
      <c r="AJ284" s="5"/>
      <c r="AK284" s="5"/>
      <c r="AL284" s="90"/>
      <c r="AM284" s="5"/>
      <c r="AN284" s="14"/>
      <c r="AO284" s="5"/>
      <c r="AP284" s="5"/>
      <c r="AQ284" s="87"/>
      <c r="AR284" s="87"/>
      <c r="AS284" s="23"/>
      <c r="AT284" s="87"/>
      <c r="AU284" s="5"/>
      <c r="AV284" s="5"/>
    </row>
    <row r="285" spans="1:48" ht="13.5" customHeight="1"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124"/>
      <c r="AE285" s="5"/>
      <c r="AF285" s="5"/>
      <c r="AG285" s="5"/>
      <c r="AH285" s="5"/>
      <c r="AI285" s="5"/>
      <c r="AJ285" s="5"/>
      <c r="AK285" s="5"/>
      <c r="AL285" s="90"/>
      <c r="AM285" s="5"/>
      <c r="AN285" s="14"/>
      <c r="AO285" s="5"/>
      <c r="AP285" s="5"/>
      <c r="AQ285" s="87"/>
      <c r="AR285" s="87"/>
      <c r="AS285" s="23"/>
      <c r="AT285" s="87"/>
      <c r="AU285" s="5"/>
      <c r="AV285" s="5"/>
    </row>
    <row r="286" spans="1:48" ht="13.5" customHeight="1"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124"/>
      <c r="AE286" s="5"/>
      <c r="AF286" s="5"/>
      <c r="AG286" s="5"/>
      <c r="AH286" s="5"/>
      <c r="AI286" s="5"/>
      <c r="AJ286" s="5"/>
      <c r="AK286" s="5"/>
      <c r="AL286" s="90"/>
      <c r="AM286" s="5"/>
      <c r="AN286" s="14"/>
      <c r="AO286" s="5"/>
      <c r="AP286" s="5"/>
      <c r="AQ286" s="87"/>
      <c r="AR286" s="87"/>
      <c r="AS286" s="23"/>
      <c r="AT286" s="87"/>
      <c r="AU286" s="5"/>
      <c r="AV286" s="5"/>
    </row>
    <row r="287" spans="1:48" ht="13.5" customHeight="1"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124"/>
      <c r="AE287" s="5"/>
      <c r="AF287" s="5"/>
      <c r="AG287" s="5"/>
      <c r="AH287" s="5"/>
      <c r="AI287" s="5"/>
      <c r="AJ287" s="5"/>
      <c r="AK287" s="5"/>
      <c r="AL287" s="90"/>
      <c r="AM287" s="5"/>
      <c r="AN287" s="14"/>
      <c r="AO287" s="5"/>
      <c r="AP287" s="5"/>
      <c r="AQ287" s="87"/>
      <c r="AR287" s="87"/>
      <c r="AS287" s="23"/>
      <c r="AT287" s="87"/>
      <c r="AU287" s="5"/>
      <c r="AV287" s="5"/>
    </row>
    <row r="288" spans="1:48" ht="13.5" customHeight="1"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124"/>
      <c r="AE288" s="5"/>
      <c r="AF288" s="5"/>
      <c r="AG288" s="5"/>
      <c r="AH288" s="5"/>
      <c r="AI288" s="5"/>
      <c r="AJ288" s="5"/>
      <c r="AK288" s="5"/>
      <c r="AL288" s="90"/>
      <c r="AM288" s="5"/>
      <c r="AN288" s="14"/>
      <c r="AO288" s="5"/>
      <c r="AP288" s="5"/>
      <c r="AQ288" s="87"/>
      <c r="AR288" s="87"/>
      <c r="AS288" s="23"/>
      <c r="AT288" s="87"/>
      <c r="AU288" s="5"/>
      <c r="AV288" s="5"/>
    </row>
    <row r="289" spans="1:48" ht="13.5" customHeight="1"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124"/>
      <c r="AE289" s="5"/>
      <c r="AF289" s="5"/>
      <c r="AG289" s="5"/>
      <c r="AH289" s="5"/>
      <c r="AI289" s="5"/>
      <c r="AJ289" s="5"/>
      <c r="AK289" s="5"/>
      <c r="AL289" s="90"/>
      <c r="AM289" s="5"/>
      <c r="AN289" s="14"/>
      <c r="AO289" s="5"/>
      <c r="AP289" s="5"/>
      <c r="AQ289" s="87"/>
      <c r="AR289" s="87"/>
      <c r="AS289" s="23"/>
      <c r="AT289" s="87"/>
      <c r="AU289" s="5"/>
      <c r="AV289" s="5"/>
    </row>
    <row r="290" spans="1:48" ht="13.5" customHeight="1"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124"/>
      <c r="AE290" s="5"/>
      <c r="AF290" s="5"/>
      <c r="AG290" s="5"/>
      <c r="AH290" s="5"/>
      <c r="AI290" s="5"/>
      <c r="AJ290" s="5"/>
      <c r="AK290" s="5"/>
      <c r="AL290" s="90"/>
      <c r="AM290" s="5"/>
      <c r="AN290" s="14"/>
      <c r="AO290" s="5"/>
      <c r="AP290" s="5"/>
      <c r="AQ290" s="87"/>
      <c r="AR290" s="87"/>
      <c r="AS290" s="23"/>
      <c r="AT290" s="87"/>
      <c r="AU290" s="5"/>
      <c r="AV290" s="5"/>
    </row>
    <row r="291" spans="1:48" ht="13.5" customHeight="1"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124"/>
      <c r="AE291" s="5"/>
      <c r="AF291" s="5"/>
      <c r="AG291" s="5"/>
      <c r="AH291" s="5"/>
      <c r="AI291" s="5"/>
      <c r="AJ291" s="5"/>
      <c r="AK291" s="5"/>
      <c r="AL291" s="90"/>
      <c r="AM291" s="5"/>
      <c r="AN291" s="14"/>
      <c r="AO291" s="5"/>
      <c r="AP291" s="5"/>
      <c r="AQ291" s="87"/>
      <c r="AR291" s="87"/>
      <c r="AS291" s="23"/>
      <c r="AT291" s="87"/>
      <c r="AU291" s="5"/>
      <c r="AV291" s="5"/>
    </row>
    <row r="292" spans="1:48" ht="13.5" customHeight="1"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124"/>
      <c r="AE292" s="5"/>
      <c r="AF292" s="5"/>
      <c r="AG292" s="5"/>
      <c r="AH292" s="5"/>
      <c r="AI292" s="5"/>
      <c r="AJ292" s="5"/>
      <c r="AK292" s="5"/>
      <c r="AL292" s="90"/>
      <c r="AM292" s="5"/>
      <c r="AN292" s="14"/>
      <c r="AO292" s="5"/>
      <c r="AP292" s="5"/>
      <c r="AQ292" s="87"/>
      <c r="AR292" s="87"/>
      <c r="AS292" s="23"/>
      <c r="AT292" s="87"/>
      <c r="AU292" s="5"/>
      <c r="AV292" s="5"/>
    </row>
    <row r="293" spans="1:48" ht="13.5" customHeight="1"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124"/>
      <c r="AE293" s="5"/>
      <c r="AF293" s="5"/>
      <c r="AG293" s="5"/>
      <c r="AH293" s="5"/>
      <c r="AI293" s="5"/>
      <c r="AJ293" s="5"/>
      <c r="AK293" s="5"/>
      <c r="AL293" s="90"/>
      <c r="AM293" s="5"/>
      <c r="AN293" s="14"/>
      <c r="AO293" s="5"/>
      <c r="AP293" s="5"/>
      <c r="AQ293" s="87"/>
      <c r="AR293" s="87"/>
      <c r="AS293" s="23"/>
      <c r="AT293" s="87"/>
      <c r="AU293" s="5"/>
      <c r="AV293" s="5"/>
    </row>
    <row r="294" spans="1:48" ht="13.5" customHeight="1"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124"/>
      <c r="AE294" s="5"/>
      <c r="AF294" s="5"/>
      <c r="AG294" s="5"/>
      <c r="AH294" s="5"/>
      <c r="AI294" s="5"/>
      <c r="AJ294" s="5"/>
      <c r="AK294" s="5"/>
      <c r="AL294" s="90"/>
      <c r="AM294" s="5"/>
      <c r="AN294" s="14"/>
      <c r="AO294" s="5"/>
      <c r="AP294" s="5"/>
      <c r="AQ294" s="87"/>
      <c r="AR294" s="87"/>
      <c r="AS294" s="23"/>
      <c r="AT294" s="87"/>
      <c r="AU294" s="5"/>
      <c r="AV294" s="5"/>
    </row>
    <row r="295" spans="1:48" ht="13.5" customHeight="1"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124"/>
      <c r="AE295" s="5"/>
      <c r="AF295" s="5"/>
      <c r="AG295" s="5"/>
      <c r="AH295" s="5"/>
      <c r="AI295" s="5"/>
      <c r="AJ295" s="5"/>
      <c r="AK295" s="5"/>
      <c r="AL295" s="90"/>
      <c r="AM295" s="5"/>
      <c r="AN295" s="14"/>
      <c r="AO295" s="5"/>
      <c r="AP295" s="5"/>
      <c r="AQ295" s="87"/>
      <c r="AR295" s="87"/>
      <c r="AS295" s="23"/>
      <c r="AT295" s="87"/>
      <c r="AU295" s="5"/>
      <c r="AV295" s="5"/>
    </row>
    <row r="296" spans="1:48" ht="13.5" customHeight="1"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124"/>
      <c r="AE296" s="5"/>
      <c r="AF296" s="5"/>
      <c r="AG296" s="5"/>
      <c r="AH296" s="5"/>
      <c r="AI296" s="5"/>
      <c r="AJ296" s="5"/>
      <c r="AK296" s="5"/>
      <c r="AL296" s="90"/>
      <c r="AM296" s="5"/>
      <c r="AN296" s="14"/>
      <c r="AO296" s="5"/>
      <c r="AP296" s="5"/>
      <c r="AQ296" s="87"/>
      <c r="AR296" s="87"/>
      <c r="AS296" s="23"/>
      <c r="AT296" s="87"/>
      <c r="AU296" s="5"/>
      <c r="AV296" s="5"/>
    </row>
    <row r="297" spans="1:48" ht="13.5" customHeight="1"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124"/>
      <c r="AE297" s="5"/>
      <c r="AF297" s="5"/>
      <c r="AG297" s="5"/>
      <c r="AH297" s="5"/>
      <c r="AI297" s="5"/>
      <c r="AJ297" s="5"/>
      <c r="AK297" s="5"/>
      <c r="AL297" s="90"/>
      <c r="AM297" s="5"/>
      <c r="AN297" s="14"/>
      <c r="AO297" s="5"/>
      <c r="AP297" s="5"/>
      <c r="AQ297" s="87"/>
      <c r="AR297" s="87"/>
      <c r="AS297" s="23"/>
      <c r="AT297" s="87"/>
      <c r="AU297" s="5"/>
      <c r="AV297" s="5"/>
    </row>
    <row r="298" spans="1:48" ht="13.5" customHeight="1"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124"/>
      <c r="AE298" s="5"/>
      <c r="AF298" s="5"/>
      <c r="AG298" s="5"/>
      <c r="AH298" s="5"/>
      <c r="AI298" s="5"/>
      <c r="AJ298" s="5"/>
      <c r="AK298" s="5"/>
      <c r="AL298" s="90"/>
      <c r="AM298" s="5"/>
      <c r="AN298" s="14"/>
      <c r="AO298" s="5"/>
      <c r="AP298" s="5"/>
      <c r="AQ298" s="87"/>
      <c r="AR298" s="87"/>
      <c r="AS298" s="23"/>
      <c r="AT298" s="87"/>
      <c r="AU298" s="5"/>
      <c r="AV298" s="5"/>
    </row>
    <row r="299" spans="1:48" ht="13.5" customHeight="1"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124"/>
      <c r="AE299" s="5"/>
      <c r="AF299" s="5"/>
      <c r="AG299" s="5"/>
      <c r="AH299" s="5"/>
      <c r="AI299" s="5"/>
      <c r="AJ299" s="5"/>
      <c r="AK299" s="5"/>
      <c r="AL299" s="90"/>
      <c r="AM299" s="5"/>
      <c r="AN299" s="14"/>
      <c r="AO299" s="5"/>
      <c r="AP299" s="5"/>
      <c r="AQ299" s="87"/>
      <c r="AR299" s="87"/>
      <c r="AS299" s="23"/>
      <c r="AT299" s="87"/>
      <c r="AU299" s="5"/>
      <c r="AV299" s="5"/>
    </row>
    <row r="300" spans="1:48" ht="13.5" customHeight="1"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124"/>
      <c r="AE300" s="5"/>
      <c r="AF300" s="5"/>
      <c r="AG300" s="5"/>
      <c r="AH300" s="5"/>
      <c r="AI300" s="5"/>
      <c r="AJ300" s="5"/>
      <c r="AK300" s="5"/>
      <c r="AL300" s="90"/>
      <c r="AM300" s="5"/>
      <c r="AN300" s="14"/>
      <c r="AO300" s="5"/>
      <c r="AP300" s="5"/>
      <c r="AQ300" s="87"/>
      <c r="AR300" s="87"/>
      <c r="AS300" s="23"/>
      <c r="AT300" s="87"/>
      <c r="AU300" s="5"/>
      <c r="AV300" s="5"/>
    </row>
    <row r="301" spans="1:48" ht="13.5" customHeight="1"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124"/>
      <c r="AE301" s="5"/>
      <c r="AF301" s="5"/>
      <c r="AG301" s="5"/>
      <c r="AH301" s="5"/>
      <c r="AI301" s="5"/>
      <c r="AJ301" s="5"/>
      <c r="AK301" s="5"/>
      <c r="AL301" s="90"/>
      <c r="AM301" s="5"/>
      <c r="AN301" s="14"/>
      <c r="AO301" s="5"/>
      <c r="AP301" s="5"/>
      <c r="AQ301" s="87"/>
      <c r="AR301" s="87"/>
      <c r="AS301" s="23"/>
      <c r="AT301" s="87"/>
      <c r="AU301" s="5"/>
      <c r="AV301" s="5"/>
    </row>
    <row r="302" spans="1:48" ht="13.5" customHeight="1"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124"/>
      <c r="AE302" s="5"/>
      <c r="AF302" s="5"/>
      <c r="AG302" s="5"/>
      <c r="AH302" s="5"/>
      <c r="AI302" s="5"/>
      <c r="AJ302" s="5"/>
      <c r="AK302" s="5"/>
      <c r="AL302" s="90"/>
      <c r="AM302" s="5"/>
      <c r="AN302" s="14"/>
      <c r="AO302" s="5"/>
      <c r="AP302" s="5"/>
      <c r="AQ302" s="87"/>
      <c r="AR302" s="87"/>
      <c r="AS302" s="23"/>
      <c r="AT302" s="87"/>
      <c r="AU302" s="5"/>
      <c r="AV302" s="5"/>
    </row>
    <row r="303" spans="1:48" ht="13.5" customHeight="1"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124"/>
      <c r="AE303" s="5"/>
      <c r="AF303" s="5"/>
      <c r="AG303" s="5"/>
      <c r="AH303" s="5"/>
      <c r="AI303" s="5"/>
      <c r="AJ303" s="5"/>
      <c r="AK303" s="5"/>
      <c r="AL303" s="90"/>
      <c r="AM303" s="5"/>
      <c r="AN303" s="14"/>
      <c r="AO303" s="5"/>
      <c r="AP303" s="5"/>
      <c r="AQ303" s="87"/>
      <c r="AR303" s="87"/>
      <c r="AS303" s="23"/>
      <c r="AT303" s="87"/>
      <c r="AU303" s="5"/>
      <c r="AV303" s="5"/>
    </row>
    <row r="304" spans="1:48" ht="13.5" customHeight="1"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124"/>
      <c r="AE304" s="5"/>
      <c r="AF304" s="5"/>
      <c r="AG304" s="5"/>
      <c r="AH304" s="5"/>
      <c r="AI304" s="5"/>
      <c r="AJ304" s="5"/>
      <c r="AK304" s="5"/>
      <c r="AL304" s="90"/>
      <c r="AM304" s="5"/>
      <c r="AN304" s="14"/>
      <c r="AO304" s="5"/>
      <c r="AP304" s="5"/>
      <c r="AQ304" s="87"/>
      <c r="AR304" s="87"/>
      <c r="AS304" s="23"/>
      <c r="AT304" s="87"/>
      <c r="AU304" s="5"/>
      <c r="AV304" s="5"/>
    </row>
    <row r="305" spans="1:48" ht="13.5" customHeight="1"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124"/>
      <c r="AE305" s="5"/>
      <c r="AF305" s="5"/>
      <c r="AG305" s="5"/>
      <c r="AH305" s="5"/>
      <c r="AI305" s="5"/>
      <c r="AJ305" s="5"/>
      <c r="AK305" s="5"/>
      <c r="AL305" s="90"/>
      <c r="AM305" s="5"/>
      <c r="AN305" s="14"/>
      <c r="AO305" s="5"/>
      <c r="AP305" s="5"/>
      <c r="AQ305" s="87"/>
      <c r="AR305" s="87"/>
      <c r="AS305" s="23"/>
      <c r="AT305" s="87"/>
      <c r="AU305" s="5"/>
      <c r="AV305" s="5"/>
    </row>
    <row r="306" spans="1:48" ht="13.5" customHeight="1"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124"/>
      <c r="AE306" s="5"/>
      <c r="AF306" s="5"/>
      <c r="AG306" s="5"/>
      <c r="AH306" s="5"/>
      <c r="AI306" s="5"/>
      <c r="AJ306" s="5"/>
      <c r="AK306" s="5"/>
      <c r="AL306" s="90"/>
      <c r="AM306" s="5"/>
      <c r="AN306" s="14"/>
      <c r="AO306" s="5"/>
      <c r="AP306" s="5"/>
      <c r="AQ306" s="87"/>
      <c r="AR306" s="87"/>
      <c r="AS306" s="23"/>
      <c r="AT306" s="87"/>
      <c r="AU306" s="5"/>
      <c r="AV306" s="5"/>
    </row>
    <row r="307" spans="1:48" ht="13.5" customHeight="1"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124"/>
      <c r="AE307" s="5"/>
      <c r="AF307" s="5"/>
      <c r="AG307" s="5"/>
      <c r="AH307" s="5"/>
      <c r="AI307" s="5"/>
      <c r="AJ307" s="5"/>
      <c r="AK307" s="5"/>
      <c r="AL307" s="90"/>
      <c r="AM307" s="5"/>
      <c r="AN307" s="14"/>
      <c r="AO307" s="5"/>
      <c r="AP307" s="5"/>
      <c r="AQ307" s="87"/>
      <c r="AR307" s="87"/>
      <c r="AS307" s="23"/>
      <c r="AT307" s="87"/>
      <c r="AU307" s="5"/>
      <c r="AV307" s="5"/>
    </row>
    <row r="308" spans="1:48" ht="13.5" customHeight="1"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124"/>
      <c r="AE308" s="5"/>
      <c r="AF308" s="5"/>
      <c r="AG308" s="5"/>
      <c r="AH308" s="5"/>
      <c r="AI308" s="5"/>
      <c r="AJ308" s="5"/>
      <c r="AK308" s="5"/>
      <c r="AL308" s="90"/>
      <c r="AM308" s="5"/>
      <c r="AN308" s="14"/>
      <c r="AO308" s="5"/>
      <c r="AP308" s="5"/>
      <c r="AQ308" s="87"/>
      <c r="AR308" s="87"/>
      <c r="AS308" s="23"/>
      <c r="AT308" s="87"/>
      <c r="AU308" s="5"/>
      <c r="AV308" s="5"/>
    </row>
    <row r="309" spans="1:48" ht="13.5" customHeight="1"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124"/>
      <c r="AE309" s="5"/>
      <c r="AF309" s="5"/>
      <c r="AG309" s="5"/>
      <c r="AH309" s="5"/>
      <c r="AI309" s="5"/>
      <c r="AJ309" s="5"/>
      <c r="AK309" s="5"/>
      <c r="AL309" s="90"/>
      <c r="AM309" s="5"/>
      <c r="AN309" s="14"/>
      <c r="AO309" s="5"/>
      <c r="AP309" s="5"/>
      <c r="AQ309" s="87"/>
      <c r="AR309" s="87"/>
      <c r="AS309" s="23"/>
      <c r="AT309" s="87"/>
      <c r="AU309" s="5"/>
      <c r="AV309" s="5"/>
    </row>
    <row r="310" spans="1:48" ht="13.5" customHeight="1"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124"/>
      <c r="AE310" s="5"/>
      <c r="AF310" s="5"/>
      <c r="AG310" s="5"/>
      <c r="AH310" s="5"/>
      <c r="AI310" s="5"/>
      <c r="AJ310" s="5"/>
      <c r="AK310" s="5"/>
      <c r="AL310" s="90"/>
      <c r="AM310" s="5"/>
      <c r="AN310" s="14"/>
      <c r="AO310" s="5"/>
      <c r="AP310" s="5"/>
      <c r="AQ310" s="87"/>
      <c r="AR310" s="87"/>
      <c r="AS310" s="23"/>
      <c r="AT310" s="87"/>
      <c r="AU310" s="5"/>
      <c r="AV310" s="5"/>
    </row>
    <row r="311" spans="1:48" ht="13.5" customHeight="1"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124"/>
      <c r="AE311" s="5"/>
      <c r="AF311" s="5"/>
      <c r="AG311" s="5"/>
      <c r="AH311" s="5"/>
      <c r="AI311" s="5"/>
      <c r="AJ311" s="5"/>
      <c r="AK311" s="5"/>
      <c r="AL311" s="90"/>
      <c r="AM311" s="5"/>
      <c r="AN311" s="14"/>
      <c r="AO311" s="5"/>
      <c r="AP311" s="5"/>
      <c r="AQ311" s="87"/>
      <c r="AR311" s="87"/>
      <c r="AS311" s="23"/>
      <c r="AT311" s="87"/>
      <c r="AU311" s="5"/>
      <c r="AV311" s="5"/>
    </row>
    <row r="312" spans="1:48" ht="13.5" customHeight="1"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124"/>
      <c r="AE312" s="5"/>
      <c r="AF312" s="5"/>
      <c r="AG312" s="5"/>
      <c r="AH312" s="5"/>
      <c r="AI312" s="5"/>
      <c r="AJ312" s="5"/>
      <c r="AK312" s="5"/>
      <c r="AL312" s="90"/>
      <c r="AM312" s="5"/>
      <c r="AN312" s="14"/>
      <c r="AO312" s="5"/>
      <c r="AP312" s="5"/>
      <c r="AQ312" s="87"/>
      <c r="AR312" s="87"/>
      <c r="AS312" s="23"/>
      <c r="AT312" s="87"/>
      <c r="AU312" s="5"/>
      <c r="AV312" s="5"/>
    </row>
    <row r="313" spans="1:48" ht="13.5" customHeight="1"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124"/>
      <c r="AE313" s="5"/>
      <c r="AF313" s="5"/>
      <c r="AG313" s="5"/>
      <c r="AH313" s="5"/>
      <c r="AI313" s="5"/>
      <c r="AJ313" s="5"/>
      <c r="AK313" s="5"/>
      <c r="AL313" s="90"/>
      <c r="AM313" s="5"/>
      <c r="AN313" s="14"/>
      <c r="AO313" s="5"/>
      <c r="AP313" s="5"/>
      <c r="AQ313" s="87"/>
      <c r="AR313" s="87"/>
      <c r="AS313" s="23"/>
      <c r="AT313" s="87"/>
      <c r="AU313" s="5"/>
      <c r="AV313" s="5"/>
    </row>
    <row r="314" spans="1:48" ht="13.5" customHeight="1"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124"/>
      <c r="AE314" s="5"/>
      <c r="AF314" s="5"/>
      <c r="AG314" s="5"/>
      <c r="AH314" s="5"/>
      <c r="AI314" s="5"/>
      <c r="AJ314" s="5"/>
      <c r="AK314" s="5"/>
      <c r="AL314" s="90"/>
      <c r="AM314" s="5"/>
      <c r="AN314" s="14"/>
      <c r="AO314" s="5"/>
      <c r="AP314" s="5"/>
      <c r="AQ314" s="87"/>
      <c r="AR314" s="87"/>
      <c r="AS314" s="23"/>
      <c r="AT314" s="87"/>
      <c r="AU314" s="5"/>
      <c r="AV314" s="5"/>
    </row>
    <row r="315" spans="1:48" ht="13.5" customHeight="1"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124"/>
      <c r="AE315" s="5"/>
      <c r="AF315" s="5"/>
      <c r="AG315" s="5"/>
      <c r="AH315" s="5"/>
      <c r="AI315" s="5"/>
      <c r="AJ315" s="5"/>
      <c r="AK315" s="5"/>
      <c r="AL315" s="90"/>
      <c r="AM315" s="5"/>
      <c r="AN315" s="14"/>
      <c r="AO315" s="5"/>
      <c r="AP315" s="5"/>
      <c r="AQ315" s="87"/>
      <c r="AR315" s="87"/>
      <c r="AS315" s="23"/>
      <c r="AT315" s="87"/>
      <c r="AU315" s="5"/>
      <c r="AV315" s="5"/>
    </row>
    <row r="316" spans="1:48" ht="13.5" customHeight="1"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124"/>
      <c r="AE316" s="5"/>
      <c r="AF316" s="5"/>
      <c r="AG316" s="5"/>
      <c r="AH316" s="5"/>
      <c r="AI316" s="5"/>
      <c r="AJ316" s="5"/>
      <c r="AK316" s="5"/>
      <c r="AL316" s="90"/>
      <c r="AM316" s="5"/>
      <c r="AN316" s="14"/>
      <c r="AO316" s="5"/>
      <c r="AP316" s="5"/>
      <c r="AQ316" s="87"/>
      <c r="AR316" s="87"/>
      <c r="AS316" s="23"/>
      <c r="AT316" s="87"/>
      <c r="AU316" s="5"/>
      <c r="AV316" s="5"/>
    </row>
    <row r="317" spans="1:48" ht="13.5" customHeight="1"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124"/>
      <c r="AE317" s="5"/>
      <c r="AF317" s="5"/>
      <c r="AG317" s="5"/>
      <c r="AH317" s="5"/>
      <c r="AI317" s="5"/>
      <c r="AJ317" s="5"/>
      <c r="AK317" s="5"/>
      <c r="AL317" s="90"/>
      <c r="AM317" s="5"/>
      <c r="AN317" s="14"/>
      <c r="AO317" s="5"/>
      <c r="AP317" s="5"/>
      <c r="AQ317" s="87"/>
      <c r="AR317" s="87"/>
      <c r="AS317" s="23"/>
      <c r="AT317" s="87"/>
      <c r="AU317" s="5"/>
      <c r="AV317" s="5"/>
    </row>
    <row r="318" spans="1:48" ht="13.5" customHeight="1"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124"/>
      <c r="AE318" s="5"/>
      <c r="AF318" s="5"/>
      <c r="AG318" s="5"/>
      <c r="AH318" s="5"/>
      <c r="AI318" s="5"/>
      <c r="AJ318" s="5"/>
      <c r="AK318" s="5"/>
      <c r="AL318" s="90"/>
      <c r="AM318" s="5"/>
      <c r="AN318" s="14"/>
      <c r="AO318" s="5"/>
      <c r="AP318" s="5"/>
      <c r="AQ318" s="87"/>
      <c r="AR318" s="87"/>
      <c r="AS318" s="23"/>
      <c r="AT318" s="87"/>
      <c r="AU318" s="5"/>
      <c r="AV318" s="5"/>
    </row>
    <row r="319" spans="1:48" ht="13.5" customHeight="1"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124"/>
      <c r="AE319" s="5"/>
      <c r="AF319" s="5"/>
      <c r="AG319" s="5"/>
      <c r="AH319" s="5"/>
      <c r="AI319" s="5"/>
      <c r="AJ319" s="5"/>
      <c r="AK319" s="5"/>
      <c r="AL319" s="90"/>
      <c r="AM319" s="5"/>
      <c r="AN319" s="14"/>
      <c r="AO319" s="5"/>
      <c r="AP319" s="5"/>
      <c r="AQ319" s="87"/>
      <c r="AR319" s="87"/>
      <c r="AS319" s="23"/>
      <c r="AT319" s="87"/>
      <c r="AU319" s="5"/>
      <c r="AV319" s="5"/>
    </row>
    <row r="320" spans="1:48" ht="13.5" customHeight="1"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124"/>
      <c r="AE320" s="5"/>
      <c r="AF320" s="5"/>
      <c r="AG320" s="5"/>
      <c r="AH320" s="5"/>
      <c r="AI320" s="5"/>
      <c r="AJ320" s="5"/>
      <c r="AK320" s="5"/>
      <c r="AL320" s="90"/>
      <c r="AM320" s="5"/>
      <c r="AN320" s="14"/>
      <c r="AO320" s="5"/>
      <c r="AP320" s="5"/>
      <c r="AQ320" s="87"/>
      <c r="AR320" s="87"/>
      <c r="AS320" s="23"/>
      <c r="AT320" s="87"/>
      <c r="AU320" s="5"/>
      <c r="AV320" s="5"/>
    </row>
    <row r="321" spans="1:48" ht="13.5" customHeight="1"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124"/>
      <c r="AE321" s="5"/>
      <c r="AF321" s="5"/>
      <c r="AG321" s="5"/>
      <c r="AH321" s="5"/>
      <c r="AI321" s="5"/>
      <c r="AJ321" s="5"/>
      <c r="AK321" s="5"/>
      <c r="AL321" s="90"/>
      <c r="AM321" s="5"/>
      <c r="AN321" s="14"/>
      <c r="AO321" s="5"/>
      <c r="AP321" s="5"/>
      <c r="AQ321" s="87"/>
      <c r="AR321" s="87"/>
      <c r="AS321" s="23"/>
      <c r="AT321" s="87"/>
      <c r="AU321" s="5"/>
      <c r="AV321" s="5"/>
    </row>
    <row r="322" spans="1:48" ht="13.5" customHeight="1"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124"/>
      <c r="AE322" s="5"/>
      <c r="AF322" s="5"/>
      <c r="AG322" s="5"/>
      <c r="AH322" s="5"/>
      <c r="AI322" s="5"/>
      <c r="AJ322" s="5"/>
      <c r="AK322" s="5"/>
      <c r="AL322" s="90"/>
      <c r="AM322" s="5"/>
      <c r="AN322" s="14"/>
      <c r="AO322" s="5"/>
      <c r="AP322" s="5"/>
      <c r="AQ322" s="87"/>
      <c r="AR322" s="87"/>
      <c r="AS322" s="23"/>
      <c r="AT322" s="87"/>
      <c r="AU322" s="5"/>
      <c r="AV322" s="5"/>
    </row>
    <row r="323" spans="1:48" ht="13.5" customHeight="1"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124"/>
      <c r="AE323" s="5"/>
      <c r="AF323" s="5"/>
      <c r="AG323" s="5"/>
      <c r="AH323" s="5"/>
      <c r="AI323" s="5"/>
      <c r="AJ323" s="5"/>
      <c r="AK323" s="5"/>
      <c r="AL323" s="90"/>
      <c r="AM323" s="5"/>
      <c r="AN323" s="14"/>
      <c r="AO323" s="5"/>
      <c r="AP323" s="5"/>
      <c r="AQ323" s="87"/>
      <c r="AR323" s="87"/>
      <c r="AS323" s="23"/>
      <c r="AT323" s="87"/>
      <c r="AU323" s="5"/>
      <c r="AV323" s="5"/>
    </row>
    <row r="324" spans="1:48" ht="13.5" customHeight="1"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124"/>
      <c r="AE324" s="5"/>
      <c r="AF324" s="5"/>
      <c r="AG324" s="5"/>
      <c r="AH324" s="5"/>
      <c r="AI324" s="5"/>
      <c r="AJ324" s="5"/>
      <c r="AK324" s="5"/>
      <c r="AL324" s="90"/>
      <c r="AM324" s="5"/>
      <c r="AN324" s="14"/>
      <c r="AO324" s="5"/>
      <c r="AP324" s="5"/>
      <c r="AQ324" s="87"/>
      <c r="AR324" s="87"/>
      <c r="AS324" s="23"/>
      <c r="AT324" s="87"/>
      <c r="AU324" s="5"/>
      <c r="AV324" s="5"/>
    </row>
    <row r="325" spans="1:48" ht="13.5" customHeight="1"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124"/>
      <c r="AE325" s="5"/>
      <c r="AF325" s="5"/>
      <c r="AG325" s="5"/>
      <c r="AH325" s="5"/>
      <c r="AI325" s="5"/>
      <c r="AJ325" s="5"/>
      <c r="AK325" s="5"/>
      <c r="AL325" s="90"/>
      <c r="AM325" s="5"/>
      <c r="AN325" s="14"/>
      <c r="AO325" s="5"/>
      <c r="AP325" s="5"/>
      <c r="AQ325" s="87"/>
      <c r="AR325" s="87"/>
      <c r="AS325" s="23"/>
      <c r="AT325" s="87"/>
      <c r="AU325" s="5"/>
      <c r="AV325" s="5"/>
    </row>
    <row r="326" spans="1:48" ht="13.5" customHeight="1"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124"/>
      <c r="AE326" s="5"/>
      <c r="AF326" s="5"/>
      <c r="AG326" s="5"/>
      <c r="AH326" s="5"/>
      <c r="AI326" s="5"/>
      <c r="AJ326" s="5"/>
      <c r="AK326" s="5"/>
      <c r="AL326" s="90"/>
      <c r="AM326" s="5"/>
      <c r="AN326" s="14"/>
      <c r="AO326" s="5"/>
      <c r="AP326" s="5"/>
      <c r="AQ326" s="87"/>
      <c r="AR326" s="87"/>
      <c r="AS326" s="23"/>
      <c r="AT326" s="87"/>
      <c r="AU326" s="5"/>
      <c r="AV326" s="5"/>
    </row>
    <row r="327" spans="1:48" ht="13.5" customHeight="1"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124"/>
      <c r="AE327" s="5"/>
      <c r="AF327" s="5"/>
      <c r="AG327" s="5"/>
      <c r="AH327" s="5"/>
      <c r="AI327" s="5"/>
      <c r="AJ327" s="5"/>
      <c r="AK327" s="5"/>
      <c r="AL327" s="90"/>
      <c r="AM327" s="5"/>
      <c r="AN327" s="14"/>
      <c r="AO327" s="5"/>
      <c r="AP327" s="5"/>
      <c r="AQ327" s="87"/>
      <c r="AR327" s="87"/>
      <c r="AS327" s="23"/>
      <c r="AT327" s="87"/>
      <c r="AU327" s="5"/>
      <c r="AV327" s="5"/>
    </row>
    <row r="328" spans="1:48" ht="13.5" customHeight="1"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124"/>
      <c r="AE328" s="5"/>
      <c r="AF328" s="5"/>
      <c r="AG328" s="5"/>
      <c r="AH328" s="5"/>
      <c r="AI328" s="5"/>
      <c r="AJ328" s="5"/>
      <c r="AK328" s="5"/>
      <c r="AL328" s="90"/>
      <c r="AM328" s="5"/>
      <c r="AN328" s="14"/>
      <c r="AO328" s="5"/>
      <c r="AP328" s="5"/>
      <c r="AQ328" s="87"/>
      <c r="AR328" s="87"/>
      <c r="AS328" s="23"/>
      <c r="AT328" s="87"/>
      <c r="AU328" s="5"/>
      <c r="AV328" s="5"/>
    </row>
    <row r="329" spans="1:48" ht="13.5" customHeight="1"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124"/>
      <c r="AE329" s="5"/>
      <c r="AF329" s="5"/>
      <c r="AG329" s="5"/>
      <c r="AH329" s="5"/>
      <c r="AI329" s="5"/>
      <c r="AJ329" s="5"/>
      <c r="AK329" s="5"/>
      <c r="AL329" s="90"/>
      <c r="AM329" s="5"/>
      <c r="AN329" s="14"/>
      <c r="AO329" s="5"/>
      <c r="AP329" s="5"/>
      <c r="AQ329" s="87"/>
      <c r="AR329" s="87"/>
      <c r="AS329" s="23"/>
      <c r="AT329" s="87"/>
      <c r="AU329" s="5"/>
      <c r="AV329" s="5"/>
    </row>
    <row r="330" spans="1:48" ht="13.5" customHeight="1"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124"/>
      <c r="AE330" s="5"/>
      <c r="AF330" s="5"/>
      <c r="AG330" s="5"/>
      <c r="AH330" s="5"/>
      <c r="AI330" s="5"/>
      <c r="AJ330" s="5"/>
      <c r="AK330" s="5"/>
      <c r="AL330" s="90"/>
      <c r="AM330" s="5"/>
      <c r="AN330" s="14"/>
      <c r="AO330" s="5"/>
      <c r="AP330" s="5"/>
      <c r="AQ330" s="87"/>
      <c r="AR330" s="87"/>
      <c r="AS330" s="23"/>
      <c r="AT330" s="87"/>
      <c r="AU330" s="5"/>
      <c r="AV330" s="5"/>
    </row>
    <row r="331" spans="1:48" ht="13.5" customHeight="1"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124"/>
      <c r="AE331" s="5"/>
      <c r="AF331" s="5"/>
      <c r="AG331" s="5"/>
      <c r="AH331" s="5"/>
      <c r="AI331" s="5"/>
      <c r="AJ331" s="5"/>
      <c r="AK331" s="5"/>
      <c r="AL331" s="90"/>
      <c r="AM331" s="5"/>
      <c r="AN331" s="14"/>
      <c r="AO331" s="5"/>
      <c r="AP331" s="5"/>
      <c r="AQ331" s="87"/>
      <c r="AR331" s="87"/>
      <c r="AS331" s="23"/>
      <c r="AT331" s="87"/>
      <c r="AU331" s="5"/>
      <c r="AV331" s="5"/>
    </row>
    <row r="332" spans="1:48" ht="13.5" customHeight="1"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124"/>
      <c r="AE332" s="5"/>
      <c r="AF332" s="5"/>
      <c r="AG332" s="5"/>
      <c r="AH332" s="5"/>
      <c r="AI332" s="5"/>
      <c r="AJ332" s="5"/>
      <c r="AK332" s="5"/>
      <c r="AL332" s="90"/>
      <c r="AM332" s="5"/>
      <c r="AN332" s="14"/>
      <c r="AO332" s="5"/>
      <c r="AP332" s="5"/>
      <c r="AQ332" s="87"/>
      <c r="AR332" s="87"/>
      <c r="AS332" s="23"/>
      <c r="AT332" s="87"/>
      <c r="AU332" s="5"/>
      <c r="AV332" s="5"/>
    </row>
    <row r="333" spans="1:48" ht="13.5" customHeight="1"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124"/>
      <c r="AE333" s="5"/>
      <c r="AF333" s="5"/>
      <c r="AG333" s="5"/>
      <c r="AH333" s="5"/>
      <c r="AI333" s="5"/>
      <c r="AJ333" s="5"/>
      <c r="AK333" s="5"/>
      <c r="AL333" s="90"/>
      <c r="AM333" s="5"/>
      <c r="AN333" s="14"/>
      <c r="AO333" s="5"/>
      <c r="AP333" s="5"/>
      <c r="AQ333" s="87"/>
      <c r="AR333" s="87"/>
      <c r="AS333" s="23"/>
      <c r="AT333" s="87"/>
      <c r="AU333" s="5"/>
      <c r="AV333" s="5"/>
    </row>
    <row r="334" spans="1:48" ht="13.5" customHeight="1"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124"/>
      <c r="AE334" s="5"/>
      <c r="AF334" s="5"/>
      <c r="AG334" s="5"/>
      <c r="AH334" s="5"/>
      <c r="AI334" s="5"/>
      <c r="AJ334" s="5"/>
      <c r="AK334" s="5"/>
      <c r="AL334" s="90"/>
      <c r="AM334" s="5"/>
      <c r="AN334" s="14"/>
      <c r="AO334" s="5"/>
      <c r="AP334" s="5"/>
      <c r="AQ334" s="87"/>
      <c r="AR334" s="87"/>
      <c r="AS334" s="23"/>
      <c r="AT334" s="87"/>
      <c r="AU334" s="5"/>
      <c r="AV334" s="5"/>
    </row>
    <row r="335" spans="1:48" ht="13.5" customHeight="1"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124"/>
      <c r="AE335" s="5"/>
      <c r="AF335" s="5"/>
      <c r="AG335" s="5"/>
      <c r="AH335" s="5"/>
      <c r="AI335" s="5"/>
      <c r="AJ335" s="5"/>
      <c r="AK335" s="5"/>
      <c r="AL335" s="90"/>
      <c r="AM335" s="5"/>
      <c r="AN335" s="14"/>
      <c r="AO335" s="5"/>
      <c r="AP335" s="5"/>
      <c r="AQ335" s="87"/>
      <c r="AR335" s="87"/>
      <c r="AS335" s="23"/>
      <c r="AT335" s="87"/>
      <c r="AU335" s="5"/>
      <c r="AV335" s="5"/>
    </row>
    <row r="336" spans="1:48" ht="13.5" customHeight="1"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124"/>
      <c r="AE336" s="5"/>
      <c r="AF336" s="5"/>
      <c r="AG336" s="5"/>
      <c r="AH336" s="5"/>
      <c r="AI336" s="5"/>
      <c r="AJ336" s="5"/>
      <c r="AK336" s="5"/>
      <c r="AL336" s="90"/>
      <c r="AM336" s="5"/>
      <c r="AN336" s="14"/>
      <c r="AO336" s="5"/>
      <c r="AP336" s="5"/>
      <c r="AQ336" s="87"/>
      <c r="AR336" s="87"/>
      <c r="AS336" s="23"/>
      <c r="AT336" s="87"/>
      <c r="AU336" s="5"/>
      <c r="AV336" s="5"/>
    </row>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sheetData>
  <mergeCells count="255">
    <mergeCell ref="AS34:AS39"/>
    <mergeCell ref="AT82:AT87"/>
    <mergeCell ref="AU82:AU87"/>
    <mergeCell ref="AQ88:AQ93"/>
    <mergeCell ref="AR76:AR81"/>
    <mergeCell ref="AS76:AS81"/>
    <mergeCell ref="AT40:AT45"/>
    <mergeCell ref="AU40:AU45"/>
    <mergeCell ref="AT46:AT51"/>
    <mergeCell ref="AU46:AU51"/>
    <mergeCell ref="AT52:AT57"/>
    <mergeCell ref="AU52:AU57"/>
    <mergeCell ref="AR88:AR93"/>
    <mergeCell ref="AS88:AS93"/>
    <mergeCell ref="AQ28:AQ33"/>
    <mergeCell ref="AR28:AR33"/>
    <mergeCell ref="AS28:AS33"/>
    <mergeCell ref="AQ58:AQ63"/>
    <mergeCell ref="AR58:AR63"/>
    <mergeCell ref="AS58:AS63"/>
    <mergeCell ref="AT58:AT63"/>
    <mergeCell ref="AU58:AU63"/>
    <mergeCell ref="AQ64:AQ69"/>
    <mergeCell ref="AT28:AT33"/>
    <mergeCell ref="AU28:AU33"/>
    <mergeCell ref="AT34:AT39"/>
    <mergeCell ref="AU34:AU39"/>
    <mergeCell ref="AQ40:AQ45"/>
    <mergeCell ref="AR40:AR45"/>
    <mergeCell ref="AS40:AS45"/>
    <mergeCell ref="AQ46:AQ51"/>
    <mergeCell ref="AR46:AR51"/>
    <mergeCell ref="AS46:AS51"/>
    <mergeCell ref="AR52:AR57"/>
    <mergeCell ref="AS52:AS57"/>
    <mergeCell ref="AQ52:AQ57"/>
    <mergeCell ref="AQ34:AQ39"/>
    <mergeCell ref="AR34:AR39"/>
    <mergeCell ref="AQ94:AQ99"/>
    <mergeCell ref="AR94:AR99"/>
    <mergeCell ref="AS94:AS99"/>
    <mergeCell ref="AT94:AT99"/>
    <mergeCell ref="AU94:AU99"/>
    <mergeCell ref="AT64:AT69"/>
    <mergeCell ref="AU64:AU69"/>
    <mergeCell ref="AT70:AT75"/>
    <mergeCell ref="AU70:AU75"/>
    <mergeCell ref="AT76:AT81"/>
    <mergeCell ref="AU76:AU81"/>
    <mergeCell ref="AR64:AR69"/>
    <mergeCell ref="AS64:AS69"/>
    <mergeCell ref="AQ70:AQ75"/>
    <mergeCell ref="AR70:AR75"/>
    <mergeCell ref="AS70:AS75"/>
    <mergeCell ref="AT88:AT93"/>
    <mergeCell ref="AU88:AU93"/>
    <mergeCell ref="AQ76:AQ81"/>
    <mergeCell ref="AQ82:AQ87"/>
    <mergeCell ref="AR82:AR87"/>
    <mergeCell ref="AS82:AS87"/>
    <mergeCell ref="AU7:AU9"/>
    <mergeCell ref="AK8:AN8"/>
    <mergeCell ref="AS7:AS9"/>
    <mergeCell ref="AT7:AT9"/>
    <mergeCell ref="AQ7:AQ9"/>
    <mergeCell ref="AR7:AR9"/>
    <mergeCell ref="B10:B15"/>
    <mergeCell ref="C10:C15"/>
    <mergeCell ref="D10:D15"/>
    <mergeCell ref="E10:E15"/>
    <mergeCell ref="F10:F15"/>
    <mergeCell ref="AQ10:AQ15"/>
    <mergeCell ref="AR10:AR15"/>
    <mergeCell ref="AS10:AS15"/>
    <mergeCell ref="AT10:AT15"/>
    <mergeCell ref="A1:E3"/>
    <mergeCell ref="F1:AU1"/>
    <mergeCell ref="F2:AU2"/>
    <mergeCell ref="F3:AL3"/>
    <mergeCell ref="AM3:AU3"/>
    <mergeCell ref="A4:P4"/>
    <mergeCell ref="Q4:AU4"/>
    <mergeCell ref="AO7:AO9"/>
    <mergeCell ref="AP7:AP9"/>
    <mergeCell ref="M8:R8"/>
    <mergeCell ref="S8:X8"/>
    <mergeCell ref="Y8:AD8"/>
    <mergeCell ref="AE8:AJ8"/>
    <mergeCell ref="G7:G9"/>
    <mergeCell ref="I8:L8"/>
    <mergeCell ref="H7:H9"/>
    <mergeCell ref="I7:AJ7"/>
    <mergeCell ref="AK7:AN7"/>
    <mergeCell ref="A5:P5"/>
    <mergeCell ref="Q5:AU5"/>
    <mergeCell ref="A7:A9"/>
    <mergeCell ref="B7:D8"/>
    <mergeCell ref="E7:E9"/>
    <mergeCell ref="F7:F9"/>
    <mergeCell ref="A22:A27"/>
    <mergeCell ref="B22:B27"/>
    <mergeCell ref="C22:C27"/>
    <mergeCell ref="D22:D27"/>
    <mergeCell ref="E22:E27"/>
    <mergeCell ref="AU10:AU15"/>
    <mergeCell ref="AS22:AS27"/>
    <mergeCell ref="AT22:AT27"/>
    <mergeCell ref="AQ16:AQ21"/>
    <mergeCell ref="AR16:AR21"/>
    <mergeCell ref="AS16:AS21"/>
    <mergeCell ref="AT16:AT21"/>
    <mergeCell ref="A16:A21"/>
    <mergeCell ref="B16:B21"/>
    <mergeCell ref="C16:C21"/>
    <mergeCell ref="D16:D21"/>
    <mergeCell ref="E16:E21"/>
    <mergeCell ref="F16:F21"/>
    <mergeCell ref="F22:F27"/>
    <mergeCell ref="A10:A15"/>
    <mergeCell ref="AU16:AU21"/>
    <mergeCell ref="AR22:AR27"/>
    <mergeCell ref="AU22:AU27"/>
    <mergeCell ref="AQ22:AQ27"/>
    <mergeCell ref="F28:F33"/>
    <mergeCell ref="A28:A33"/>
    <mergeCell ref="A34:A39"/>
    <mergeCell ref="B34:B39"/>
    <mergeCell ref="C34:C39"/>
    <mergeCell ref="D34:D39"/>
    <mergeCell ref="E34:E39"/>
    <mergeCell ref="F34:F39"/>
    <mergeCell ref="D46:D51"/>
    <mergeCell ref="E46:E51"/>
    <mergeCell ref="B28:B33"/>
    <mergeCell ref="C28:C33"/>
    <mergeCell ref="D28:D33"/>
    <mergeCell ref="E28:E33"/>
    <mergeCell ref="D52:D57"/>
    <mergeCell ref="E52:E57"/>
    <mergeCell ref="F52:F57"/>
    <mergeCell ref="F58:F63"/>
    <mergeCell ref="A40:A45"/>
    <mergeCell ref="B40:B45"/>
    <mergeCell ref="C40:C45"/>
    <mergeCell ref="D40:D45"/>
    <mergeCell ref="E40:E45"/>
    <mergeCell ref="F40:F45"/>
    <mergeCell ref="A46:A51"/>
    <mergeCell ref="F46:F51"/>
    <mergeCell ref="A58:A63"/>
    <mergeCell ref="B46:B51"/>
    <mergeCell ref="C46:C51"/>
    <mergeCell ref="A52:A57"/>
    <mergeCell ref="B52:B57"/>
    <mergeCell ref="C52:C57"/>
    <mergeCell ref="B58:B63"/>
    <mergeCell ref="C58:C63"/>
    <mergeCell ref="D58:D63"/>
    <mergeCell ref="E58:E63"/>
    <mergeCell ref="AQ100:AQ105"/>
    <mergeCell ref="AR100:AR105"/>
    <mergeCell ref="AS100:AS105"/>
    <mergeCell ref="AT100:AT105"/>
    <mergeCell ref="AU100:AU105"/>
    <mergeCell ref="AR106:AR111"/>
    <mergeCell ref="AU106:AU111"/>
    <mergeCell ref="AQ106:AQ111"/>
    <mergeCell ref="A64:A69"/>
    <mergeCell ref="B64:B69"/>
    <mergeCell ref="C64:C69"/>
    <mergeCell ref="D64:D69"/>
    <mergeCell ref="E64:E69"/>
    <mergeCell ref="F64:F69"/>
    <mergeCell ref="B106:B111"/>
    <mergeCell ref="C106:C111"/>
    <mergeCell ref="C76:C81"/>
    <mergeCell ref="A82:A87"/>
    <mergeCell ref="B82:B87"/>
    <mergeCell ref="C82:C87"/>
    <mergeCell ref="B88:B93"/>
    <mergeCell ref="C88:C93"/>
    <mergeCell ref="A70:A75"/>
    <mergeCell ref="B70:B75"/>
    <mergeCell ref="AQ124:AQ129"/>
    <mergeCell ref="AR124:AR129"/>
    <mergeCell ref="AS124:AS129"/>
    <mergeCell ref="AT118:AT123"/>
    <mergeCell ref="AU118:AU123"/>
    <mergeCell ref="AT124:AT129"/>
    <mergeCell ref="AU124:AU129"/>
    <mergeCell ref="AS106:AS111"/>
    <mergeCell ref="AT106:AT111"/>
    <mergeCell ref="AQ112:AQ117"/>
    <mergeCell ref="AR112:AR117"/>
    <mergeCell ref="AS112:AS117"/>
    <mergeCell ref="AT112:AT117"/>
    <mergeCell ref="AU112:AU117"/>
    <mergeCell ref="AQ118:AQ123"/>
    <mergeCell ref="AR118:AR123"/>
    <mergeCell ref="AS118:AS123"/>
    <mergeCell ref="F94:F99"/>
    <mergeCell ref="D106:D111"/>
    <mergeCell ref="E106:E111"/>
    <mergeCell ref="D112:D117"/>
    <mergeCell ref="E112:E117"/>
    <mergeCell ref="A112:A117"/>
    <mergeCell ref="B112:B117"/>
    <mergeCell ref="C112:C117"/>
    <mergeCell ref="B118:B123"/>
    <mergeCell ref="C118:C123"/>
    <mergeCell ref="A118:A123"/>
    <mergeCell ref="F112:F117"/>
    <mergeCell ref="D118:D123"/>
    <mergeCell ref="E118:E123"/>
    <mergeCell ref="F118:F123"/>
    <mergeCell ref="I135:L135"/>
    <mergeCell ref="M135:O135"/>
    <mergeCell ref="I136:L136"/>
    <mergeCell ref="M136:O136"/>
    <mergeCell ref="A100:A105"/>
    <mergeCell ref="B100:B105"/>
    <mergeCell ref="C100:C105"/>
    <mergeCell ref="D100:D105"/>
    <mergeCell ref="E100:E105"/>
    <mergeCell ref="F100:F105"/>
    <mergeCell ref="A106:A111"/>
    <mergeCell ref="F106:F111"/>
    <mergeCell ref="A130:F132"/>
    <mergeCell ref="D124:D129"/>
    <mergeCell ref="E124:E129"/>
    <mergeCell ref="F124:F129"/>
    <mergeCell ref="C70:C75"/>
    <mergeCell ref="D70:D75"/>
    <mergeCell ref="E70:E75"/>
    <mergeCell ref="F70:F75"/>
    <mergeCell ref="A76:A81"/>
    <mergeCell ref="F76:F81"/>
    <mergeCell ref="A88:A93"/>
    <mergeCell ref="B76:B81"/>
    <mergeCell ref="A124:A129"/>
    <mergeCell ref="B124:B129"/>
    <mergeCell ref="C124:C129"/>
    <mergeCell ref="A94:A99"/>
    <mergeCell ref="B94:B99"/>
    <mergeCell ref="C94:C99"/>
    <mergeCell ref="D76:D81"/>
    <mergeCell ref="E76:E81"/>
    <mergeCell ref="D82:D87"/>
    <mergeCell ref="E82:E87"/>
    <mergeCell ref="F82:F87"/>
    <mergeCell ref="D88:D93"/>
    <mergeCell ref="E88:E93"/>
    <mergeCell ref="F88:F93"/>
    <mergeCell ref="D94:D99"/>
    <mergeCell ref="E94:E99"/>
  </mergeCells>
  <printOptions horizontalCentered="1" verticalCentered="1"/>
  <pageMargins left="0" right="0" top="0" bottom="0.35433070866141736" header="0" footer="0"/>
  <pageSetup scale="55" orientation="landscape" r:id="rId1"/>
  <headerFooter>
    <oddFooter>&amp;C&amp;G</oddFoot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000"/>
  <sheetViews>
    <sheetView showGridLines="0" tabSelected="1" zoomScale="73" zoomScaleNormal="73" workbookViewId="0">
      <pane ySplit="1" topLeftCell="A2" activePane="bottomLeft" state="frozen"/>
      <selection activeCell="C1" sqref="C1"/>
      <selection pane="bottomLeft" activeCell="B8" sqref="B8:B13"/>
    </sheetView>
  </sheetViews>
  <sheetFormatPr baseColWidth="10" defaultColWidth="14.42578125" defaultRowHeight="15" customHeight="1" x14ac:dyDescent="0.25"/>
  <cols>
    <col min="1" max="1" width="10.7109375" customWidth="1"/>
    <col min="2" max="2" width="13.85546875" customWidth="1"/>
    <col min="3" max="3" width="29.28515625" customWidth="1"/>
    <col min="4" max="4" width="8.28515625" customWidth="1"/>
    <col min="5" max="5" width="8.140625" customWidth="1"/>
    <col min="6" max="6" width="12.7109375" customWidth="1"/>
    <col min="7" max="7" width="8" bestFit="1" customWidth="1"/>
    <col min="8" max="8" width="7.140625" bestFit="1" customWidth="1"/>
    <col min="9" max="9" width="6.28515625" bestFit="1" customWidth="1"/>
    <col min="10" max="11" width="6.85546875" bestFit="1" customWidth="1"/>
    <col min="12" max="15" width="6.28515625" bestFit="1" customWidth="1"/>
    <col min="16" max="18" width="9.5703125" customWidth="1"/>
    <col min="19" max="19" width="11.28515625" customWidth="1"/>
    <col min="20" max="20" width="9.7109375" customWidth="1"/>
    <col min="21" max="21" width="10.5703125" customWidth="1"/>
    <col min="22" max="22" width="54.42578125" customWidth="1"/>
    <col min="23" max="30" width="11.42578125" customWidth="1"/>
  </cols>
  <sheetData>
    <row r="1" spans="1:30" ht="30" customHeight="1" x14ac:dyDescent="0.25">
      <c r="A1" s="637"/>
      <c r="B1" s="487"/>
      <c r="C1" s="487"/>
      <c r="D1" s="638" t="s">
        <v>0</v>
      </c>
      <c r="E1" s="481"/>
      <c r="F1" s="481"/>
      <c r="G1" s="481"/>
      <c r="H1" s="481"/>
      <c r="I1" s="481"/>
      <c r="J1" s="481"/>
      <c r="K1" s="481"/>
      <c r="L1" s="481"/>
      <c r="M1" s="481"/>
      <c r="N1" s="481"/>
      <c r="O1" s="481"/>
      <c r="P1" s="481"/>
      <c r="Q1" s="481"/>
      <c r="R1" s="481"/>
      <c r="S1" s="481"/>
      <c r="T1" s="481"/>
      <c r="U1" s="481"/>
      <c r="V1" s="482"/>
      <c r="W1" s="53"/>
      <c r="X1" s="53"/>
      <c r="Y1" s="53"/>
      <c r="Z1" s="53"/>
      <c r="AA1" s="53"/>
      <c r="AB1" s="53"/>
      <c r="AC1" s="53"/>
      <c r="AD1" s="53"/>
    </row>
    <row r="2" spans="1:30" ht="27" customHeight="1" x14ac:dyDescent="0.25">
      <c r="A2" s="489"/>
      <c r="B2" s="475"/>
      <c r="C2" s="475"/>
      <c r="D2" s="639" t="s">
        <v>163</v>
      </c>
      <c r="E2" s="465"/>
      <c r="F2" s="465"/>
      <c r="G2" s="465"/>
      <c r="H2" s="465"/>
      <c r="I2" s="465"/>
      <c r="J2" s="465"/>
      <c r="K2" s="465"/>
      <c r="L2" s="465"/>
      <c r="M2" s="465"/>
      <c r="N2" s="465"/>
      <c r="O2" s="465"/>
      <c r="P2" s="465"/>
      <c r="Q2" s="465"/>
      <c r="R2" s="465"/>
      <c r="S2" s="465"/>
      <c r="T2" s="465"/>
      <c r="U2" s="465"/>
      <c r="V2" s="484"/>
      <c r="W2" s="53"/>
      <c r="X2" s="53"/>
      <c r="Y2" s="53"/>
      <c r="Z2" s="53"/>
      <c r="AA2" s="53"/>
      <c r="AB2" s="53"/>
      <c r="AC2" s="53"/>
      <c r="AD2" s="53"/>
    </row>
    <row r="3" spans="1:30" ht="32.25" customHeight="1" x14ac:dyDescent="0.25">
      <c r="A3" s="491"/>
      <c r="B3" s="492"/>
      <c r="C3" s="492"/>
      <c r="D3" s="640" t="s">
        <v>2</v>
      </c>
      <c r="E3" s="472"/>
      <c r="F3" s="472"/>
      <c r="G3" s="472"/>
      <c r="H3" s="472"/>
      <c r="I3" s="472"/>
      <c r="J3" s="472"/>
      <c r="K3" s="472"/>
      <c r="L3" s="472"/>
      <c r="M3" s="472"/>
      <c r="N3" s="472"/>
      <c r="O3" s="472"/>
      <c r="P3" s="472"/>
      <c r="Q3" s="472"/>
      <c r="R3" s="472"/>
      <c r="S3" s="472"/>
      <c r="T3" s="472"/>
      <c r="U3" s="534"/>
      <c r="V3" s="56" t="s">
        <v>3</v>
      </c>
      <c r="W3" s="53"/>
      <c r="X3" s="53"/>
      <c r="Y3" s="53"/>
      <c r="Z3" s="53"/>
      <c r="AA3" s="53"/>
      <c r="AB3" s="53"/>
      <c r="AC3" s="53"/>
      <c r="AD3" s="53"/>
    </row>
    <row r="4" spans="1:30" ht="28.5" customHeight="1" x14ac:dyDescent="0.25">
      <c r="A4" s="641" t="s">
        <v>4</v>
      </c>
      <c r="B4" s="481"/>
      <c r="C4" s="481"/>
      <c r="D4" s="642" t="s">
        <v>5</v>
      </c>
      <c r="E4" s="449"/>
      <c r="F4" s="449"/>
      <c r="G4" s="449"/>
      <c r="H4" s="449"/>
      <c r="I4" s="449"/>
      <c r="J4" s="449"/>
      <c r="K4" s="449"/>
      <c r="L4" s="449"/>
      <c r="M4" s="449"/>
      <c r="N4" s="449"/>
      <c r="O4" s="449"/>
      <c r="P4" s="449"/>
      <c r="Q4" s="449"/>
      <c r="R4" s="449"/>
      <c r="S4" s="449"/>
      <c r="T4" s="449"/>
      <c r="U4" s="449"/>
      <c r="V4" s="643"/>
      <c r="W4" s="53"/>
      <c r="X4" s="53"/>
      <c r="Y4" s="53"/>
      <c r="Z4" s="53"/>
      <c r="AA4" s="53"/>
      <c r="AB4" s="53"/>
      <c r="AC4" s="53"/>
      <c r="AD4" s="53"/>
    </row>
    <row r="5" spans="1:30" ht="33" customHeight="1" x14ac:dyDescent="0.25">
      <c r="A5" s="631" t="s">
        <v>6</v>
      </c>
      <c r="B5" s="472"/>
      <c r="C5" s="472"/>
      <c r="D5" s="644" t="s">
        <v>7</v>
      </c>
      <c r="E5" s="645"/>
      <c r="F5" s="645"/>
      <c r="G5" s="645"/>
      <c r="H5" s="645"/>
      <c r="I5" s="645"/>
      <c r="J5" s="645"/>
      <c r="K5" s="645"/>
      <c r="L5" s="645"/>
      <c r="M5" s="645"/>
      <c r="N5" s="645"/>
      <c r="O5" s="645"/>
      <c r="P5" s="645"/>
      <c r="Q5" s="645"/>
      <c r="R5" s="645"/>
      <c r="S5" s="645"/>
      <c r="T5" s="645"/>
      <c r="U5" s="645"/>
      <c r="V5" s="646"/>
      <c r="W5" s="53"/>
      <c r="X5" s="53"/>
      <c r="Y5" s="53"/>
      <c r="Z5" s="53"/>
      <c r="AA5" s="53"/>
      <c r="AB5" s="53"/>
      <c r="AC5" s="53"/>
      <c r="AD5" s="53"/>
    </row>
    <row r="6" spans="1:30" ht="42.75" customHeight="1" x14ac:dyDescent="0.25">
      <c r="A6" s="632" t="s">
        <v>8</v>
      </c>
      <c r="B6" s="634" t="s">
        <v>170</v>
      </c>
      <c r="C6" s="634" t="s">
        <v>171</v>
      </c>
      <c r="D6" s="636" t="s">
        <v>172</v>
      </c>
      <c r="E6" s="479"/>
      <c r="F6" s="636" t="s">
        <v>173</v>
      </c>
      <c r="G6" s="478"/>
      <c r="H6" s="478"/>
      <c r="I6" s="478"/>
      <c r="J6" s="478"/>
      <c r="K6" s="478"/>
      <c r="L6" s="478"/>
      <c r="M6" s="478"/>
      <c r="N6" s="478"/>
      <c r="O6" s="478"/>
      <c r="P6" s="478"/>
      <c r="Q6" s="478"/>
      <c r="R6" s="478"/>
      <c r="S6" s="479"/>
      <c r="T6" s="636" t="s">
        <v>175</v>
      </c>
      <c r="U6" s="479"/>
      <c r="V6" s="648" t="s">
        <v>701</v>
      </c>
      <c r="W6" s="57"/>
      <c r="X6" s="57"/>
      <c r="Y6" s="57"/>
      <c r="Z6" s="57"/>
      <c r="AA6" s="57"/>
      <c r="AB6" s="57"/>
      <c r="AC6" s="57"/>
      <c r="AD6" s="57"/>
    </row>
    <row r="7" spans="1:30" ht="72" customHeight="1" thickBot="1" x14ac:dyDescent="0.3">
      <c r="A7" s="633"/>
      <c r="B7" s="635"/>
      <c r="C7" s="635"/>
      <c r="D7" s="59" t="s">
        <v>178</v>
      </c>
      <c r="E7" s="59" t="s">
        <v>181</v>
      </c>
      <c r="F7" s="59" t="s">
        <v>182</v>
      </c>
      <c r="G7" s="60" t="s">
        <v>183</v>
      </c>
      <c r="H7" s="60" t="s">
        <v>184</v>
      </c>
      <c r="I7" s="60" t="s">
        <v>185</v>
      </c>
      <c r="J7" s="60" t="s">
        <v>186</v>
      </c>
      <c r="K7" s="60" t="s">
        <v>187</v>
      </c>
      <c r="L7" s="60" t="s">
        <v>188</v>
      </c>
      <c r="M7" s="60" t="s">
        <v>189</v>
      </c>
      <c r="N7" s="60" t="s">
        <v>190</v>
      </c>
      <c r="O7" s="60" t="s">
        <v>191</v>
      </c>
      <c r="P7" s="60" t="s">
        <v>192</v>
      </c>
      <c r="Q7" s="60" t="s">
        <v>193</v>
      </c>
      <c r="R7" s="60" t="s">
        <v>194</v>
      </c>
      <c r="S7" s="61" t="s">
        <v>195</v>
      </c>
      <c r="T7" s="61" t="s">
        <v>196</v>
      </c>
      <c r="U7" s="61" t="s">
        <v>197</v>
      </c>
      <c r="V7" s="649"/>
      <c r="W7" s="57"/>
      <c r="X7" s="57"/>
      <c r="Y7" s="57"/>
      <c r="Z7" s="57"/>
      <c r="AA7" s="57"/>
      <c r="AB7" s="57"/>
      <c r="AC7" s="57"/>
      <c r="AD7" s="57"/>
    </row>
    <row r="8" spans="1:30" ht="50.1" customHeight="1" x14ac:dyDescent="0.25">
      <c r="A8" s="618" t="s">
        <v>45</v>
      </c>
      <c r="B8" s="620" t="s">
        <v>198</v>
      </c>
      <c r="C8" s="625" t="s">
        <v>199</v>
      </c>
      <c r="D8" s="624" t="s">
        <v>200</v>
      </c>
      <c r="E8" s="624" t="s">
        <v>200</v>
      </c>
      <c r="F8" s="62" t="s">
        <v>203</v>
      </c>
      <c r="G8" s="178">
        <v>0.05</v>
      </c>
      <c r="H8" s="178"/>
      <c r="I8" s="178">
        <v>0.05</v>
      </c>
      <c r="J8" s="179">
        <v>0.05</v>
      </c>
      <c r="K8" s="179">
        <v>0.1</v>
      </c>
      <c r="L8" s="179">
        <v>0.15</v>
      </c>
      <c r="M8" s="178">
        <v>0.1</v>
      </c>
      <c r="N8" s="178">
        <v>0.1</v>
      </c>
      <c r="O8" s="178">
        <v>0.1</v>
      </c>
      <c r="P8" s="178">
        <v>0.1</v>
      </c>
      <c r="Q8" s="178">
        <v>0.1</v>
      </c>
      <c r="R8" s="178">
        <v>0.1</v>
      </c>
      <c r="S8" s="105">
        <f>G8+H8+I8+J8+L8+K8+M8+N8+O8+P8+Q8+R8</f>
        <v>0.99999999999999989</v>
      </c>
      <c r="T8" s="650">
        <f>U8++U10+U12</f>
        <v>0.03</v>
      </c>
      <c r="U8" s="647">
        <v>0.01</v>
      </c>
      <c r="V8" s="651" t="s">
        <v>212</v>
      </c>
      <c r="W8" s="575"/>
      <c r="X8" s="57"/>
      <c r="Y8" s="57"/>
      <c r="Z8" s="57"/>
      <c r="AA8" s="57"/>
      <c r="AB8" s="57"/>
      <c r="AC8" s="57"/>
      <c r="AD8" s="57"/>
    </row>
    <row r="9" spans="1:30" ht="50.1" customHeight="1" thickBot="1" x14ac:dyDescent="0.3">
      <c r="A9" s="457"/>
      <c r="B9" s="457"/>
      <c r="C9" s="461"/>
      <c r="D9" s="458"/>
      <c r="E9" s="458"/>
      <c r="F9" s="63" t="s">
        <v>214</v>
      </c>
      <c r="G9" s="178">
        <v>0.03</v>
      </c>
      <c r="H9" s="178"/>
      <c r="I9" s="178">
        <v>0.01</v>
      </c>
      <c r="J9" s="180">
        <v>0.02</v>
      </c>
      <c r="K9" s="180">
        <v>0</v>
      </c>
      <c r="L9" s="181">
        <v>0.02</v>
      </c>
      <c r="M9" s="182">
        <v>0</v>
      </c>
      <c r="N9" s="182">
        <v>0</v>
      </c>
      <c r="O9" s="182">
        <v>0.03</v>
      </c>
      <c r="P9" s="178">
        <v>0.1</v>
      </c>
      <c r="Q9" s="178">
        <v>0.5</v>
      </c>
      <c r="R9" s="178">
        <v>0.1203</v>
      </c>
      <c r="S9" s="96">
        <f>SUM(G9:R9)</f>
        <v>0.83029999999999993</v>
      </c>
      <c r="T9" s="457"/>
      <c r="U9" s="578"/>
      <c r="V9" s="574"/>
      <c r="W9" s="576"/>
      <c r="X9" s="57"/>
      <c r="Y9" s="57"/>
      <c r="Z9" s="57"/>
      <c r="AA9" s="57"/>
      <c r="AB9" s="57"/>
      <c r="AC9" s="57"/>
      <c r="AD9" s="57"/>
    </row>
    <row r="10" spans="1:30" ht="50.1" customHeight="1" x14ac:dyDescent="0.25">
      <c r="A10" s="457"/>
      <c r="B10" s="457"/>
      <c r="C10" s="625" t="s">
        <v>218</v>
      </c>
      <c r="D10" s="624" t="s">
        <v>200</v>
      </c>
      <c r="E10" s="624" t="s">
        <v>200</v>
      </c>
      <c r="F10" s="62" t="s">
        <v>203</v>
      </c>
      <c r="G10" s="178">
        <v>0.05</v>
      </c>
      <c r="H10" s="178"/>
      <c r="I10" s="178">
        <v>0.05</v>
      </c>
      <c r="J10" s="183">
        <v>0.05</v>
      </c>
      <c r="K10" s="179">
        <v>0.1</v>
      </c>
      <c r="L10" s="179">
        <v>0.15</v>
      </c>
      <c r="M10" s="178">
        <v>0.1</v>
      </c>
      <c r="N10" s="178">
        <v>0.1</v>
      </c>
      <c r="O10" s="178">
        <v>0.1</v>
      </c>
      <c r="P10" s="178">
        <v>0.1</v>
      </c>
      <c r="Q10" s="178">
        <v>0.1</v>
      </c>
      <c r="R10" s="178">
        <v>0.1</v>
      </c>
      <c r="S10" s="105">
        <f>G10+H10+I10+J10+L10+K10+M10+N10+O10+P10+Q10+R10</f>
        <v>0.99999999999999989</v>
      </c>
      <c r="T10" s="457"/>
      <c r="U10" s="593">
        <v>0.01</v>
      </c>
      <c r="V10" s="630" t="s">
        <v>221</v>
      </c>
      <c r="W10" s="575"/>
      <c r="X10" s="57"/>
      <c r="Y10" s="57"/>
      <c r="Z10" s="57"/>
      <c r="AA10" s="57"/>
      <c r="AB10" s="57"/>
      <c r="AC10" s="57"/>
      <c r="AD10" s="57"/>
    </row>
    <row r="11" spans="1:30" ht="50.1" customHeight="1" thickBot="1" x14ac:dyDescent="0.3">
      <c r="A11" s="457"/>
      <c r="B11" s="457"/>
      <c r="C11" s="461"/>
      <c r="D11" s="458"/>
      <c r="E11" s="458"/>
      <c r="F11" s="63" t="s">
        <v>214</v>
      </c>
      <c r="G11" s="178">
        <v>0.04</v>
      </c>
      <c r="H11" s="178"/>
      <c r="I11" s="178">
        <v>0.02</v>
      </c>
      <c r="J11" s="180">
        <v>0.03</v>
      </c>
      <c r="K11" s="180">
        <v>0</v>
      </c>
      <c r="L11" s="181">
        <v>0.02</v>
      </c>
      <c r="M11" s="182">
        <v>0.1</v>
      </c>
      <c r="N11" s="182">
        <v>0.1</v>
      </c>
      <c r="O11" s="182">
        <v>0.1</v>
      </c>
      <c r="P11" s="178">
        <v>0.2</v>
      </c>
      <c r="Q11" s="178">
        <v>0.19</v>
      </c>
      <c r="R11" s="178">
        <v>0.2</v>
      </c>
      <c r="S11" s="100">
        <f>SUM(G11:R11)</f>
        <v>1</v>
      </c>
      <c r="T11" s="457"/>
      <c r="U11" s="578"/>
      <c r="V11" s="574"/>
      <c r="W11" s="576"/>
      <c r="X11" s="57"/>
      <c r="Y11" s="57"/>
      <c r="Z11" s="57"/>
      <c r="AA11" s="57"/>
      <c r="AB11" s="57"/>
      <c r="AC11" s="57"/>
      <c r="AD11" s="57"/>
    </row>
    <row r="12" spans="1:30" ht="50.1" customHeight="1" x14ac:dyDescent="0.25">
      <c r="A12" s="457"/>
      <c r="B12" s="457"/>
      <c r="C12" s="625" t="s">
        <v>225</v>
      </c>
      <c r="D12" s="624" t="s">
        <v>200</v>
      </c>
      <c r="E12" s="624" t="s">
        <v>200</v>
      </c>
      <c r="F12" s="62" t="s">
        <v>203</v>
      </c>
      <c r="G12" s="178">
        <v>0.05</v>
      </c>
      <c r="H12" s="178"/>
      <c r="I12" s="178">
        <v>0.05</v>
      </c>
      <c r="J12" s="179">
        <v>0.05</v>
      </c>
      <c r="K12" s="179">
        <v>0.1</v>
      </c>
      <c r="L12" s="179">
        <v>0.15</v>
      </c>
      <c r="M12" s="178">
        <v>0.1</v>
      </c>
      <c r="N12" s="178">
        <v>0.1</v>
      </c>
      <c r="O12" s="178">
        <v>0.1</v>
      </c>
      <c r="P12" s="178">
        <v>0.1</v>
      </c>
      <c r="Q12" s="178">
        <v>0.1</v>
      </c>
      <c r="R12" s="178">
        <v>0.1</v>
      </c>
      <c r="S12" s="105">
        <f>G12+H12+I12+J12+L12+K12+M12+N12+O12+P12+Q12+R12</f>
        <v>0.99999999999999989</v>
      </c>
      <c r="T12" s="457"/>
      <c r="U12" s="593">
        <v>0.01</v>
      </c>
      <c r="V12" s="579" t="s">
        <v>226</v>
      </c>
      <c r="W12" s="575"/>
      <c r="X12" s="57"/>
      <c r="Y12" s="57"/>
      <c r="Z12" s="57"/>
      <c r="AA12" s="57"/>
      <c r="AB12" s="57"/>
      <c r="AC12" s="57"/>
      <c r="AD12" s="57"/>
    </row>
    <row r="13" spans="1:30" ht="50.1" customHeight="1" thickBot="1" x14ac:dyDescent="0.3">
      <c r="A13" s="458"/>
      <c r="B13" s="458"/>
      <c r="C13" s="461"/>
      <c r="D13" s="458"/>
      <c r="E13" s="458"/>
      <c r="F13" s="63" t="s">
        <v>214</v>
      </c>
      <c r="G13" s="178">
        <v>0</v>
      </c>
      <c r="H13" s="178"/>
      <c r="I13" s="178">
        <v>0</v>
      </c>
      <c r="J13" s="180">
        <v>0</v>
      </c>
      <c r="K13" s="180">
        <v>0</v>
      </c>
      <c r="L13" s="181">
        <v>0.15</v>
      </c>
      <c r="M13" s="182">
        <v>0.1</v>
      </c>
      <c r="N13" s="182">
        <v>0.1</v>
      </c>
      <c r="O13" s="182">
        <v>0.1</v>
      </c>
      <c r="P13" s="178">
        <v>0.15</v>
      </c>
      <c r="Q13" s="178">
        <v>0.2</v>
      </c>
      <c r="R13" s="178">
        <v>0.2</v>
      </c>
      <c r="S13" s="100">
        <f>SUM(G13:R13)</f>
        <v>1</v>
      </c>
      <c r="T13" s="458"/>
      <c r="U13" s="578"/>
      <c r="V13" s="574"/>
      <c r="W13" s="576"/>
      <c r="X13" s="57"/>
      <c r="Y13" s="57"/>
      <c r="Z13" s="57"/>
      <c r="AA13" s="57"/>
      <c r="AB13" s="57"/>
      <c r="AC13" s="57"/>
      <c r="AD13" s="57"/>
    </row>
    <row r="14" spans="1:30" ht="50.1" customHeight="1" x14ac:dyDescent="0.25">
      <c r="A14" s="618" t="s">
        <v>232</v>
      </c>
      <c r="B14" s="620" t="s">
        <v>91</v>
      </c>
      <c r="C14" s="625" t="s">
        <v>233</v>
      </c>
      <c r="D14" s="624" t="s">
        <v>200</v>
      </c>
      <c r="E14" s="624" t="s">
        <v>200</v>
      </c>
      <c r="F14" s="62" t="s">
        <v>203</v>
      </c>
      <c r="G14" s="178"/>
      <c r="H14" s="178"/>
      <c r="I14" s="178">
        <v>0.3</v>
      </c>
      <c r="J14" s="179"/>
      <c r="K14" s="179"/>
      <c r="L14" s="179"/>
      <c r="M14" s="178"/>
      <c r="N14" s="178">
        <v>0.3</v>
      </c>
      <c r="O14" s="178"/>
      <c r="P14" s="178"/>
      <c r="Q14" s="178"/>
      <c r="R14" s="178">
        <v>0.4</v>
      </c>
      <c r="S14" s="105">
        <f>G14+H14+I14+J14+L14+K14+M14+N14+O14+P14+Q14+R14</f>
        <v>1</v>
      </c>
      <c r="T14" s="589">
        <f>U14+U16+U18+U20+U22+U24+U26</f>
        <v>4.5500000000000006E-2</v>
      </c>
      <c r="U14" s="593">
        <v>8.0000000000000002E-3</v>
      </c>
      <c r="V14" s="579" t="s">
        <v>239</v>
      </c>
      <c r="W14" s="575"/>
      <c r="X14" s="65"/>
      <c r="Y14" s="65"/>
      <c r="Z14" s="57"/>
      <c r="AA14" s="57"/>
      <c r="AB14" s="57"/>
      <c r="AC14" s="57"/>
      <c r="AD14" s="57"/>
    </row>
    <row r="15" spans="1:30" ht="50.1" customHeight="1" thickBot="1" x14ac:dyDescent="0.3">
      <c r="A15" s="457"/>
      <c r="B15" s="457"/>
      <c r="C15" s="461"/>
      <c r="D15" s="458"/>
      <c r="E15" s="458"/>
      <c r="F15" s="63" t="s">
        <v>214</v>
      </c>
      <c r="G15" s="178"/>
      <c r="H15" s="178"/>
      <c r="I15" s="178">
        <v>0.3</v>
      </c>
      <c r="J15" s="180">
        <v>0</v>
      </c>
      <c r="K15" s="180">
        <v>0</v>
      </c>
      <c r="L15" s="180">
        <v>0</v>
      </c>
      <c r="M15" s="182">
        <v>0</v>
      </c>
      <c r="N15" s="182">
        <v>0</v>
      </c>
      <c r="O15" s="182">
        <v>0</v>
      </c>
      <c r="P15" s="178">
        <v>0.1</v>
      </c>
      <c r="Q15" s="178">
        <v>0.1</v>
      </c>
      <c r="R15" s="178">
        <v>0.5</v>
      </c>
      <c r="S15" s="100">
        <f>SUM(G15:R15)</f>
        <v>1</v>
      </c>
      <c r="T15" s="457"/>
      <c r="U15" s="578"/>
      <c r="V15" s="574"/>
      <c r="W15" s="576"/>
      <c r="X15" s="65"/>
      <c r="Y15" s="65"/>
      <c r="Z15" s="57"/>
      <c r="AA15" s="57"/>
      <c r="AB15" s="57"/>
      <c r="AC15" s="57"/>
      <c r="AD15" s="57"/>
    </row>
    <row r="16" spans="1:30" ht="50.1" customHeight="1" x14ac:dyDescent="0.25">
      <c r="A16" s="457"/>
      <c r="B16" s="457"/>
      <c r="C16" s="625" t="s">
        <v>241</v>
      </c>
      <c r="D16" s="624" t="s">
        <v>200</v>
      </c>
      <c r="E16" s="624" t="s">
        <v>200</v>
      </c>
      <c r="F16" s="62" t="s">
        <v>203</v>
      </c>
      <c r="G16" s="178">
        <v>0.05</v>
      </c>
      <c r="H16" s="178">
        <v>0.05</v>
      </c>
      <c r="I16" s="178">
        <v>0.05</v>
      </c>
      <c r="J16" s="179">
        <v>0.1</v>
      </c>
      <c r="K16" s="179">
        <v>0.1</v>
      </c>
      <c r="L16" s="179">
        <v>0.1</v>
      </c>
      <c r="M16" s="178">
        <v>0.1</v>
      </c>
      <c r="N16" s="178">
        <v>0.1</v>
      </c>
      <c r="O16" s="178">
        <v>0.1</v>
      </c>
      <c r="P16" s="178">
        <v>0.1</v>
      </c>
      <c r="Q16" s="178">
        <v>0.1</v>
      </c>
      <c r="R16" s="178">
        <v>0.05</v>
      </c>
      <c r="S16" s="105">
        <f>G16+H16+I16+J16+L16+K16+M16+N16+O16+P16+Q16+R16</f>
        <v>0.99999999999999989</v>
      </c>
      <c r="T16" s="457"/>
      <c r="U16" s="593">
        <v>6.0000000000000001E-3</v>
      </c>
      <c r="V16" s="630" t="s">
        <v>243</v>
      </c>
      <c r="W16" s="575"/>
      <c r="X16" s="65"/>
      <c r="Y16" s="65"/>
      <c r="Z16" s="57"/>
      <c r="AA16" s="57"/>
      <c r="AB16" s="57"/>
      <c r="AC16" s="57"/>
      <c r="AD16" s="57"/>
    </row>
    <row r="17" spans="1:30" ht="50.1" customHeight="1" thickBot="1" x14ac:dyDescent="0.3">
      <c r="A17" s="457"/>
      <c r="B17" s="457"/>
      <c r="C17" s="461"/>
      <c r="D17" s="458"/>
      <c r="E17" s="458"/>
      <c r="F17" s="63" t="s">
        <v>214</v>
      </c>
      <c r="G17" s="178">
        <v>0.05</v>
      </c>
      <c r="H17" s="178">
        <v>0.04</v>
      </c>
      <c r="I17" s="178">
        <v>0.02</v>
      </c>
      <c r="J17" s="180">
        <v>0.17</v>
      </c>
      <c r="K17" s="180">
        <v>0.17</v>
      </c>
      <c r="L17" s="181">
        <v>0.17</v>
      </c>
      <c r="M17" s="182">
        <v>0.03</v>
      </c>
      <c r="N17" s="182">
        <v>0.04</v>
      </c>
      <c r="O17" s="182">
        <v>0.06</v>
      </c>
      <c r="P17" s="178">
        <v>0.1</v>
      </c>
      <c r="Q17" s="178">
        <v>0.05</v>
      </c>
      <c r="R17" s="178">
        <v>0.1</v>
      </c>
      <c r="S17" s="100">
        <f>SUM(G17:R17)</f>
        <v>1.0000000000000002</v>
      </c>
      <c r="T17" s="457"/>
      <c r="U17" s="578"/>
      <c r="V17" s="574"/>
      <c r="W17" s="576"/>
      <c r="X17" s="65"/>
      <c r="Y17" s="65"/>
      <c r="Z17" s="57"/>
      <c r="AA17" s="57"/>
      <c r="AB17" s="57"/>
      <c r="AC17" s="57"/>
      <c r="AD17" s="57"/>
    </row>
    <row r="18" spans="1:30" ht="50.1" customHeight="1" x14ac:dyDescent="0.25">
      <c r="A18" s="457"/>
      <c r="B18" s="457"/>
      <c r="C18" s="625" t="s">
        <v>248</v>
      </c>
      <c r="D18" s="624" t="s">
        <v>200</v>
      </c>
      <c r="E18" s="624" t="s">
        <v>200</v>
      </c>
      <c r="F18" s="62" t="s">
        <v>203</v>
      </c>
      <c r="G18" s="178"/>
      <c r="H18" s="178"/>
      <c r="I18" s="178"/>
      <c r="J18" s="179">
        <v>0.1</v>
      </c>
      <c r="K18" s="179">
        <v>0.1</v>
      </c>
      <c r="L18" s="179">
        <v>0.3</v>
      </c>
      <c r="M18" s="178"/>
      <c r="N18" s="178"/>
      <c r="O18" s="178"/>
      <c r="P18" s="178">
        <v>0.1</v>
      </c>
      <c r="Q18" s="178">
        <v>0.1</v>
      </c>
      <c r="R18" s="178">
        <v>0.3</v>
      </c>
      <c r="S18" s="105">
        <f>G18+H18+I18+J18+L18+K18+M18+N18+O18+P18+Q18+R18</f>
        <v>1</v>
      </c>
      <c r="T18" s="457"/>
      <c r="U18" s="593">
        <v>0.01</v>
      </c>
      <c r="V18" s="591" t="s">
        <v>251</v>
      </c>
      <c r="W18" s="575"/>
      <c r="X18" s="65"/>
      <c r="Y18" s="65"/>
      <c r="Z18" s="57"/>
      <c r="AA18" s="57"/>
      <c r="AB18" s="57"/>
      <c r="AC18" s="57"/>
      <c r="AD18" s="57"/>
    </row>
    <row r="19" spans="1:30" ht="50.1" customHeight="1" thickBot="1" x14ac:dyDescent="0.3">
      <c r="A19" s="457"/>
      <c r="B19" s="457"/>
      <c r="C19" s="461"/>
      <c r="D19" s="458"/>
      <c r="E19" s="458"/>
      <c r="F19" s="63" t="s">
        <v>214</v>
      </c>
      <c r="G19" s="178">
        <v>0</v>
      </c>
      <c r="H19" s="178">
        <v>0</v>
      </c>
      <c r="I19" s="178">
        <v>0</v>
      </c>
      <c r="J19" s="180">
        <v>0</v>
      </c>
      <c r="K19" s="180">
        <v>0</v>
      </c>
      <c r="L19" s="181">
        <v>0</v>
      </c>
      <c r="M19" s="182">
        <v>0</v>
      </c>
      <c r="N19" s="182">
        <v>0</v>
      </c>
      <c r="O19" s="182">
        <v>0</v>
      </c>
      <c r="P19" s="178">
        <v>0</v>
      </c>
      <c r="Q19" s="178">
        <v>0</v>
      </c>
      <c r="R19" s="178">
        <v>1</v>
      </c>
      <c r="S19" s="100">
        <f>SUM(G19:R19)</f>
        <v>1</v>
      </c>
      <c r="T19" s="457"/>
      <c r="U19" s="578"/>
      <c r="V19" s="574"/>
      <c r="W19" s="576"/>
      <c r="X19" s="65"/>
      <c r="Y19" s="65"/>
      <c r="Z19" s="57"/>
      <c r="AA19" s="57"/>
      <c r="AB19" s="57"/>
      <c r="AC19" s="57"/>
      <c r="AD19" s="57"/>
    </row>
    <row r="20" spans="1:30" ht="50.1" customHeight="1" x14ac:dyDescent="0.25">
      <c r="A20" s="457"/>
      <c r="B20" s="457"/>
      <c r="C20" s="625" t="s">
        <v>253</v>
      </c>
      <c r="D20" s="624" t="s">
        <v>200</v>
      </c>
      <c r="E20" s="624" t="s">
        <v>200</v>
      </c>
      <c r="F20" s="62" t="s">
        <v>203</v>
      </c>
      <c r="G20" s="178">
        <v>0.05</v>
      </c>
      <c r="H20" s="178">
        <v>0.05</v>
      </c>
      <c r="I20" s="178">
        <v>0.05</v>
      </c>
      <c r="J20" s="179">
        <v>0.1</v>
      </c>
      <c r="K20" s="179">
        <v>0.1</v>
      </c>
      <c r="L20" s="179">
        <v>0.1</v>
      </c>
      <c r="M20" s="178">
        <v>0.1</v>
      </c>
      <c r="N20" s="178">
        <v>0.1</v>
      </c>
      <c r="O20" s="178">
        <v>0.1</v>
      </c>
      <c r="P20" s="178">
        <v>0.1</v>
      </c>
      <c r="Q20" s="178">
        <v>0.1</v>
      </c>
      <c r="R20" s="178">
        <v>0.05</v>
      </c>
      <c r="S20" s="105">
        <f>G20+H20+I20+J20+L20+K20+M20+N20+O20+P20+Q20+R20</f>
        <v>0.99999999999999989</v>
      </c>
      <c r="T20" s="457"/>
      <c r="U20" s="593">
        <v>1.1900000000000001E-2</v>
      </c>
      <c r="V20" s="598" t="s">
        <v>700</v>
      </c>
      <c r="W20" s="575"/>
      <c r="X20" s="65"/>
      <c r="Y20" s="65"/>
      <c r="Z20" s="57"/>
      <c r="AA20" s="57"/>
      <c r="AB20" s="57"/>
      <c r="AC20" s="57"/>
      <c r="AD20" s="57"/>
    </row>
    <row r="21" spans="1:30" ht="50.1" customHeight="1" thickBot="1" x14ac:dyDescent="0.3">
      <c r="A21" s="457"/>
      <c r="B21" s="457"/>
      <c r="C21" s="461"/>
      <c r="D21" s="458"/>
      <c r="E21" s="458"/>
      <c r="F21" s="63" t="s">
        <v>214</v>
      </c>
      <c r="G21" s="178">
        <v>0.05</v>
      </c>
      <c r="H21" s="178">
        <v>0.03</v>
      </c>
      <c r="I21" s="178">
        <v>0.04</v>
      </c>
      <c r="J21" s="180">
        <v>0.05</v>
      </c>
      <c r="K21" s="180">
        <v>0.05</v>
      </c>
      <c r="L21" s="181">
        <v>0.05</v>
      </c>
      <c r="M21" s="182">
        <v>0.1</v>
      </c>
      <c r="N21" s="182">
        <v>0.1</v>
      </c>
      <c r="O21" s="182">
        <v>0.1</v>
      </c>
      <c r="P21" s="178">
        <v>0.15</v>
      </c>
      <c r="Q21" s="178">
        <v>0.15</v>
      </c>
      <c r="R21" s="178">
        <v>0.13</v>
      </c>
      <c r="S21" s="100">
        <f>SUM(G21:R21)</f>
        <v>1</v>
      </c>
      <c r="T21" s="457"/>
      <c r="U21" s="578"/>
      <c r="V21" s="586"/>
      <c r="W21" s="576"/>
      <c r="X21" s="65"/>
      <c r="Y21" s="65"/>
      <c r="Z21" s="57"/>
      <c r="AA21" s="57"/>
      <c r="AB21" s="57"/>
      <c r="AC21" s="57"/>
      <c r="AD21" s="57"/>
    </row>
    <row r="22" spans="1:30" ht="50.1" customHeight="1" x14ac:dyDescent="0.25">
      <c r="A22" s="457"/>
      <c r="B22" s="457"/>
      <c r="C22" s="625" t="s">
        <v>255</v>
      </c>
      <c r="D22" s="624" t="s">
        <v>200</v>
      </c>
      <c r="E22" s="624" t="s">
        <v>200</v>
      </c>
      <c r="F22" s="62" t="s">
        <v>203</v>
      </c>
      <c r="G22" s="178">
        <f>40/500</f>
        <v>0.08</v>
      </c>
      <c r="H22" s="178">
        <f>40/500</f>
        <v>0.08</v>
      </c>
      <c r="I22" s="178">
        <f t="shared" ref="I22:R22" si="0">42/500</f>
        <v>8.4000000000000005E-2</v>
      </c>
      <c r="J22" s="184">
        <f t="shared" si="0"/>
        <v>8.4000000000000005E-2</v>
      </c>
      <c r="K22" s="184">
        <f t="shared" si="0"/>
        <v>8.4000000000000005E-2</v>
      </c>
      <c r="L22" s="184">
        <f t="shared" si="0"/>
        <v>8.4000000000000005E-2</v>
      </c>
      <c r="M22" s="178">
        <f t="shared" si="0"/>
        <v>8.4000000000000005E-2</v>
      </c>
      <c r="N22" s="178">
        <f t="shared" si="0"/>
        <v>8.4000000000000005E-2</v>
      </c>
      <c r="O22" s="178">
        <f t="shared" si="0"/>
        <v>8.4000000000000005E-2</v>
      </c>
      <c r="P22" s="178">
        <f t="shared" si="0"/>
        <v>8.4000000000000005E-2</v>
      </c>
      <c r="Q22" s="178">
        <f t="shared" si="0"/>
        <v>8.4000000000000005E-2</v>
      </c>
      <c r="R22" s="178">
        <f t="shared" si="0"/>
        <v>8.4000000000000005E-2</v>
      </c>
      <c r="S22" s="105">
        <f>G22+H22+I22+J22+L22+K22+M22+N22+O22+P22+Q22+R22</f>
        <v>0.99999999999999989</v>
      </c>
      <c r="T22" s="457"/>
      <c r="U22" s="593">
        <v>3.2000000000000002E-3</v>
      </c>
      <c r="V22" s="594" t="s">
        <v>256</v>
      </c>
      <c r="W22" s="575"/>
      <c r="X22" s="65"/>
      <c r="Y22" s="65"/>
      <c r="Z22" s="57"/>
      <c r="AA22" s="57"/>
      <c r="AB22" s="57"/>
      <c r="AC22" s="57"/>
      <c r="AD22" s="57"/>
    </row>
    <row r="23" spans="1:30" ht="50.1" customHeight="1" thickBot="1" x14ac:dyDescent="0.3">
      <c r="A23" s="457"/>
      <c r="B23" s="457"/>
      <c r="C23" s="461"/>
      <c r="D23" s="458"/>
      <c r="E23" s="458"/>
      <c r="F23" s="63" t="s">
        <v>214</v>
      </c>
      <c r="G23" s="178">
        <v>8.0000000000000002E-3</v>
      </c>
      <c r="H23" s="178">
        <v>0.05</v>
      </c>
      <c r="I23" s="178">
        <v>0.08</v>
      </c>
      <c r="J23" s="185">
        <f>38/500</f>
        <v>7.5999999999999998E-2</v>
      </c>
      <c r="K23" s="185">
        <f>97/500</f>
        <v>0.19400000000000001</v>
      </c>
      <c r="L23" s="185">
        <f>44/500</f>
        <v>8.7999999999999995E-2</v>
      </c>
      <c r="M23" s="182">
        <v>0.1</v>
      </c>
      <c r="N23" s="182">
        <v>0.15</v>
      </c>
      <c r="O23" s="182">
        <v>0.124</v>
      </c>
      <c r="P23" s="178">
        <v>0.05</v>
      </c>
      <c r="Q23" s="178">
        <v>0.04</v>
      </c>
      <c r="R23" s="178">
        <v>0.04</v>
      </c>
      <c r="S23" s="100">
        <f>SUM(G23:R23)</f>
        <v>1</v>
      </c>
      <c r="T23" s="457"/>
      <c r="U23" s="578"/>
      <c r="V23" s="574"/>
      <c r="W23" s="576"/>
      <c r="X23" s="65"/>
      <c r="Y23" s="65"/>
      <c r="Z23" s="57"/>
      <c r="AA23" s="57"/>
      <c r="AB23" s="57"/>
      <c r="AC23" s="57"/>
      <c r="AD23" s="57"/>
    </row>
    <row r="24" spans="1:30" ht="50.1" customHeight="1" x14ac:dyDescent="0.25">
      <c r="A24" s="457"/>
      <c r="B24" s="457"/>
      <c r="C24" s="625" t="s">
        <v>257</v>
      </c>
      <c r="D24" s="624" t="s">
        <v>200</v>
      </c>
      <c r="E24" s="624" t="s">
        <v>200</v>
      </c>
      <c r="F24" s="62" t="s">
        <v>203</v>
      </c>
      <c r="G24" s="178">
        <v>8.3299999999999999E-2</v>
      </c>
      <c r="H24" s="178">
        <v>8.3299999999999999E-2</v>
      </c>
      <c r="I24" s="178">
        <v>8.3299999999999999E-2</v>
      </c>
      <c r="J24" s="184">
        <v>8.3299999999999999E-2</v>
      </c>
      <c r="K24" s="184">
        <v>8.3299999999999999E-2</v>
      </c>
      <c r="L24" s="184">
        <v>8.3299999999999999E-2</v>
      </c>
      <c r="M24" s="178">
        <v>8.3299999999999999E-2</v>
      </c>
      <c r="N24" s="178">
        <v>8.3299999999999999E-2</v>
      </c>
      <c r="O24" s="178">
        <v>8.3299999999999999E-2</v>
      </c>
      <c r="P24" s="178">
        <v>8.3299999999999999E-2</v>
      </c>
      <c r="Q24" s="178">
        <f>50/600</f>
        <v>8.3333333333333329E-2</v>
      </c>
      <c r="R24" s="178">
        <v>8.3699999999999997E-2</v>
      </c>
      <c r="S24" s="105">
        <f>G24+H24+I24+J24+L24+K24+M24+N24+O24+P24+Q24+R24</f>
        <v>1.0000333333333336</v>
      </c>
      <c r="T24" s="457"/>
      <c r="U24" s="599">
        <v>3.2000000000000002E-3</v>
      </c>
      <c r="V24" s="594" t="s">
        <v>260</v>
      </c>
      <c r="W24" s="575"/>
      <c r="X24" s="65"/>
      <c r="Y24" s="65"/>
      <c r="Z24" s="57"/>
      <c r="AA24" s="57"/>
      <c r="AB24" s="57"/>
      <c r="AC24" s="57"/>
      <c r="AD24" s="57"/>
    </row>
    <row r="25" spans="1:30" ht="50.1" customHeight="1" thickBot="1" x14ac:dyDescent="0.3">
      <c r="A25" s="457"/>
      <c r="B25" s="457"/>
      <c r="C25" s="461"/>
      <c r="D25" s="458"/>
      <c r="E25" s="458"/>
      <c r="F25" s="63" t="s">
        <v>214</v>
      </c>
      <c r="G25" s="178">
        <v>0.16700000000000001</v>
      </c>
      <c r="H25" s="178">
        <v>0.14299999999999999</v>
      </c>
      <c r="I25" s="178">
        <v>5.8000000000000003E-2</v>
      </c>
      <c r="J25" s="185">
        <f>3/600</f>
        <v>5.0000000000000001E-3</v>
      </c>
      <c r="K25" s="185">
        <f>66/600</f>
        <v>0.11</v>
      </c>
      <c r="L25" s="185">
        <f>52/600</f>
        <v>8.666666666666667E-2</v>
      </c>
      <c r="M25" s="182">
        <v>6.5000000000000002E-2</v>
      </c>
      <c r="N25" s="182">
        <v>0.10299999999999999</v>
      </c>
      <c r="O25" s="182">
        <v>0.13200000000000001</v>
      </c>
      <c r="P25" s="178">
        <v>2.3E-2</v>
      </c>
      <c r="Q25" s="178">
        <v>4.4999999999999998E-2</v>
      </c>
      <c r="R25" s="178">
        <v>6.2300000000000001E-2</v>
      </c>
      <c r="S25" s="100">
        <f>SUM(G25:R25)</f>
        <v>0.99996666666666678</v>
      </c>
      <c r="T25" s="457"/>
      <c r="U25" s="578"/>
      <c r="V25" s="574"/>
      <c r="W25" s="576"/>
      <c r="X25" s="65"/>
      <c r="Y25" s="65"/>
      <c r="Z25" s="57"/>
      <c r="AA25" s="57"/>
      <c r="AB25" s="57"/>
      <c r="AC25" s="57"/>
      <c r="AD25" s="57"/>
    </row>
    <row r="26" spans="1:30" ht="50.1" customHeight="1" x14ac:dyDescent="0.25">
      <c r="A26" s="457"/>
      <c r="B26" s="457"/>
      <c r="C26" s="625" t="s">
        <v>262</v>
      </c>
      <c r="D26" s="624" t="s">
        <v>200</v>
      </c>
      <c r="E26" s="624" t="s">
        <v>200</v>
      </c>
      <c r="F26" s="62" t="s">
        <v>203</v>
      </c>
      <c r="G26" s="178">
        <v>8.3299999999999999E-2</v>
      </c>
      <c r="H26" s="178">
        <v>8.3299999999999999E-2</v>
      </c>
      <c r="I26" s="178">
        <v>8.3299999999999999E-2</v>
      </c>
      <c r="J26" s="184">
        <v>8.3299999999999999E-2</v>
      </c>
      <c r="K26" s="184">
        <v>8.3299999999999999E-2</v>
      </c>
      <c r="L26" s="184">
        <v>8.3299999999999999E-2</v>
      </c>
      <c r="M26" s="178">
        <v>8.3299999999999999E-2</v>
      </c>
      <c r="N26" s="178">
        <v>8.3299999999999999E-2</v>
      </c>
      <c r="O26" s="178">
        <v>8.3299999999999999E-2</v>
      </c>
      <c r="P26" s="178">
        <v>8.3299999999999999E-2</v>
      </c>
      <c r="Q26" s="178">
        <f>50/600</f>
        <v>8.3333333333333329E-2</v>
      </c>
      <c r="R26" s="178">
        <v>8.3699999999999997E-2</v>
      </c>
      <c r="S26" s="105">
        <f>G26+H26+I26+J26+L26+K26+M26+N26+O26+P26+Q26+R26</f>
        <v>1.0000333333333336</v>
      </c>
      <c r="T26" s="457"/>
      <c r="U26" s="593">
        <v>3.2000000000000002E-3</v>
      </c>
      <c r="V26" s="594" t="s">
        <v>263</v>
      </c>
      <c r="W26" s="575"/>
      <c r="X26" s="65"/>
      <c r="Y26" s="65"/>
      <c r="Z26" s="57"/>
      <c r="AA26" s="57"/>
      <c r="AB26" s="57"/>
      <c r="AC26" s="57"/>
      <c r="AD26" s="57"/>
    </row>
    <row r="27" spans="1:30" ht="50.1" customHeight="1" thickBot="1" x14ac:dyDescent="0.3">
      <c r="A27" s="458"/>
      <c r="B27" s="458"/>
      <c r="C27" s="461"/>
      <c r="D27" s="458"/>
      <c r="E27" s="458"/>
      <c r="F27" s="63" t="s">
        <v>214</v>
      </c>
      <c r="G27" s="178">
        <v>8.3000000000000004E-2</v>
      </c>
      <c r="H27" s="178">
        <v>8.3000000000000004E-2</v>
      </c>
      <c r="I27" s="178">
        <v>8.3000000000000004E-2</v>
      </c>
      <c r="J27" s="185">
        <v>8.3000000000000004E-2</v>
      </c>
      <c r="K27" s="185">
        <v>8.3000000000000004E-2</v>
      </c>
      <c r="L27" s="185">
        <v>8.3000000000000004E-2</v>
      </c>
      <c r="M27" s="182">
        <v>8.3299999999999999E-2</v>
      </c>
      <c r="N27" s="182">
        <v>8.3299999999999999E-2</v>
      </c>
      <c r="O27" s="182">
        <v>8.3299999999999999E-2</v>
      </c>
      <c r="P27" s="178">
        <v>8.3000000000000004E-2</v>
      </c>
      <c r="Q27" s="178">
        <v>8.3000000000000004E-2</v>
      </c>
      <c r="R27" s="178">
        <v>8.6099999999999996E-2</v>
      </c>
      <c r="S27" s="100">
        <f>SUM(G27:R27)</f>
        <v>1</v>
      </c>
      <c r="T27" s="458"/>
      <c r="U27" s="578"/>
      <c r="V27" s="574"/>
      <c r="W27" s="576"/>
      <c r="X27" s="65"/>
      <c r="Y27" s="65"/>
      <c r="Z27" s="57"/>
      <c r="AA27" s="57"/>
      <c r="AB27" s="57"/>
      <c r="AC27" s="57"/>
      <c r="AD27" s="57"/>
    </row>
    <row r="28" spans="1:30" ht="50.1" customHeight="1" x14ac:dyDescent="0.25">
      <c r="A28" s="618" t="s">
        <v>232</v>
      </c>
      <c r="B28" s="620" t="s">
        <v>127</v>
      </c>
      <c r="C28" s="626" t="s">
        <v>264</v>
      </c>
      <c r="D28" s="624" t="s">
        <v>200</v>
      </c>
      <c r="E28" s="624" t="s">
        <v>200</v>
      </c>
      <c r="F28" s="62" t="s">
        <v>203</v>
      </c>
      <c r="G28" s="178"/>
      <c r="H28" s="178"/>
      <c r="I28" s="178"/>
      <c r="J28" s="179">
        <v>0.5</v>
      </c>
      <c r="K28" s="179">
        <v>0.5</v>
      </c>
      <c r="L28" s="179"/>
      <c r="M28" s="178"/>
      <c r="N28" s="178"/>
      <c r="O28" s="178"/>
      <c r="P28" s="178"/>
      <c r="Q28" s="178"/>
      <c r="R28" s="178"/>
      <c r="S28" s="105">
        <f>G28+H28+I28+J28+K28+L28+M28+N28+O28+P28+Q28+R28</f>
        <v>1</v>
      </c>
      <c r="T28" s="589">
        <f>U28+U30+U32+U34+U36</f>
        <v>0.03</v>
      </c>
      <c r="U28" s="588">
        <v>6.0000000000000001E-3</v>
      </c>
      <c r="V28" s="590" t="s">
        <v>691</v>
      </c>
      <c r="W28" s="575"/>
      <c r="X28" s="65"/>
      <c r="Y28" s="65"/>
      <c r="Z28" s="57"/>
      <c r="AA28" s="57"/>
      <c r="AB28" s="53"/>
      <c r="AC28" s="53"/>
      <c r="AD28" s="53"/>
    </row>
    <row r="29" spans="1:30" ht="50.1" customHeight="1" thickBot="1" x14ac:dyDescent="0.3">
      <c r="A29" s="457"/>
      <c r="B29" s="457"/>
      <c r="C29" s="461"/>
      <c r="D29" s="458"/>
      <c r="E29" s="458"/>
      <c r="F29" s="63" t="s">
        <v>214</v>
      </c>
      <c r="G29" s="178"/>
      <c r="H29" s="178"/>
      <c r="I29" s="178"/>
      <c r="J29" s="180">
        <v>0</v>
      </c>
      <c r="K29" s="180">
        <v>0</v>
      </c>
      <c r="L29" s="180">
        <v>1</v>
      </c>
      <c r="M29" s="182">
        <v>0</v>
      </c>
      <c r="N29" s="182">
        <v>0</v>
      </c>
      <c r="O29" s="182">
        <v>0</v>
      </c>
      <c r="P29" s="178"/>
      <c r="Q29" s="178"/>
      <c r="R29" s="178"/>
      <c r="S29" s="100">
        <f>SUM(G29:R29)</f>
        <v>1</v>
      </c>
      <c r="T29" s="457"/>
      <c r="U29" s="578"/>
      <c r="V29" s="574"/>
      <c r="W29" s="576"/>
      <c r="X29" s="65"/>
      <c r="Y29" s="65"/>
      <c r="Z29" s="57"/>
      <c r="AA29" s="57"/>
      <c r="AB29" s="53"/>
      <c r="AC29" s="53"/>
      <c r="AD29" s="53"/>
    </row>
    <row r="30" spans="1:30" ht="50.1" customHeight="1" x14ac:dyDescent="0.25">
      <c r="A30" s="457"/>
      <c r="B30" s="457"/>
      <c r="C30" s="626" t="s">
        <v>265</v>
      </c>
      <c r="D30" s="624" t="s">
        <v>200</v>
      </c>
      <c r="E30" s="624" t="s">
        <v>200</v>
      </c>
      <c r="F30" s="62" t="s">
        <v>203</v>
      </c>
      <c r="G30" s="178">
        <v>4.5999999999999999E-2</v>
      </c>
      <c r="H30" s="178">
        <v>4.5999999999999999E-2</v>
      </c>
      <c r="I30" s="178">
        <v>4.5999999999999999E-2</v>
      </c>
      <c r="J30" s="184">
        <v>9.1999999999999998E-2</v>
      </c>
      <c r="K30" s="184">
        <v>9.1999999999999998E-2</v>
      </c>
      <c r="L30" s="184">
        <v>0.126</v>
      </c>
      <c r="M30" s="178">
        <v>9.1999999999999998E-2</v>
      </c>
      <c r="N30" s="178">
        <v>9.1999999999999998E-2</v>
      </c>
      <c r="O30" s="178">
        <v>9.1999999999999998E-2</v>
      </c>
      <c r="P30" s="178">
        <v>9.1999999999999998E-2</v>
      </c>
      <c r="Q30" s="178">
        <v>9.1999999999999998E-2</v>
      </c>
      <c r="R30" s="178">
        <v>9.1999999999999998E-2</v>
      </c>
      <c r="S30" s="105">
        <f>G30+H30+I30+J30+K30+L30+M30+N30+O30+P30+Q30+R30</f>
        <v>0.99999999999999989</v>
      </c>
      <c r="T30" s="457"/>
      <c r="U30" s="588">
        <v>6.0000000000000001E-3</v>
      </c>
      <c r="V30" s="579" t="s">
        <v>266</v>
      </c>
      <c r="W30" s="575"/>
      <c r="X30" s="65"/>
      <c r="Y30" s="65"/>
      <c r="Z30" s="57"/>
      <c r="AA30" s="57"/>
      <c r="AB30" s="53"/>
      <c r="AC30" s="53"/>
      <c r="AD30" s="53"/>
    </row>
    <row r="31" spans="1:30" ht="50.1" customHeight="1" thickBot="1" x14ac:dyDescent="0.3">
      <c r="A31" s="457"/>
      <c r="B31" s="457"/>
      <c r="C31" s="461"/>
      <c r="D31" s="458"/>
      <c r="E31" s="458"/>
      <c r="F31" s="63" t="s">
        <v>214</v>
      </c>
      <c r="G31" s="178">
        <f>2/108</f>
        <v>1.8518518518518517E-2</v>
      </c>
      <c r="H31" s="178">
        <f>2/108</f>
        <v>1.8518518518518517E-2</v>
      </c>
      <c r="I31" s="178">
        <f>0/108</f>
        <v>0</v>
      </c>
      <c r="J31" s="180">
        <f>19/108</f>
        <v>0.17592592592592593</v>
      </c>
      <c r="K31" s="185">
        <f>3/108</f>
        <v>2.7777777777777776E-2</v>
      </c>
      <c r="L31" s="180">
        <v>0</v>
      </c>
      <c r="M31" s="182">
        <v>9.1999999999999998E-2</v>
      </c>
      <c r="N31" s="182">
        <v>9.1999999999999998E-2</v>
      </c>
      <c r="O31" s="182">
        <v>9.1999999999999998E-2</v>
      </c>
      <c r="P31" s="178">
        <v>0.2</v>
      </c>
      <c r="Q31" s="178">
        <v>0.1832</v>
      </c>
      <c r="R31" s="178">
        <v>0</v>
      </c>
      <c r="S31" s="100">
        <f>G31+H31+I31+J31+K31+L31+M31+N31+O31+P31+Q31+R31</f>
        <v>0.89994074074074071</v>
      </c>
      <c r="T31" s="457"/>
      <c r="U31" s="578"/>
      <c r="V31" s="574"/>
      <c r="W31" s="576"/>
      <c r="X31" s="65"/>
      <c r="Y31" s="65"/>
      <c r="Z31" s="57"/>
      <c r="AA31" s="57"/>
      <c r="AB31" s="53"/>
      <c r="AC31" s="53"/>
      <c r="AD31" s="53"/>
    </row>
    <row r="32" spans="1:30" ht="50.1" customHeight="1" x14ac:dyDescent="0.25">
      <c r="A32" s="457"/>
      <c r="B32" s="457"/>
      <c r="C32" s="626" t="s">
        <v>269</v>
      </c>
      <c r="D32" s="624" t="s">
        <v>200</v>
      </c>
      <c r="E32" s="624" t="s">
        <v>200</v>
      </c>
      <c r="F32" s="62" t="s">
        <v>203</v>
      </c>
      <c r="G32" s="178">
        <v>4.5999999999999999E-2</v>
      </c>
      <c r="H32" s="178">
        <v>4.5999999999999999E-2</v>
      </c>
      <c r="I32" s="178">
        <v>4.5999999999999999E-2</v>
      </c>
      <c r="J32" s="179">
        <v>9.1999999999999998E-2</v>
      </c>
      <c r="K32" s="179">
        <v>9.1999999999999998E-2</v>
      </c>
      <c r="L32" s="179">
        <v>0.126</v>
      </c>
      <c r="M32" s="178">
        <v>9.1999999999999998E-2</v>
      </c>
      <c r="N32" s="178">
        <v>9.1999999999999998E-2</v>
      </c>
      <c r="O32" s="178">
        <v>9.1999999999999998E-2</v>
      </c>
      <c r="P32" s="178">
        <v>9.1999999999999998E-2</v>
      </c>
      <c r="Q32" s="178">
        <v>9.1999999999999998E-2</v>
      </c>
      <c r="R32" s="178">
        <v>9.1999999999999998E-2</v>
      </c>
      <c r="S32" s="105">
        <f>G32+H32+I32+J32+K32+L32+M32+N32+O32+P32+Q32+R32</f>
        <v>0.99999999999999989</v>
      </c>
      <c r="T32" s="457"/>
      <c r="U32" s="588">
        <v>6.0000000000000001E-3</v>
      </c>
      <c r="V32" s="579" t="s">
        <v>270</v>
      </c>
      <c r="W32" s="575"/>
      <c r="X32" s="65"/>
      <c r="Y32" s="65"/>
      <c r="Z32" s="57"/>
      <c r="AA32" s="57"/>
      <c r="AB32" s="53"/>
      <c r="AC32" s="53"/>
      <c r="AD32" s="53"/>
    </row>
    <row r="33" spans="1:30" ht="50.1" customHeight="1" thickBot="1" x14ac:dyDescent="0.3">
      <c r="A33" s="457"/>
      <c r="B33" s="457"/>
      <c r="C33" s="461"/>
      <c r="D33" s="458"/>
      <c r="E33" s="458"/>
      <c r="F33" s="63" t="s">
        <v>214</v>
      </c>
      <c r="G33" s="178">
        <v>0</v>
      </c>
      <c r="H33" s="178">
        <f>2/10</f>
        <v>0.2</v>
      </c>
      <c r="I33" s="178">
        <f>0/108</f>
        <v>0</v>
      </c>
      <c r="J33" s="180">
        <f>1/10</f>
        <v>0.1</v>
      </c>
      <c r="K33" s="180">
        <f>3/10</f>
        <v>0.3</v>
      </c>
      <c r="L33" s="180">
        <v>0</v>
      </c>
      <c r="M33" s="182">
        <v>9.1999999999999998E-2</v>
      </c>
      <c r="N33" s="182">
        <v>9.1999999999999998E-2</v>
      </c>
      <c r="O33" s="182">
        <v>9.1999999999999998E-2</v>
      </c>
      <c r="P33" s="178">
        <v>0.01</v>
      </c>
      <c r="Q33" s="178">
        <v>1.2200000000000001E-2</v>
      </c>
      <c r="R33" s="178">
        <v>2E-3</v>
      </c>
      <c r="S33" s="100">
        <f>SUM(G33:R33)</f>
        <v>0.9002</v>
      </c>
      <c r="T33" s="457"/>
      <c r="U33" s="578"/>
      <c r="V33" s="574"/>
      <c r="W33" s="576"/>
      <c r="X33" s="65"/>
      <c r="Y33" s="65"/>
      <c r="Z33" s="57"/>
      <c r="AA33" s="57"/>
      <c r="AB33" s="53"/>
      <c r="AC33" s="53"/>
      <c r="AD33" s="53"/>
    </row>
    <row r="34" spans="1:30" ht="50.1" customHeight="1" x14ac:dyDescent="0.25">
      <c r="A34" s="457"/>
      <c r="B34" s="457"/>
      <c r="C34" s="626" t="s">
        <v>272</v>
      </c>
      <c r="D34" s="624" t="s">
        <v>200</v>
      </c>
      <c r="E34" s="624" t="s">
        <v>200</v>
      </c>
      <c r="F34" s="62" t="s">
        <v>203</v>
      </c>
      <c r="G34" s="178">
        <v>4.5999999999999999E-2</v>
      </c>
      <c r="H34" s="178">
        <v>4.5999999999999999E-2</v>
      </c>
      <c r="I34" s="178">
        <v>4.5999999999999999E-2</v>
      </c>
      <c r="J34" s="179">
        <v>9.1999999999999998E-2</v>
      </c>
      <c r="K34" s="179">
        <v>9.1999999999999998E-2</v>
      </c>
      <c r="L34" s="179">
        <v>0.126</v>
      </c>
      <c r="M34" s="178">
        <v>9.1999999999999998E-2</v>
      </c>
      <c r="N34" s="178">
        <v>9.1999999999999998E-2</v>
      </c>
      <c r="O34" s="178">
        <v>9.1999999999999998E-2</v>
      </c>
      <c r="P34" s="178">
        <v>9.1999999999999998E-2</v>
      </c>
      <c r="Q34" s="178">
        <v>9.1999999999999998E-2</v>
      </c>
      <c r="R34" s="178">
        <v>9.1999999999999998E-2</v>
      </c>
      <c r="S34" s="105">
        <f>G34+H34+I34+J34+K34+L34+M34+N34+O34+P34+Q34+R34</f>
        <v>0.99999999999999989</v>
      </c>
      <c r="T34" s="457"/>
      <c r="U34" s="588">
        <v>6.0000000000000001E-3</v>
      </c>
      <c r="V34" s="579" t="s">
        <v>273</v>
      </c>
      <c r="W34" s="575"/>
      <c r="X34" s="65"/>
      <c r="Y34" s="65"/>
      <c r="Z34" s="57"/>
      <c r="AA34" s="57"/>
      <c r="AB34" s="53"/>
      <c r="AC34" s="53"/>
      <c r="AD34" s="53"/>
    </row>
    <row r="35" spans="1:30" ht="50.1" customHeight="1" thickBot="1" x14ac:dyDescent="0.3">
      <c r="A35" s="457"/>
      <c r="B35" s="457"/>
      <c r="C35" s="461"/>
      <c r="D35" s="458"/>
      <c r="E35" s="458"/>
      <c r="F35" s="63" t="s">
        <v>214</v>
      </c>
      <c r="G35" s="178">
        <v>0</v>
      </c>
      <c r="H35" s="178">
        <f>1/98</f>
        <v>1.020408163265306E-2</v>
      </c>
      <c r="I35" s="178">
        <f>0/108</f>
        <v>0</v>
      </c>
      <c r="J35" s="180">
        <v>0</v>
      </c>
      <c r="K35" s="180">
        <v>0</v>
      </c>
      <c r="L35" s="180">
        <v>0</v>
      </c>
      <c r="M35" s="182">
        <v>9.1999999999999998E-2</v>
      </c>
      <c r="N35" s="182">
        <v>9.1999999999999998E-2</v>
      </c>
      <c r="O35" s="182">
        <v>9.1999999999999998E-2</v>
      </c>
      <c r="P35" s="178">
        <v>0.255</v>
      </c>
      <c r="Q35" s="178">
        <v>0.255</v>
      </c>
      <c r="R35" s="178">
        <v>0.20380000000000001</v>
      </c>
      <c r="S35" s="100">
        <f>SUM(G35:R35)</f>
        <v>1.0000040816326532</v>
      </c>
      <c r="T35" s="457"/>
      <c r="U35" s="578"/>
      <c r="V35" s="574"/>
      <c r="W35" s="576"/>
      <c r="X35" s="65"/>
      <c r="Y35" s="65"/>
      <c r="Z35" s="57"/>
      <c r="AA35" s="57"/>
      <c r="AB35" s="53"/>
      <c r="AC35" s="53"/>
      <c r="AD35" s="53"/>
    </row>
    <row r="36" spans="1:30" ht="50.1" customHeight="1" x14ac:dyDescent="0.25">
      <c r="A36" s="457"/>
      <c r="B36" s="457"/>
      <c r="C36" s="626" t="s">
        <v>274</v>
      </c>
      <c r="D36" s="624" t="s">
        <v>200</v>
      </c>
      <c r="E36" s="624" t="s">
        <v>200</v>
      </c>
      <c r="F36" s="62" t="s">
        <v>203</v>
      </c>
      <c r="G36" s="178">
        <v>4.5999999999999999E-2</v>
      </c>
      <c r="H36" s="178">
        <v>4.5999999999999999E-2</v>
      </c>
      <c r="I36" s="178">
        <v>4.5999999999999999E-2</v>
      </c>
      <c r="J36" s="179">
        <v>9.1999999999999998E-2</v>
      </c>
      <c r="K36" s="179">
        <v>9.1999999999999998E-2</v>
      </c>
      <c r="L36" s="179">
        <v>0.126</v>
      </c>
      <c r="M36" s="178">
        <v>9.1999999999999998E-2</v>
      </c>
      <c r="N36" s="178">
        <v>9.1999999999999998E-2</v>
      </c>
      <c r="O36" s="178">
        <v>9.1999999999999998E-2</v>
      </c>
      <c r="P36" s="178">
        <v>9.1999999999999998E-2</v>
      </c>
      <c r="Q36" s="178">
        <v>9.1999999999999998E-2</v>
      </c>
      <c r="R36" s="178">
        <v>9.1999999999999998E-2</v>
      </c>
      <c r="S36" s="105">
        <f>G36+H36+I36+J36+K36+L36+M36+N36+O36+P36+Q36+R36</f>
        <v>0.99999999999999989</v>
      </c>
      <c r="T36" s="457"/>
      <c r="U36" s="588">
        <v>6.0000000000000001E-3</v>
      </c>
      <c r="V36" s="587" t="s">
        <v>683</v>
      </c>
      <c r="W36" s="575"/>
      <c r="X36" s="65"/>
      <c r="Y36" s="65"/>
      <c r="Z36" s="57"/>
      <c r="AA36" s="53"/>
      <c r="AB36" s="53"/>
      <c r="AC36" s="53"/>
      <c r="AD36" s="53"/>
    </row>
    <row r="37" spans="1:30" ht="50.1" customHeight="1" thickBot="1" x14ac:dyDescent="0.3">
      <c r="A37" s="458"/>
      <c r="B37" s="458"/>
      <c r="C37" s="461"/>
      <c r="D37" s="457"/>
      <c r="E37" s="457"/>
      <c r="F37" s="63" t="s">
        <v>214</v>
      </c>
      <c r="G37" s="178">
        <v>0.1389</v>
      </c>
      <c r="H37" s="178">
        <v>9.2600000000000002E-2</v>
      </c>
      <c r="I37" s="178">
        <f>0/108</f>
        <v>0</v>
      </c>
      <c r="J37" s="186">
        <v>0.14799999999999999</v>
      </c>
      <c r="K37" s="185">
        <v>7.4099999999999999E-2</v>
      </c>
      <c r="L37" s="187">
        <v>0.01</v>
      </c>
      <c r="M37" s="182">
        <v>9.1999999999999998E-2</v>
      </c>
      <c r="N37" s="182">
        <v>9.1999999999999998E-2</v>
      </c>
      <c r="O37" s="182">
        <v>9.1999999999999998E-2</v>
      </c>
      <c r="P37" s="182">
        <v>9.1999999999999998E-2</v>
      </c>
      <c r="Q37" s="182">
        <v>6.8000000000000005E-2</v>
      </c>
      <c r="R37" s="188">
        <v>0.1004</v>
      </c>
      <c r="S37" s="100">
        <f>G37+H37+I37+J37+K37+L37+M37+N37+O37+P37+Q37+R37</f>
        <v>1</v>
      </c>
      <c r="T37" s="458"/>
      <c r="U37" s="578"/>
      <c r="V37" s="592"/>
      <c r="W37" s="576"/>
      <c r="X37" s="65"/>
      <c r="Y37" s="65"/>
      <c r="Z37" s="57"/>
      <c r="AA37" s="53"/>
      <c r="AB37" s="53"/>
      <c r="AC37" s="53"/>
      <c r="AD37" s="53"/>
    </row>
    <row r="38" spans="1:30" ht="50.1" customHeight="1" x14ac:dyDescent="0.25">
      <c r="A38" s="618" t="s">
        <v>232</v>
      </c>
      <c r="B38" s="628" t="s">
        <v>275</v>
      </c>
      <c r="C38" s="626" t="s">
        <v>276</v>
      </c>
      <c r="D38" s="624" t="s">
        <v>200</v>
      </c>
      <c r="E38" s="624" t="s">
        <v>200</v>
      </c>
      <c r="F38" s="62" t="s">
        <v>203</v>
      </c>
      <c r="G38" s="178">
        <v>0.05</v>
      </c>
      <c r="H38" s="178">
        <v>0.05</v>
      </c>
      <c r="I38" s="178"/>
      <c r="J38" s="179">
        <v>0.05</v>
      </c>
      <c r="K38" s="179">
        <v>0.1</v>
      </c>
      <c r="L38" s="179">
        <v>0.15</v>
      </c>
      <c r="M38" s="178">
        <v>0.1</v>
      </c>
      <c r="N38" s="178">
        <v>0.1</v>
      </c>
      <c r="O38" s="178">
        <v>0.1</v>
      </c>
      <c r="P38" s="178">
        <v>0.1</v>
      </c>
      <c r="Q38" s="178">
        <v>0.1</v>
      </c>
      <c r="R38" s="178">
        <v>0.1</v>
      </c>
      <c r="S38" s="105">
        <f>G38+H38+I38+J38+K38+L38+M38+N38+O38+P38+Q38+R38</f>
        <v>0.99999999999999989</v>
      </c>
      <c r="T38" s="589">
        <f>U38+U40</f>
        <v>0.03</v>
      </c>
      <c r="U38" s="588">
        <v>1.4999999999999999E-2</v>
      </c>
      <c r="V38" s="591" t="s">
        <v>277</v>
      </c>
      <c r="W38" s="575"/>
      <c r="X38" s="65"/>
      <c r="Y38" s="65"/>
      <c r="Z38" s="57"/>
      <c r="AA38" s="53"/>
      <c r="AB38" s="53"/>
      <c r="AC38" s="53"/>
      <c r="AD38" s="53"/>
    </row>
    <row r="39" spans="1:30" ht="50.1" customHeight="1" thickBot="1" x14ac:dyDescent="0.3">
      <c r="A39" s="457"/>
      <c r="B39" s="457"/>
      <c r="C39" s="461"/>
      <c r="D39" s="458"/>
      <c r="E39" s="458"/>
      <c r="F39" s="63" t="s">
        <v>214</v>
      </c>
      <c r="G39" s="178">
        <v>4.2000000000000003E-2</v>
      </c>
      <c r="H39" s="178"/>
      <c r="I39" s="178"/>
      <c r="J39" s="185">
        <v>0.05</v>
      </c>
      <c r="K39" s="185">
        <v>0.1</v>
      </c>
      <c r="L39" s="185">
        <v>0.23119999999999999</v>
      </c>
      <c r="M39" s="182">
        <v>0.1</v>
      </c>
      <c r="N39" s="182">
        <v>0.1</v>
      </c>
      <c r="O39" s="182">
        <v>0.1</v>
      </c>
      <c r="P39" s="178">
        <v>0.1</v>
      </c>
      <c r="Q39" s="178">
        <v>0.1</v>
      </c>
      <c r="R39" s="178">
        <v>7.6799999999999993E-2</v>
      </c>
      <c r="S39" s="100">
        <f>SUM(G39:R39)</f>
        <v>0.99999999999999989</v>
      </c>
      <c r="T39" s="457"/>
      <c r="U39" s="578"/>
      <c r="V39" s="586"/>
      <c r="W39" s="576"/>
      <c r="X39" s="65"/>
      <c r="Y39" s="65"/>
      <c r="Z39" s="57"/>
      <c r="AA39" s="53"/>
      <c r="AB39" s="53"/>
      <c r="AC39" s="53"/>
      <c r="AD39" s="53"/>
    </row>
    <row r="40" spans="1:30" ht="50.1" customHeight="1" x14ac:dyDescent="0.25">
      <c r="A40" s="457"/>
      <c r="B40" s="457"/>
      <c r="C40" s="626" t="s">
        <v>279</v>
      </c>
      <c r="D40" s="624" t="s">
        <v>200</v>
      </c>
      <c r="E40" s="624" t="s">
        <v>200</v>
      </c>
      <c r="F40" s="62" t="s">
        <v>203</v>
      </c>
      <c r="G40" s="178">
        <v>0.05</v>
      </c>
      <c r="H40" s="178"/>
      <c r="I40" s="178"/>
      <c r="J40" s="184">
        <v>0.05</v>
      </c>
      <c r="K40" s="184">
        <v>0.1</v>
      </c>
      <c r="L40" s="184">
        <v>0.1</v>
      </c>
      <c r="M40" s="178">
        <v>0.1</v>
      </c>
      <c r="N40" s="178">
        <v>0.15</v>
      </c>
      <c r="O40" s="178">
        <v>0.15</v>
      </c>
      <c r="P40" s="178">
        <v>0.1</v>
      </c>
      <c r="Q40" s="178">
        <v>0.1</v>
      </c>
      <c r="R40" s="178">
        <v>0.1</v>
      </c>
      <c r="S40" s="105">
        <f>G40+H40+I40+J40+K40+L40+M40+N40+O40+P40+Q40+R40</f>
        <v>1</v>
      </c>
      <c r="T40" s="457"/>
      <c r="U40" s="588">
        <v>1.4999999999999999E-2</v>
      </c>
      <c r="V40" s="591" t="s">
        <v>280</v>
      </c>
      <c r="W40" s="575"/>
      <c r="X40" s="65"/>
      <c r="Y40" s="65"/>
      <c r="Z40" s="57"/>
      <c r="AA40" s="53"/>
      <c r="AB40" s="53"/>
      <c r="AC40" s="53"/>
      <c r="AD40" s="53"/>
    </row>
    <row r="41" spans="1:30" ht="50.1" customHeight="1" thickBot="1" x14ac:dyDescent="0.3">
      <c r="A41" s="458"/>
      <c r="B41" s="458"/>
      <c r="C41" s="461"/>
      <c r="D41" s="458"/>
      <c r="E41" s="458"/>
      <c r="F41" s="63" t="s">
        <v>214</v>
      </c>
      <c r="G41" s="178">
        <v>7.4700000000000003E-2</v>
      </c>
      <c r="H41" s="178">
        <v>6.54E-2</v>
      </c>
      <c r="I41" s="178"/>
      <c r="J41" s="185">
        <v>0.05</v>
      </c>
      <c r="K41" s="185">
        <v>0.13300000000000001</v>
      </c>
      <c r="L41" s="185">
        <v>0.1</v>
      </c>
      <c r="M41" s="182">
        <v>0.1</v>
      </c>
      <c r="N41" s="182">
        <v>0.15</v>
      </c>
      <c r="O41" s="182">
        <v>0.15</v>
      </c>
      <c r="P41" s="178">
        <v>0.06</v>
      </c>
      <c r="Q41" s="178">
        <v>0.05</v>
      </c>
      <c r="R41" s="178">
        <v>6.6900000000000001E-2</v>
      </c>
      <c r="S41" s="100">
        <f>SUM(G41:R41)</f>
        <v>1</v>
      </c>
      <c r="T41" s="458"/>
      <c r="U41" s="578"/>
      <c r="V41" s="586"/>
      <c r="W41" s="576"/>
      <c r="X41" s="65"/>
      <c r="Y41" s="65"/>
      <c r="Z41" s="57"/>
      <c r="AA41" s="53"/>
      <c r="AB41" s="53"/>
      <c r="AC41" s="53"/>
      <c r="AD41" s="53"/>
    </row>
    <row r="42" spans="1:30" ht="50.1" customHeight="1" x14ac:dyDescent="0.25">
      <c r="A42" s="618" t="s">
        <v>232</v>
      </c>
      <c r="B42" s="620" t="s">
        <v>206</v>
      </c>
      <c r="C42" s="626" t="s">
        <v>284</v>
      </c>
      <c r="D42" s="624" t="s">
        <v>200</v>
      </c>
      <c r="E42" s="624" t="s">
        <v>200</v>
      </c>
      <c r="F42" s="62" t="s">
        <v>203</v>
      </c>
      <c r="G42" s="178"/>
      <c r="H42" s="178"/>
      <c r="I42" s="178"/>
      <c r="J42" s="184">
        <v>0.05</v>
      </c>
      <c r="K42" s="184">
        <v>0.05</v>
      </c>
      <c r="L42" s="184">
        <v>0.1</v>
      </c>
      <c r="M42" s="178">
        <v>0.1</v>
      </c>
      <c r="N42" s="178">
        <v>0.1</v>
      </c>
      <c r="O42" s="178">
        <v>0.2</v>
      </c>
      <c r="P42" s="178">
        <v>0.2</v>
      </c>
      <c r="Q42" s="178">
        <v>0.1</v>
      </c>
      <c r="R42" s="178">
        <v>0.1</v>
      </c>
      <c r="S42" s="105">
        <f>G42+H42+I42+J42+K42+L42+M42+N42+O42+P42+Q42+R42</f>
        <v>1</v>
      </c>
      <c r="T42" s="589">
        <f>U42+U44+U46</f>
        <v>0.03</v>
      </c>
      <c r="U42" s="588">
        <v>0.01</v>
      </c>
      <c r="V42" s="579" t="s">
        <v>285</v>
      </c>
      <c r="W42" s="575"/>
      <c r="X42" s="65"/>
      <c r="Y42" s="65"/>
      <c r="Z42" s="57"/>
      <c r="AA42" s="53"/>
      <c r="AB42" s="53"/>
      <c r="AC42" s="53"/>
      <c r="AD42" s="53"/>
    </row>
    <row r="43" spans="1:30" ht="50.1" customHeight="1" thickBot="1" x14ac:dyDescent="0.3">
      <c r="A43" s="457"/>
      <c r="B43" s="457"/>
      <c r="C43" s="461"/>
      <c r="D43" s="458"/>
      <c r="E43" s="458"/>
      <c r="F43" s="63" t="s">
        <v>214</v>
      </c>
      <c r="G43" s="178">
        <v>7.5200000000000003E-2</v>
      </c>
      <c r="H43" s="178">
        <v>2.1499999999999998E-2</v>
      </c>
      <c r="I43" s="178">
        <v>0</v>
      </c>
      <c r="J43" s="185">
        <v>3.2000000000000001E-2</v>
      </c>
      <c r="K43" s="185">
        <v>0.20399999999999999</v>
      </c>
      <c r="L43" s="185">
        <v>0.11799999999999999</v>
      </c>
      <c r="M43" s="182">
        <v>0.1</v>
      </c>
      <c r="N43" s="182">
        <v>0.1</v>
      </c>
      <c r="O43" s="182">
        <v>0.2</v>
      </c>
      <c r="P43" s="178">
        <v>3.9E-2</v>
      </c>
      <c r="Q43" s="178">
        <v>0.05</v>
      </c>
      <c r="R43" s="178">
        <v>6.0299999999999999E-2</v>
      </c>
      <c r="S43" s="100">
        <f>SUM(G43:R43)</f>
        <v>1</v>
      </c>
      <c r="T43" s="457"/>
      <c r="U43" s="578"/>
      <c r="V43" s="574"/>
      <c r="W43" s="576"/>
      <c r="X43" s="65"/>
      <c r="Y43" s="65"/>
      <c r="Z43" s="57"/>
      <c r="AA43" s="53"/>
      <c r="AB43" s="53"/>
      <c r="AC43" s="53"/>
      <c r="AD43" s="53"/>
    </row>
    <row r="44" spans="1:30" ht="50.1" customHeight="1" x14ac:dyDescent="0.25">
      <c r="A44" s="457"/>
      <c r="B44" s="457"/>
      <c r="C44" s="626" t="s">
        <v>286</v>
      </c>
      <c r="D44" s="624" t="s">
        <v>200</v>
      </c>
      <c r="E44" s="624" t="s">
        <v>200</v>
      </c>
      <c r="F44" s="62" t="s">
        <v>203</v>
      </c>
      <c r="G44" s="178"/>
      <c r="H44" s="178"/>
      <c r="I44" s="178"/>
      <c r="J44" s="184">
        <v>0.05</v>
      </c>
      <c r="K44" s="184">
        <v>0.05</v>
      </c>
      <c r="L44" s="184">
        <v>0.1</v>
      </c>
      <c r="M44" s="178">
        <v>0.1</v>
      </c>
      <c r="N44" s="178">
        <v>0.1</v>
      </c>
      <c r="O44" s="178">
        <v>0.2</v>
      </c>
      <c r="P44" s="178">
        <v>0.2</v>
      </c>
      <c r="Q44" s="178">
        <v>0.1</v>
      </c>
      <c r="R44" s="178">
        <v>0.1</v>
      </c>
      <c r="S44" s="105">
        <f>G44+H44+I44+J44+K44+L44+M44+N44+O44+P44+Q44+R44</f>
        <v>1</v>
      </c>
      <c r="T44" s="457"/>
      <c r="U44" s="588">
        <v>0.01</v>
      </c>
      <c r="V44" s="579" t="s">
        <v>287</v>
      </c>
      <c r="W44" s="575"/>
      <c r="X44" s="65"/>
      <c r="Y44" s="65"/>
      <c r="Z44" s="57"/>
      <c r="AA44" s="53"/>
      <c r="AB44" s="53"/>
      <c r="AC44" s="53"/>
      <c r="AD44" s="53"/>
    </row>
    <row r="45" spans="1:30" ht="50.1" customHeight="1" thickBot="1" x14ac:dyDescent="0.3">
      <c r="A45" s="457"/>
      <c r="B45" s="457"/>
      <c r="C45" s="461"/>
      <c r="D45" s="458"/>
      <c r="E45" s="458"/>
      <c r="F45" s="63" t="s">
        <v>214</v>
      </c>
      <c r="G45" s="178">
        <v>2.6800000000000001E-2</v>
      </c>
      <c r="H45" s="178">
        <v>1.0699999999999999E-2</v>
      </c>
      <c r="I45" s="178">
        <v>0</v>
      </c>
      <c r="J45" s="185">
        <v>0.17699999999999999</v>
      </c>
      <c r="K45" s="185">
        <v>0.13400000000000001</v>
      </c>
      <c r="L45" s="185">
        <v>4.2999999999999997E-2</v>
      </c>
      <c r="M45" s="182">
        <v>0.1</v>
      </c>
      <c r="N45" s="182">
        <v>0.1</v>
      </c>
      <c r="O45" s="182">
        <v>0.2</v>
      </c>
      <c r="P45" s="178">
        <v>7.0000000000000007E-2</v>
      </c>
      <c r="Q45" s="178">
        <v>7.0000000000000007E-2</v>
      </c>
      <c r="R45" s="178">
        <v>6.8500000000000005E-2</v>
      </c>
      <c r="S45" s="100">
        <f>SUM(G45:R45)</f>
        <v>1.0000000000000002</v>
      </c>
      <c r="T45" s="457"/>
      <c r="U45" s="578"/>
      <c r="V45" s="574"/>
      <c r="W45" s="576"/>
      <c r="X45" s="65"/>
      <c r="Y45" s="65"/>
      <c r="Z45" s="57"/>
      <c r="AA45" s="53"/>
      <c r="AB45" s="53"/>
      <c r="AC45" s="53"/>
      <c r="AD45" s="53"/>
    </row>
    <row r="46" spans="1:30" ht="50.1" customHeight="1" x14ac:dyDescent="0.25">
      <c r="A46" s="457"/>
      <c r="B46" s="457"/>
      <c r="C46" s="626" t="s">
        <v>288</v>
      </c>
      <c r="D46" s="624" t="s">
        <v>200</v>
      </c>
      <c r="E46" s="624" t="s">
        <v>200</v>
      </c>
      <c r="F46" s="62" t="s">
        <v>203</v>
      </c>
      <c r="G46" s="178"/>
      <c r="H46" s="178"/>
      <c r="I46" s="178"/>
      <c r="J46" s="184">
        <v>0.05</v>
      </c>
      <c r="K46" s="184">
        <v>0.05</v>
      </c>
      <c r="L46" s="184">
        <v>0.1</v>
      </c>
      <c r="M46" s="178">
        <v>0.1</v>
      </c>
      <c r="N46" s="178">
        <v>0.1</v>
      </c>
      <c r="O46" s="178">
        <v>0.2</v>
      </c>
      <c r="P46" s="178">
        <v>0.2</v>
      </c>
      <c r="Q46" s="178">
        <v>0.1</v>
      </c>
      <c r="R46" s="178">
        <v>0.1</v>
      </c>
      <c r="S46" s="105">
        <f>G46+H46+I46+J46+K46+L46+M46+N46+O46+P46+Q46+R46</f>
        <v>1</v>
      </c>
      <c r="T46" s="457"/>
      <c r="U46" s="588">
        <v>0.01</v>
      </c>
      <c r="V46" s="580" t="s">
        <v>289</v>
      </c>
      <c r="W46" s="575"/>
      <c r="X46" s="65"/>
      <c r="Y46" s="65"/>
      <c r="Z46" s="57"/>
      <c r="AA46" s="53"/>
      <c r="AB46" s="53"/>
      <c r="AC46" s="53"/>
      <c r="AD46" s="53"/>
    </row>
    <row r="47" spans="1:30" ht="50.1" customHeight="1" thickBot="1" x14ac:dyDescent="0.3">
      <c r="A47" s="458"/>
      <c r="B47" s="458"/>
      <c r="C47" s="461"/>
      <c r="D47" s="458"/>
      <c r="E47" s="458"/>
      <c r="F47" s="63" t="s">
        <v>214</v>
      </c>
      <c r="G47" s="178">
        <v>2.1499999999999998E-2</v>
      </c>
      <c r="H47" s="178"/>
      <c r="I47" s="178">
        <v>1.0699999999999999E-2</v>
      </c>
      <c r="J47" s="185">
        <v>9.7000000000000003E-2</v>
      </c>
      <c r="K47" s="185">
        <v>3.2000000000000001E-2</v>
      </c>
      <c r="L47" s="185">
        <v>5.3999999999999999E-2</v>
      </c>
      <c r="M47" s="182">
        <v>0.1</v>
      </c>
      <c r="N47" s="182">
        <v>0.1</v>
      </c>
      <c r="O47" s="182">
        <v>0.2</v>
      </c>
      <c r="P47" s="178">
        <v>0.13500000000000001</v>
      </c>
      <c r="Q47" s="178">
        <v>0.12</v>
      </c>
      <c r="R47" s="178">
        <v>0.1298</v>
      </c>
      <c r="S47" s="100">
        <f>SUM(G47:R47)</f>
        <v>1</v>
      </c>
      <c r="T47" s="458"/>
      <c r="U47" s="578"/>
      <c r="V47" s="574"/>
      <c r="W47" s="576"/>
      <c r="X47" s="65"/>
      <c r="Y47" s="65"/>
      <c r="Z47" s="57"/>
      <c r="AA47" s="53"/>
      <c r="AB47" s="53"/>
      <c r="AC47" s="53"/>
      <c r="AD47" s="53"/>
    </row>
    <row r="48" spans="1:30" ht="50.1" customHeight="1" x14ac:dyDescent="0.25">
      <c r="A48" s="618" t="s">
        <v>232</v>
      </c>
      <c r="B48" s="620" t="s">
        <v>240</v>
      </c>
      <c r="C48" s="625" t="s">
        <v>290</v>
      </c>
      <c r="D48" s="624" t="s">
        <v>200</v>
      </c>
      <c r="E48" s="624" t="s">
        <v>200</v>
      </c>
      <c r="F48" s="62" t="s">
        <v>203</v>
      </c>
      <c r="G48" s="178">
        <v>0.05</v>
      </c>
      <c r="H48" s="178">
        <v>0.05</v>
      </c>
      <c r="I48" s="178"/>
      <c r="J48" s="179">
        <v>0.05</v>
      </c>
      <c r="K48" s="179">
        <v>0.15</v>
      </c>
      <c r="L48" s="179">
        <v>0.15</v>
      </c>
      <c r="M48" s="178">
        <v>0.1</v>
      </c>
      <c r="N48" s="178">
        <v>0.1</v>
      </c>
      <c r="O48" s="178">
        <v>0.1</v>
      </c>
      <c r="P48" s="178">
        <v>0.1</v>
      </c>
      <c r="Q48" s="178">
        <v>0.1</v>
      </c>
      <c r="R48" s="178">
        <v>0.05</v>
      </c>
      <c r="S48" s="105">
        <f>G48+H48+I48+J48+K48+L48+M48+N48+O48+P48+Q48+R48</f>
        <v>1</v>
      </c>
      <c r="T48" s="589">
        <f>U48+U50</f>
        <v>0.03</v>
      </c>
      <c r="U48" s="588">
        <v>1.4999999999999999E-2</v>
      </c>
      <c r="V48" s="629" t="s">
        <v>699</v>
      </c>
      <c r="W48" s="575"/>
      <c r="X48" s="65"/>
      <c r="Y48" s="65"/>
      <c r="Z48" s="57"/>
      <c r="AA48" s="53"/>
      <c r="AB48" s="53"/>
      <c r="AC48" s="53"/>
      <c r="AD48" s="53"/>
    </row>
    <row r="49" spans="1:30" ht="50.1" customHeight="1" thickBot="1" x14ac:dyDescent="0.3">
      <c r="A49" s="457"/>
      <c r="B49" s="457"/>
      <c r="C49" s="461"/>
      <c r="D49" s="458"/>
      <c r="E49" s="458"/>
      <c r="F49" s="63" t="s">
        <v>214</v>
      </c>
      <c r="G49" s="178">
        <v>0</v>
      </c>
      <c r="H49" s="178">
        <v>0.03</v>
      </c>
      <c r="I49" s="178"/>
      <c r="J49" s="180">
        <v>0.3</v>
      </c>
      <c r="K49" s="180">
        <v>0.4</v>
      </c>
      <c r="L49" s="180">
        <v>0.1</v>
      </c>
      <c r="M49" s="182">
        <v>0</v>
      </c>
      <c r="N49" s="182">
        <v>0</v>
      </c>
      <c r="O49" s="182">
        <v>0</v>
      </c>
      <c r="P49" s="178">
        <v>0.05</v>
      </c>
      <c r="Q49" s="178">
        <v>0.06</v>
      </c>
      <c r="R49" s="178">
        <v>0.06</v>
      </c>
      <c r="S49" s="100">
        <f>SUM(G49:R49)</f>
        <v>1</v>
      </c>
      <c r="T49" s="457"/>
      <c r="U49" s="578"/>
      <c r="V49" s="574"/>
      <c r="W49" s="576"/>
      <c r="X49" s="65"/>
      <c r="Y49" s="65"/>
      <c r="Z49" s="57"/>
      <c r="AA49" s="53"/>
      <c r="AB49" s="53"/>
      <c r="AC49" s="53"/>
      <c r="AD49" s="53"/>
    </row>
    <row r="50" spans="1:30" ht="50.1" customHeight="1" x14ac:dyDescent="0.25">
      <c r="A50" s="457"/>
      <c r="B50" s="457"/>
      <c r="C50" s="625" t="s">
        <v>294</v>
      </c>
      <c r="D50" s="624" t="s">
        <v>200</v>
      </c>
      <c r="E50" s="624" t="s">
        <v>200</v>
      </c>
      <c r="F50" s="62" t="s">
        <v>203</v>
      </c>
      <c r="G50" s="178">
        <v>0.05</v>
      </c>
      <c r="H50" s="178">
        <v>0.05</v>
      </c>
      <c r="I50" s="178"/>
      <c r="J50" s="179">
        <v>0.05</v>
      </c>
      <c r="K50" s="179">
        <v>0.15</v>
      </c>
      <c r="L50" s="179">
        <v>0.15</v>
      </c>
      <c r="M50" s="178">
        <v>0.1</v>
      </c>
      <c r="N50" s="178">
        <v>0.1</v>
      </c>
      <c r="O50" s="178">
        <v>0.1</v>
      </c>
      <c r="P50" s="178">
        <v>0.1</v>
      </c>
      <c r="Q50" s="178">
        <v>0.1</v>
      </c>
      <c r="R50" s="178">
        <v>0.05</v>
      </c>
      <c r="S50" s="105">
        <f>G50+H50+I50+J50+K50+L50+M50+N50+O50+P50+Q50+R50</f>
        <v>1</v>
      </c>
      <c r="T50" s="457"/>
      <c r="U50" s="588">
        <v>1.4999999999999999E-2</v>
      </c>
      <c r="V50" s="579" t="s">
        <v>296</v>
      </c>
      <c r="W50" s="575"/>
      <c r="X50" s="65"/>
      <c r="Y50" s="65"/>
      <c r="Z50" s="57"/>
      <c r="AA50" s="53"/>
      <c r="AB50" s="53"/>
      <c r="AC50" s="53"/>
      <c r="AD50" s="53"/>
    </row>
    <row r="51" spans="1:30" ht="50.1" customHeight="1" thickBot="1" x14ac:dyDescent="0.3">
      <c r="A51" s="458"/>
      <c r="B51" s="458"/>
      <c r="C51" s="461"/>
      <c r="D51" s="458"/>
      <c r="E51" s="458"/>
      <c r="F51" s="63" t="s">
        <v>214</v>
      </c>
      <c r="G51" s="178">
        <v>0</v>
      </c>
      <c r="H51" s="178">
        <v>0.03</v>
      </c>
      <c r="I51" s="178"/>
      <c r="J51" s="180">
        <v>0.3</v>
      </c>
      <c r="K51" s="180">
        <v>0.4</v>
      </c>
      <c r="L51" s="180">
        <v>0.1</v>
      </c>
      <c r="M51" s="182">
        <v>0</v>
      </c>
      <c r="N51" s="182">
        <v>0</v>
      </c>
      <c r="O51" s="182">
        <v>0</v>
      </c>
      <c r="P51" s="178">
        <v>0.05</v>
      </c>
      <c r="Q51" s="178">
        <v>0.06</v>
      </c>
      <c r="R51" s="178">
        <v>0.06</v>
      </c>
      <c r="S51" s="100">
        <f>SUM(G51:R51)</f>
        <v>1</v>
      </c>
      <c r="T51" s="458"/>
      <c r="U51" s="578"/>
      <c r="V51" s="574"/>
      <c r="W51" s="576"/>
      <c r="X51" s="65"/>
      <c r="Y51" s="65"/>
      <c r="Z51" s="57"/>
      <c r="AA51" s="53"/>
      <c r="AB51" s="53"/>
      <c r="AC51" s="53"/>
      <c r="AD51" s="53"/>
    </row>
    <row r="52" spans="1:30" ht="50.1" customHeight="1" x14ac:dyDescent="0.25">
      <c r="A52" s="618" t="s">
        <v>232</v>
      </c>
      <c r="B52" s="620" t="s">
        <v>258</v>
      </c>
      <c r="C52" s="625" t="s">
        <v>297</v>
      </c>
      <c r="D52" s="624" t="s">
        <v>200</v>
      </c>
      <c r="E52" s="624" t="s">
        <v>200</v>
      </c>
      <c r="F52" s="62" t="s">
        <v>203</v>
      </c>
      <c r="G52" s="178">
        <v>0.1</v>
      </c>
      <c r="H52" s="178">
        <v>0.1</v>
      </c>
      <c r="I52" s="178"/>
      <c r="J52" s="179">
        <v>0.05</v>
      </c>
      <c r="K52" s="179">
        <v>0.1</v>
      </c>
      <c r="L52" s="179">
        <v>0.1</v>
      </c>
      <c r="M52" s="178">
        <v>0.1</v>
      </c>
      <c r="N52" s="178">
        <v>0.1</v>
      </c>
      <c r="O52" s="178">
        <v>0.1</v>
      </c>
      <c r="P52" s="178">
        <v>0.1</v>
      </c>
      <c r="Q52" s="178">
        <v>0.1</v>
      </c>
      <c r="R52" s="178">
        <v>0.05</v>
      </c>
      <c r="S52" s="105">
        <f>G52+H52+I52+J52+K52+L52+M52+N52+O52+P52+Q52+R52</f>
        <v>0.99999999999999989</v>
      </c>
      <c r="T52" s="589">
        <f>U52+U54+U56+U58</f>
        <v>4.5999999999999999E-2</v>
      </c>
      <c r="U52" s="588">
        <v>1.15E-2</v>
      </c>
      <c r="V52" s="579" t="s">
        <v>298</v>
      </c>
      <c r="W52" s="575"/>
      <c r="X52" s="65"/>
      <c r="Y52" s="65"/>
      <c r="Z52" s="57"/>
      <c r="AA52" s="53"/>
      <c r="AB52" s="53"/>
      <c r="AC52" s="53"/>
      <c r="AD52" s="53"/>
    </row>
    <row r="53" spans="1:30" ht="50.1" customHeight="1" thickBot="1" x14ac:dyDescent="0.3">
      <c r="A53" s="457"/>
      <c r="B53" s="457"/>
      <c r="C53" s="461"/>
      <c r="D53" s="458"/>
      <c r="E53" s="458"/>
      <c r="F53" s="63" t="s">
        <v>214</v>
      </c>
      <c r="G53" s="178">
        <v>0.1</v>
      </c>
      <c r="H53" s="178">
        <v>0.1</v>
      </c>
      <c r="I53" s="178"/>
      <c r="J53" s="180">
        <v>0.05</v>
      </c>
      <c r="K53" s="180">
        <v>0.06</v>
      </c>
      <c r="L53" s="180">
        <v>0.04</v>
      </c>
      <c r="M53" s="182">
        <v>0.1</v>
      </c>
      <c r="N53" s="182">
        <v>0.1</v>
      </c>
      <c r="O53" s="182">
        <v>0.1</v>
      </c>
      <c r="P53" s="178">
        <v>0.1</v>
      </c>
      <c r="Q53" s="178">
        <v>0.15</v>
      </c>
      <c r="R53" s="178">
        <v>0.1</v>
      </c>
      <c r="S53" s="100">
        <f>SUM(G53:R53)</f>
        <v>0.99999999999999989</v>
      </c>
      <c r="T53" s="457"/>
      <c r="U53" s="578"/>
      <c r="V53" s="574"/>
      <c r="W53" s="576"/>
      <c r="X53" s="65"/>
      <c r="Y53" s="65"/>
      <c r="Z53" s="57"/>
      <c r="AA53" s="53"/>
      <c r="AB53" s="53"/>
      <c r="AC53" s="53"/>
      <c r="AD53" s="53"/>
    </row>
    <row r="54" spans="1:30" ht="50.1" customHeight="1" x14ac:dyDescent="0.25">
      <c r="A54" s="457"/>
      <c r="B54" s="457"/>
      <c r="C54" s="625" t="s">
        <v>299</v>
      </c>
      <c r="D54" s="624" t="s">
        <v>200</v>
      </c>
      <c r="E54" s="624" t="s">
        <v>200</v>
      </c>
      <c r="F54" s="62" t="s">
        <v>203</v>
      </c>
      <c r="G54" s="178">
        <v>0.1</v>
      </c>
      <c r="H54" s="178">
        <v>0.1</v>
      </c>
      <c r="I54" s="178"/>
      <c r="J54" s="184">
        <v>0.05</v>
      </c>
      <c r="K54" s="184">
        <v>0.1</v>
      </c>
      <c r="L54" s="184">
        <v>0.1</v>
      </c>
      <c r="M54" s="178">
        <v>0.1</v>
      </c>
      <c r="N54" s="178">
        <v>0.1</v>
      </c>
      <c r="O54" s="178">
        <v>0.1</v>
      </c>
      <c r="P54" s="178">
        <v>0.1</v>
      </c>
      <c r="Q54" s="178">
        <v>0.1</v>
      </c>
      <c r="R54" s="178">
        <v>0.05</v>
      </c>
      <c r="S54" s="105">
        <f>G54+H54+I54+J54+K54+L54+M54+N54+O54+P54+Q54+R54</f>
        <v>0.99999999999999989</v>
      </c>
      <c r="T54" s="457"/>
      <c r="U54" s="588">
        <v>1.15E-2</v>
      </c>
      <c r="V54" s="579" t="s">
        <v>300</v>
      </c>
      <c r="W54" s="575"/>
      <c r="X54" s="65"/>
      <c r="Y54" s="65"/>
      <c r="Z54" s="57"/>
      <c r="AA54" s="53"/>
      <c r="AB54" s="53"/>
      <c r="AC54" s="53"/>
      <c r="AD54" s="53"/>
    </row>
    <row r="55" spans="1:30" ht="50.1" customHeight="1" thickBot="1" x14ac:dyDescent="0.3">
      <c r="A55" s="457"/>
      <c r="B55" s="457"/>
      <c r="C55" s="461"/>
      <c r="D55" s="458"/>
      <c r="E55" s="458"/>
      <c r="F55" s="63" t="s">
        <v>214</v>
      </c>
      <c r="G55" s="178">
        <v>0.1</v>
      </c>
      <c r="H55" s="178">
        <v>0.1</v>
      </c>
      <c r="I55" s="178"/>
      <c r="J55" s="185">
        <v>5.0000000000000001E-3</v>
      </c>
      <c r="K55" s="185">
        <v>5.0000000000000001E-3</v>
      </c>
      <c r="L55" s="185">
        <v>0.1</v>
      </c>
      <c r="M55" s="182">
        <v>0.1</v>
      </c>
      <c r="N55" s="182">
        <v>0.1</v>
      </c>
      <c r="O55" s="182">
        <v>0.1</v>
      </c>
      <c r="P55" s="178">
        <v>0.15</v>
      </c>
      <c r="Q55" s="178">
        <v>0.15</v>
      </c>
      <c r="R55" s="178">
        <v>0.09</v>
      </c>
      <c r="S55" s="100">
        <f>SUM(G55:R55)</f>
        <v>1</v>
      </c>
      <c r="T55" s="457"/>
      <c r="U55" s="578"/>
      <c r="V55" s="574"/>
      <c r="W55" s="576"/>
      <c r="X55" s="65"/>
      <c r="Y55" s="65"/>
      <c r="Z55" s="57"/>
      <c r="AA55" s="53"/>
      <c r="AB55" s="53"/>
      <c r="AC55" s="53"/>
      <c r="AD55" s="53"/>
    </row>
    <row r="56" spans="1:30" ht="50.1" customHeight="1" x14ac:dyDescent="0.25">
      <c r="A56" s="457"/>
      <c r="B56" s="457"/>
      <c r="C56" s="625" t="s">
        <v>301</v>
      </c>
      <c r="D56" s="624" t="s">
        <v>200</v>
      </c>
      <c r="E56" s="624" t="s">
        <v>200</v>
      </c>
      <c r="F56" s="62" t="s">
        <v>203</v>
      </c>
      <c r="G56" s="178">
        <v>0.1</v>
      </c>
      <c r="H56" s="178">
        <v>0.1</v>
      </c>
      <c r="I56" s="178"/>
      <c r="J56" s="179">
        <v>0.05</v>
      </c>
      <c r="K56" s="179">
        <v>0.1</v>
      </c>
      <c r="L56" s="179">
        <v>0.1</v>
      </c>
      <c r="M56" s="178">
        <v>0.1</v>
      </c>
      <c r="N56" s="178">
        <v>0.1</v>
      </c>
      <c r="O56" s="178">
        <v>0.1</v>
      </c>
      <c r="P56" s="178">
        <v>0.1</v>
      </c>
      <c r="Q56" s="178">
        <v>0.1</v>
      </c>
      <c r="R56" s="178">
        <v>0.05</v>
      </c>
      <c r="S56" s="105">
        <f>G56+H56+J56+K56+L56+I56+M56+N56+O56+P56+Q56+R56</f>
        <v>0.99999999999999989</v>
      </c>
      <c r="T56" s="457"/>
      <c r="U56" s="588">
        <v>1.15E-2</v>
      </c>
      <c r="V56" s="579" t="s">
        <v>302</v>
      </c>
      <c r="W56" s="575"/>
      <c r="X56" s="65"/>
      <c r="Y56" s="65"/>
      <c r="Z56" s="57"/>
      <c r="AA56" s="53"/>
      <c r="AB56" s="53"/>
      <c r="AC56" s="53"/>
      <c r="AD56" s="53"/>
    </row>
    <row r="57" spans="1:30" ht="50.1" customHeight="1" thickBot="1" x14ac:dyDescent="0.3">
      <c r="A57" s="457"/>
      <c r="B57" s="457"/>
      <c r="C57" s="461"/>
      <c r="D57" s="458"/>
      <c r="E57" s="458"/>
      <c r="F57" s="63" t="s">
        <v>214</v>
      </c>
      <c r="G57" s="178">
        <v>0.09</v>
      </c>
      <c r="H57" s="178">
        <v>0.09</v>
      </c>
      <c r="I57" s="178"/>
      <c r="J57" s="185">
        <v>0.09</v>
      </c>
      <c r="K57" s="185">
        <v>0.09</v>
      </c>
      <c r="L57" s="185">
        <v>0.09</v>
      </c>
      <c r="M57" s="182">
        <v>0.1</v>
      </c>
      <c r="N57" s="182">
        <v>0.1</v>
      </c>
      <c r="O57" s="182">
        <v>0.1</v>
      </c>
      <c r="P57" s="178">
        <v>0.1</v>
      </c>
      <c r="Q57" s="178">
        <v>0.1</v>
      </c>
      <c r="R57" s="178">
        <v>0.05</v>
      </c>
      <c r="S57" s="100">
        <f>SUM(G57:R57)</f>
        <v>0.99999999999999989</v>
      </c>
      <c r="T57" s="457"/>
      <c r="U57" s="578"/>
      <c r="V57" s="574"/>
      <c r="W57" s="576"/>
      <c r="X57" s="65"/>
      <c r="Y57" s="65"/>
      <c r="Z57" s="57"/>
      <c r="AA57" s="53"/>
      <c r="AB57" s="53"/>
      <c r="AC57" s="53"/>
      <c r="AD57" s="53"/>
    </row>
    <row r="58" spans="1:30" ht="50.1" customHeight="1" x14ac:dyDescent="0.25">
      <c r="A58" s="457"/>
      <c r="B58" s="457"/>
      <c r="C58" s="625" t="s">
        <v>303</v>
      </c>
      <c r="D58" s="624" t="s">
        <v>200</v>
      </c>
      <c r="E58" s="624" t="s">
        <v>200</v>
      </c>
      <c r="F58" s="62" t="s">
        <v>203</v>
      </c>
      <c r="G58" s="178"/>
      <c r="H58" s="178"/>
      <c r="I58" s="178"/>
      <c r="J58" s="179"/>
      <c r="K58" s="179"/>
      <c r="L58" s="179">
        <v>0.5</v>
      </c>
      <c r="M58" s="178"/>
      <c r="N58" s="178"/>
      <c r="O58" s="178"/>
      <c r="P58" s="178"/>
      <c r="Q58" s="178">
        <v>0.5</v>
      </c>
      <c r="R58" s="178"/>
      <c r="S58" s="105">
        <f>G58+H58+I58+J58+K58+L58+M58+N58+O58+P58+Q58+R58</f>
        <v>1</v>
      </c>
      <c r="T58" s="457"/>
      <c r="U58" s="588">
        <v>1.15E-2</v>
      </c>
      <c r="V58" s="587" t="s">
        <v>304</v>
      </c>
      <c r="W58" s="575"/>
      <c r="X58" s="65"/>
      <c r="Y58" s="65"/>
      <c r="Z58" s="57"/>
      <c r="AA58" s="53"/>
      <c r="AB58" s="53"/>
      <c r="AC58" s="53"/>
      <c r="AD58" s="53"/>
    </row>
    <row r="59" spans="1:30" ht="50.1" customHeight="1" thickBot="1" x14ac:dyDescent="0.3">
      <c r="A59" s="458"/>
      <c r="B59" s="458"/>
      <c r="C59" s="461"/>
      <c r="D59" s="458"/>
      <c r="E59" s="458"/>
      <c r="F59" s="63" t="s">
        <v>214</v>
      </c>
      <c r="G59" s="178"/>
      <c r="H59" s="178"/>
      <c r="I59" s="178"/>
      <c r="J59" s="180">
        <v>0</v>
      </c>
      <c r="K59" s="180">
        <v>0</v>
      </c>
      <c r="L59" s="180">
        <v>0.5</v>
      </c>
      <c r="M59" s="182">
        <v>0</v>
      </c>
      <c r="N59" s="182">
        <v>0</v>
      </c>
      <c r="O59" s="182">
        <v>0</v>
      </c>
      <c r="P59" s="178"/>
      <c r="Q59" s="178">
        <v>0.3</v>
      </c>
      <c r="R59" s="178">
        <v>0.2</v>
      </c>
      <c r="S59" s="100">
        <f>SUM(G59:R59)</f>
        <v>1</v>
      </c>
      <c r="T59" s="458"/>
      <c r="U59" s="578"/>
      <c r="V59" s="586"/>
      <c r="W59" s="576"/>
      <c r="X59" s="65"/>
      <c r="Y59" s="65"/>
      <c r="Z59" s="57"/>
      <c r="AA59" s="53"/>
      <c r="AB59" s="53"/>
      <c r="AC59" s="53"/>
      <c r="AD59" s="53"/>
    </row>
    <row r="60" spans="1:30" ht="50.1" customHeight="1" x14ac:dyDescent="0.25">
      <c r="A60" s="618" t="s">
        <v>232</v>
      </c>
      <c r="B60" s="620" t="s">
        <v>267</v>
      </c>
      <c r="C60" s="625" t="s">
        <v>306</v>
      </c>
      <c r="D60" s="624" t="s">
        <v>200</v>
      </c>
      <c r="E60" s="624" t="s">
        <v>200</v>
      </c>
      <c r="F60" s="62" t="s">
        <v>203</v>
      </c>
      <c r="G60" s="178">
        <v>0.05</v>
      </c>
      <c r="H60" s="178">
        <v>0</v>
      </c>
      <c r="I60" s="178">
        <v>0</v>
      </c>
      <c r="J60" s="179">
        <v>0.1</v>
      </c>
      <c r="K60" s="179">
        <v>0.1</v>
      </c>
      <c r="L60" s="179">
        <v>0.15</v>
      </c>
      <c r="M60" s="178">
        <v>0.15</v>
      </c>
      <c r="N60" s="178">
        <v>0.1</v>
      </c>
      <c r="O60" s="178">
        <v>0.1</v>
      </c>
      <c r="P60" s="178">
        <v>0.1</v>
      </c>
      <c r="Q60" s="178">
        <v>0.1</v>
      </c>
      <c r="R60" s="178">
        <v>0.05</v>
      </c>
      <c r="S60" s="105">
        <f>G60+H60+I60+J60+K60+L60+M60+N60+O60+P60+Q60+R60</f>
        <v>1</v>
      </c>
      <c r="T60" s="589">
        <f>U60+U62</f>
        <v>2.5000000000000001E-2</v>
      </c>
      <c r="U60" s="588">
        <v>1.2500000000000001E-2</v>
      </c>
      <c r="V60" s="604" t="s">
        <v>702</v>
      </c>
      <c r="W60" s="575"/>
      <c r="X60" s="65"/>
      <c r="Y60" s="65"/>
      <c r="Z60" s="57"/>
      <c r="AA60" s="53"/>
      <c r="AB60" s="53"/>
      <c r="AC60" s="53"/>
      <c r="AD60" s="53"/>
    </row>
    <row r="61" spans="1:30" ht="50.1" customHeight="1" thickBot="1" x14ac:dyDescent="0.3">
      <c r="A61" s="457"/>
      <c r="B61" s="457"/>
      <c r="C61" s="461"/>
      <c r="D61" s="458"/>
      <c r="E61" s="458"/>
      <c r="F61" s="63" t="s">
        <v>214</v>
      </c>
      <c r="G61" s="178">
        <f>(8*25%)/12</f>
        <v>0.16666666666666666</v>
      </c>
      <c r="H61" s="178">
        <f>(3*25%)/12</f>
        <v>6.25E-2</v>
      </c>
      <c r="I61" s="178">
        <f>(1*25%)/12</f>
        <v>2.0833333333333332E-2</v>
      </c>
      <c r="J61" s="185">
        <v>0</v>
      </c>
      <c r="K61" s="185">
        <v>7.0999999999999994E-2</v>
      </c>
      <c r="L61" s="185">
        <v>0.17899999999999999</v>
      </c>
      <c r="M61" s="182">
        <v>8.3299999999999999E-2</v>
      </c>
      <c r="N61" s="182">
        <v>8.3299999999999999E-2</v>
      </c>
      <c r="O61" s="182">
        <v>8.3299999999999999E-2</v>
      </c>
      <c r="P61" s="182">
        <v>8.3366666000000006E-2</v>
      </c>
      <c r="Q61" s="182">
        <v>8.3366666000000006E-2</v>
      </c>
      <c r="R61" s="182">
        <v>8.3299999999999999E-2</v>
      </c>
      <c r="S61" s="100">
        <f>SUM(G61:R61)</f>
        <v>0.99993333200000012</v>
      </c>
      <c r="T61" s="457"/>
      <c r="U61" s="578"/>
      <c r="V61" s="574"/>
      <c r="W61" s="576"/>
      <c r="X61" s="65"/>
      <c r="Y61" s="65"/>
      <c r="Z61" s="57"/>
      <c r="AA61" s="53"/>
      <c r="AB61" s="53"/>
      <c r="AC61" s="53"/>
      <c r="AD61" s="53"/>
    </row>
    <row r="62" spans="1:30" ht="50.1" customHeight="1" x14ac:dyDescent="0.25">
      <c r="A62" s="457"/>
      <c r="B62" s="457"/>
      <c r="C62" s="625" t="s">
        <v>310</v>
      </c>
      <c r="D62" s="624" t="s">
        <v>200</v>
      </c>
      <c r="E62" s="624" t="s">
        <v>200</v>
      </c>
      <c r="F62" s="62" t="s">
        <v>203</v>
      </c>
      <c r="G62" s="178">
        <v>0</v>
      </c>
      <c r="H62" s="178">
        <v>0</v>
      </c>
      <c r="I62" s="178">
        <v>0</v>
      </c>
      <c r="J62" s="179">
        <v>0.05</v>
      </c>
      <c r="K62" s="179">
        <v>0.15</v>
      </c>
      <c r="L62" s="179">
        <v>0.15</v>
      </c>
      <c r="M62" s="178">
        <v>0.15</v>
      </c>
      <c r="N62" s="178">
        <v>0.15</v>
      </c>
      <c r="O62" s="178">
        <v>0.15</v>
      </c>
      <c r="P62" s="178">
        <v>0.1</v>
      </c>
      <c r="Q62" s="178">
        <v>0.1</v>
      </c>
      <c r="R62" s="178">
        <v>0</v>
      </c>
      <c r="S62" s="105">
        <f>G62+H62+I62+J62+K62+L62+M62+N62+O62+P62+Q62+R62</f>
        <v>1</v>
      </c>
      <c r="T62" s="457"/>
      <c r="U62" s="588">
        <v>1.2500000000000001E-2</v>
      </c>
      <c r="V62" s="591" t="s">
        <v>311</v>
      </c>
      <c r="W62" s="575"/>
      <c r="X62" s="65"/>
      <c r="Y62" s="65"/>
      <c r="Z62" s="57"/>
      <c r="AA62" s="53"/>
      <c r="AB62" s="53"/>
      <c r="AC62" s="53"/>
      <c r="AD62" s="53"/>
    </row>
    <row r="63" spans="1:30" ht="50.1" customHeight="1" thickBot="1" x14ac:dyDescent="0.3">
      <c r="A63" s="458"/>
      <c r="B63" s="458"/>
      <c r="C63" s="461"/>
      <c r="D63" s="458"/>
      <c r="E63" s="458"/>
      <c r="F63" s="63" t="s">
        <v>214</v>
      </c>
      <c r="G63" s="178">
        <v>0</v>
      </c>
      <c r="H63" s="178">
        <v>0</v>
      </c>
      <c r="I63" s="178">
        <v>0</v>
      </c>
      <c r="J63" s="185">
        <v>0</v>
      </c>
      <c r="K63" s="185">
        <v>0.1</v>
      </c>
      <c r="L63" s="185">
        <v>0</v>
      </c>
      <c r="M63" s="182">
        <v>0.15</v>
      </c>
      <c r="N63" s="182">
        <v>0.05</v>
      </c>
      <c r="O63" s="182">
        <v>0</v>
      </c>
      <c r="P63" s="182">
        <v>0</v>
      </c>
      <c r="Q63" s="182">
        <v>0.4</v>
      </c>
      <c r="R63" s="182">
        <v>0.3</v>
      </c>
      <c r="S63" s="100">
        <f>SUM(G63:R63)</f>
        <v>1</v>
      </c>
      <c r="T63" s="458"/>
      <c r="U63" s="578"/>
      <c r="V63" s="574"/>
      <c r="W63" s="576"/>
      <c r="X63" s="65"/>
      <c r="Y63" s="65"/>
      <c r="Z63" s="57"/>
      <c r="AA63" s="53"/>
      <c r="AB63" s="53"/>
      <c r="AC63" s="53"/>
      <c r="AD63" s="53"/>
    </row>
    <row r="64" spans="1:30" ht="50.1" customHeight="1" x14ac:dyDescent="0.25">
      <c r="A64" s="618" t="s">
        <v>232</v>
      </c>
      <c r="B64" s="620" t="s">
        <v>312</v>
      </c>
      <c r="C64" s="625" t="s">
        <v>313</v>
      </c>
      <c r="D64" s="624" t="s">
        <v>200</v>
      </c>
      <c r="E64" s="624" t="s">
        <v>200</v>
      </c>
      <c r="F64" s="62" t="s">
        <v>203</v>
      </c>
      <c r="G64" s="178"/>
      <c r="H64" s="178">
        <v>0.7</v>
      </c>
      <c r="I64" s="178"/>
      <c r="J64" s="179"/>
      <c r="K64" s="179"/>
      <c r="L64" s="179">
        <v>0.3</v>
      </c>
      <c r="M64" s="178"/>
      <c r="N64" s="178"/>
      <c r="O64" s="178"/>
      <c r="P64" s="178"/>
      <c r="Q64" s="178"/>
      <c r="R64" s="178"/>
      <c r="S64" s="105">
        <f>G64+H64+I64+J64+K64+L64+M64+N64+O64+P64+Q64+R64</f>
        <v>1</v>
      </c>
      <c r="T64" s="589">
        <f>U64+U66</f>
        <v>2.5000000000000001E-2</v>
      </c>
      <c r="U64" s="588">
        <v>5.0000000000000001E-3</v>
      </c>
      <c r="V64" s="573" t="s">
        <v>314</v>
      </c>
      <c r="W64" s="575"/>
      <c r="X64" s="65"/>
      <c r="Y64" s="65"/>
      <c r="Z64" s="57"/>
      <c r="AA64" s="53"/>
      <c r="AB64" s="53"/>
      <c r="AC64" s="53"/>
      <c r="AD64" s="53"/>
    </row>
    <row r="65" spans="1:30" ht="50.1" customHeight="1" thickBot="1" x14ac:dyDescent="0.3">
      <c r="A65" s="457"/>
      <c r="B65" s="457"/>
      <c r="C65" s="461"/>
      <c r="D65" s="458"/>
      <c r="E65" s="458"/>
      <c r="F65" s="63" t="s">
        <v>214</v>
      </c>
      <c r="G65" s="178"/>
      <c r="H65" s="178">
        <v>0.7</v>
      </c>
      <c r="I65" s="178"/>
      <c r="J65" s="185">
        <v>0</v>
      </c>
      <c r="K65" s="185">
        <v>0</v>
      </c>
      <c r="L65" s="185">
        <v>0</v>
      </c>
      <c r="M65" s="182">
        <v>0</v>
      </c>
      <c r="N65" s="182">
        <v>0</v>
      </c>
      <c r="O65" s="182">
        <v>0.3</v>
      </c>
      <c r="P65" s="178"/>
      <c r="Q65" s="178"/>
      <c r="R65" s="178"/>
      <c r="S65" s="100">
        <f>SUM(G65:R65)</f>
        <v>1</v>
      </c>
      <c r="T65" s="457"/>
      <c r="U65" s="578"/>
      <c r="V65" s="574"/>
      <c r="W65" s="576"/>
      <c r="X65" s="65"/>
      <c r="Y65" s="65"/>
      <c r="Z65" s="57"/>
      <c r="AA65" s="53"/>
      <c r="AB65" s="53"/>
      <c r="AC65" s="53"/>
      <c r="AD65" s="53"/>
    </row>
    <row r="66" spans="1:30" ht="50.1" customHeight="1" x14ac:dyDescent="0.25">
      <c r="A66" s="457"/>
      <c r="B66" s="457"/>
      <c r="C66" s="625" t="s">
        <v>315</v>
      </c>
      <c r="D66" s="624" t="s">
        <v>200</v>
      </c>
      <c r="E66" s="624" t="s">
        <v>200</v>
      </c>
      <c r="F66" s="62" t="s">
        <v>203</v>
      </c>
      <c r="G66" s="178">
        <v>0.2</v>
      </c>
      <c r="H66" s="178">
        <v>0</v>
      </c>
      <c r="I66" s="178">
        <v>0.1</v>
      </c>
      <c r="J66" s="179">
        <v>0.1</v>
      </c>
      <c r="K66" s="179">
        <v>0.1</v>
      </c>
      <c r="L66" s="179">
        <v>0.1</v>
      </c>
      <c r="M66" s="178">
        <v>0.1</v>
      </c>
      <c r="N66" s="178">
        <v>0.1</v>
      </c>
      <c r="O66" s="178">
        <v>0.05</v>
      </c>
      <c r="P66" s="178">
        <v>0.05</v>
      </c>
      <c r="Q66" s="178">
        <v>0.05</v>
      </c>
      <c r="R66" s="178">
        <v>0.05</v>
      </c>
      <c r="S66" s="105">
        <f>G66+H66+I66+J66+K66+L66+M66+N66+O66+P66+Q66+R66</f>
        <v>1</v>
      </c>
      <c r="T66" s="457"/>
      <c r="U66" s="588">
        <v>0.02</v>
      </c>
      <c r="V66" s="591" t="s">
        <v>316</v>
      </c>
      <c r="W66" s="575"/>
      <c r="X66" s="65"/>
      <c r="Y66" s="65"/>
      <c r="Z66" s="57"/>
      <c r="AA66" s="53"/>
      <c r="AB66" s="53"/>
      <c r="AC66" s="53"/>
      <c r="AD66" s="53"/>
    </row>
    <row r="67" spans="1:30" ht="50.1" customHeight="1" thickBot="1" x14ac:dyDescent="0.3">
      <c r="A67" s="458"/>
      <c r="B67" s="458"/>
      <c r="C67" s="461"/>
      <c r="D67" s="458"/>
      <c r="E67" s="458"/>
      <c r="F67" s="63" t="s">
        <v>214</v>
      </c>
      <c r="G67" s="178">
        <v>0.24</v>
      </c>
      <c r="H67" s="178">
        <v>0</v>
      </c>
      <c r="I67" s="178">
        <v>0.11</v>
      </c>
      <c r="J67" s="185">
        <v>0</v>
      </c>
      <c r="K67" s="185">
        <v>4.4499999999999998E-2</v>
      </c>
      <c r="L67" s="185">
        <v>0</v>
      </c>
      <c r="M67" s="182">
        <v>0</v>
      </c>
      <c r="N67" s="182">
        <v>0</v>
      </c>
      <c r="O67" s="182">
        <v>0.20549999999999999</v>
      </c>
      <c r="P67" s="182">
        <v>0</v>
      </c>
      <c r="Q67" s="182">
        <v>8.6300000000000002E-2</v>
      </c>
      <c r="R67" s="182">
        <v>7.8399999999999997E-2</v>
      </c>
      <c r="S67" s="96">
        <f>SUM(G67:R67)</f>
        <v>0.76470000000000005</v>
      </c>
      <c r="T67" s="458"/>
      <c r="U67" s="578"/>
      <c r="V67" s="574"/>
      <c r="W67" s="576"/>
      <c r="X67" s="65"/>
      <c r="Y67" s="65"/>
      <c r="Z67" s="57"/>
      <c r="AA67" s="53"/>
      <c r="AB67" s="53"/>
      <c r="AC67" s="53"/>
      <c r="AD67" s="53"/>
    </row>
    <row r="68" spans="1:30" ht="50.1" customHeight="1" x14ac:dyDescent="0.25">
      <c r="A68" s="618" t="s">
        <v>291</v>
      </c>
      <c r="B68" s="627" t="s">
        <v>292</v>
      </c>
      <c r="C68" s="619" t="s">
        <v>317</v>
      </c>
      <c r="D68" s="621" t="s">
        <v>200</v>
      </c>
      <c r="E68" s="621" t="s">
        <v>200</v>
      </c>
      <c r="F68" s="62" t="s">
        <v>203</v>
      </c>
      <c r="G68" s="178">
        <v>0.06</v>
      </c>
      <c r="H68" s="178">
        <v>7.0000000000000007E-2</v>
      </c>
      <c r="I68" s="178">
        <v>7.0000000000000007E-2</v>
      </c>
      <c r="J68" s="179">
        <v>0.09</v>
      </c>
      <c r="K68" s="179">
        <v>0.09</v>
      </c>
      <c r="L68" s="179">
        <v>0.09</v>
      </c>
      <c r="M68" s="178">
        <v>0.09</v>
      </c>
      <c r="N68" s="178">
        <v>0.09</v>
      </c>
      <c r="O68" s="178">
        <v>0.09</v>
      </c>
      <c r="P68" s="182">
        <v>0.09</v>
      </c>
      <c r="Q68" s="182">
        <v>0.09</v>
      </c>
      <c r="R68" s="182">
        <v>0.08</v>
      </c>
      <c r="S68" s="105">
        <f>G68+H68+I68+J68+K68+L68+M68+N68+O68+P68+Q68+R68</f>
        <v>0.99999999999999978</v>
      </c>
      <c r="T68" s="589">
        <f>U68+U70+U72+U74+U76+U78</f>
        <v>0.16</v>
      </c>
      <c r="U68" s="588">
        <v>2.5000000000000001E-2</v>
      </c>
      <c r="V68" s="603" t="s">
        <v>319</v>
      </c>
      <c r="W68" s="575"/>
      <c r="X68" s="65"/>
      <c r="Y68" s="65"/>
      <c r="Z68" s="57"/>
      <c r="AA68" s="53"/>
      <c r="AB68" s="53"/>
      <c r="AC68" s="53"/>
      <c r="AD68" s="53"/>
    </row>
    <row r="69" spans="1:30" ht="50.1" customHeight="1" thickBot="1" x14ac:dyDescent="0.3">
      <c r="A69" s="457"/>
      <c r="B69" s="457"/>
      <c r="C69" s="461"/>
      <c r="D69" s="458"/>
      <c r="E69" s="458"/>
      <c r="F69" s="63" t="s">
        <v>214</v>
      </c>
      <c r="G69" s="178">
        <v>0.1109383410083129</v>
      </c>
      <c r="H69" s="178">
        <v>9.9934214460857609E-2</v>
      </c>
      <c r="I69" s="178">
        <v>0.13474074517074339</v>
      </c>
      <c r="J69" s="184">
        <v>0.14795765803480701</v>
      </c>
      <c r="K69" s="184">
        <v>0.19484480593265951</v>
      </c>
      <c r="L69" s="184">
        <v>0.16105496082770171</v>
      </c>
      <c r="M69" s="182">
        <v>0.01</v>
      </c>
      <c r="N69" s="182">
        <v>0.01</v>
      </c>
      <c r="O69" s="182">
        <v>0.01</v>
      </c>
      <c r="P69" s="182">
        <v>4.3579137632283389E-2</v>
      </c>
      <c r="Q69" s="182">
        <v>3.9207490947532272E-2</v>
      </c>
      <c r="R69" s="182">
        <v>3.78E-2</v>
      </c>
      <c r="S69" s="100">
        <f>SUM(G69:R69)</f>
        <v>1.0000573540148978</v>
      </c>
      <c r="T69" s="457"/>
      <c r="U69" s="578"/>
      <c r="V69" s="574"/>
      <c r="W69" s="576"/>
      <c r="X69" s="65"/>
      <c r="Y69" s="65"/>
      <c r="Z69" s="57"/>
      <c r="AA69" s="53"/>
      <c r="AB69" s="53"/>
      <c r="AC69" s="53"/>
      <c r="AD69" s="53"/>
    </row>
    <row r="70" spans="1:30" ht="50.1" customHeight="1" x14ac:dyDescent="0.25">
      <c r="A70" s="457"/>
      <c r="B70" s="457"/>
      <c r="C70" s="619" t="s">
        <v>321</v>
      </c>
      <c r="D70" s="621" t="s">
        <v>200</v>
      </c>
      <c r="E70" s="621" t="s">
        <v>200</v>
      </c>
      <c r="F70" s="62" t="s">
        <v>203</v>
      </c>
      <c r="G70" s="178">
        <v>0.06</v>
      </c>
      <c r="H70" s="178">
        <v>7.0000000000000007E-2</v>
      </c>
      <c r="I70" s="178">
        <v>7.0000000000000007E-2</v>
      </c>
      <c r="J70" s="179">
        <v>0.09</v>
      </c>
      <c r="K70" s="179">
        <v>0.09</v>
      </c>
      <c r="L70" s="179">
        <v>0.09</v>
      </c>
      <c r="M70" s="178">
        <v>0.09</v>
      </c>
      <c r="N70" s="178">
        <v>0.09</v>
      </c>
      <c r="O70" s="178">
        <v>0.09</v>
      </c>
      <c r="P70" s="182">
        <v>0.09</v>
      </c>
      <c r="Q70" s="182">
        <v>0.09</v>
      </c>
      <c r="R70" s="182">
        <v>0.08</v>
      </c>
      <c r="S70" s="105">
        <f>G70+H70+I70+J70+K70+L70+M70+N70+O70+P70+Q70+R70</f>
        <v>0.99999999999999978</v>
      </c>
      <c r="T70" s="457"/>
      <c r="U70" s="588">
        <v>0.03</v>
      </c>
      <c r="V70" s="581" t="s">
        <v>322</v>
      </c>
      <c r="W70" s="575"/>
      <c r="X70" s="65"/>
      <c r="Y70" s="65"/>
      <c r="Z70" s="57"/>
      <c r="AA70" s="53"/>
      <c r="AB70" s="53"/>
      <c r="AC70" s="53"/>
      <c r="AD70" s="53"/>
    </row>
    <row r="71" spans="1:30" ht="50.1" customHeight="1" thickBot="1" x14ac:dyDescent="0.3">
      <c r="A71" s="457"/>
      <c r="B71" s="457"/>
      <c r="C71" s="461"/>
      <c r="D71" s="458"/>
      <c r="E71" s="458"/>
      <c r="F71" s="63" t="s">
        <v>214</v>
      </c>
      <c r="G71" s="178">
        <v>0.1109383410083129</v>
      </c>
      <c r="H71" s="178">
        <v>9.9934214460857609E-2</v>
      </c>
      <c r="I71" s="178">
        <v>0.13474074517074339</v>
      </c>
      <c r="J71" s="184">
        <v>0.14795765803480654</v>
      </c>
      <c r="K71" s="184">
        <v>0.19484480593265951</v>
      </c>
      <c r="L71" s="184">
        <v>0.16105496082770171</v>
      </c>
      <c r="M71" s="182">
        <v>0.01</v>
      </c>
      <c r="N71" s="182">
        <v>0.01</v>
      </c>
      <c r="O71" s="182">
        <v>0.01</v>
      </c>
      <c r="P71" s="182">
        <v>4.3579137632283389E-2</v>
      </c>
      <c r="Q71" s="182">
        <v>3.9207490947532272E-2</v>
      </c>
      <c r="R71" s="182">
        <v>3.7742645985102581E-2</v>
      </c>
      <c r="S71" s="100">
        <f>SUM(G71:R71)</f>
        <v>1</v>
      </c>
      <c r="T71" s="457"/>
      <c r="U71" s="578"/>
      <c r="V71" s="574"/>
      <c r="W71" s="576"/>
      <c r="X71" s="65"/>
      <c r="Y71" s="65"/>
      <c r="Z71" s="57"/>
      <c r="AA71" s="53"/>
      <c r="AB71" s="53"/>
      <c r="AC71" s="53"/>
      <c r="AD71" s="53"/>
    </row>
    <row r="72" spans="1:30" ht="50.1" customHeight="1" x14ac:dyDescent="0.25">
      <c r="A72" s="457"/>
      <c r="B72" s="457"/>
      <c r="C72" s="619" t="s">
        <v>323</v>
      </c>
      <c r="D72" s="621" t="s">
        <v>200</v>
      </c>
      <c r="E72" s="621" t="s">
        <v>200</v>
      </c>
      <c r="F72" s="62" t="s">
        <v>203</v>
      </c>
      <c r="G72" s="178">
        <v>0.06</v>
      </c>
      <c r="H72" s="178">
        <v>7.0000000000000007E-2</v>
      </c>
      <c r="I72" s="178">
        <v>7.0000000000000007E-2</v>
      </c>
      <c r="J72" s="179">
        <v>0.09</v>
      </c>
      <c r="K72" s="179">
        <v>0.09</v>
      </c>
      <c r="L72" s="179">
        <v>0.09</v>
      </c>
      <c r="M72" s="178">
        <v>0.09</v>
      </c>
      <c r="N72" s="178">
        <v>0.09</v>
      </c>
      <c r="O72" s="178">
        <v>0.09</v>
      </c>
      <c r="P72" s="182">
        <v>0.09</v>
      </c>
      <c r="Q72" s="182">
        <v>0.09</v>
      </c>
      <c r="R72" s="182">
        <v>0.08</v>
      </c>
      <c r="S72" s="105">
        <f>G72+H72+I72+J72+K72+L72+M72+N72+O72+P72+Q72+R72</f>
        <v>0.99999999999999978</v>
      </c>
      <c r="T72" s="457"/>
      <c r="U72" s="588">
        <v>2.5000000000000001E-2</v>
      </c>
      <c r="V72" s="581" t="s">
        <v>324</v>
      </c>
      <c r="W72" s="575"/>
      <c r="X72" s="65"/>
      <c r="Y72" s="65"/>
      <c r="Z72" s="57"/>
      <c r="AA72" s="53"/>
      <c r="AB72" s="53"/>
      <c r="AC72" s="53"/>
      <c r="AD72" s="53"/>
    </row>
    <row r="73" spans="1:30" ht="50.1" customHeight="1" thickBot="1" x14ac:dyDescent="0.3">
      <c r="A73" s="457"/>
      <c r="B73" s="457"/>
      <c r="C73" s="461"/>
      <c r="D73" s="458"/>
      <c r="E73" s="458"/>
      <c r="F73" s="63" t="s">
        <v>214</v>
      </c>
      <c r="G73" s="178">
        <v>0.1109383410083129</v>
      </c>
      <c r="H73" s="178">
        <v>9.9934214460857609E-2</v>
      </c>
      <c r="I73" s="178">
        <v>0.13474074517074339</v>
      </c>
      <c r="J73" s="184">
        <v>0.14795765803480654</v>
      </c>
      <c r="K73" s="184">
        <v>0.19484480593265951</v>
      </c>
      <c r="L73" s="184">
        <v>0.16105496082770171</v>
      </c>
      <c r="M73" s="182">
        <v>0.01</v>
      </c>
      <c r="N73" s="182">
        <v>0.01</v>
      </c>
      <c r="O73" s="182">
        <v>0.01</v>
      </c>
      <c r="P73" s="182">
        <v>4.3579137632283389E-2</v>
      </c>
      <c r="Q73" s="182">
        <v>3.9207490947532272E-2</v>
      </c>
      <c r="R73" s="182">
        <v>3.78E-2</v>
      </c>
      <c r="S73" s="100">
        <f>SUM(G73:R73)</f>
        <v>1.0000573540148974</v>
      </c>
      <c r="T73" s="457"/>
      <c r="U73" s="578"/>
      <c r="V73" s="574"/>
      <c r="W73" s="576"/>
      <c r="X73" s="65"/>
      <c r="Y73" s="65"/>
      <c r="Z73" s="57"/>
      <c r="AA73" s="53"/>
      <c r="AB73" s="53"/>
      <c r="AC73" s="53"/>
      <c r="AD73" s="53"/>
    </row>
    <row r="74" spans="1:30" ht="50.1" customHeight="1" x14ac:dyDescent="0.25">
      <c r="A74" s="457"/>
      <c r="B74" s="457"/>
      <c r="C74" s="619" t="s">
        <v>325</v>
      </c>
      <c r="D74" s="621" t="s">
        <v>200</v>
      </c>
      <c r="E74" s="621" t="s">
        <v>200</v>
      </c>
      <c r="F74" s="62" t="s">
        <v>203</v>
      </c>
      <c r="G74" s="178"/>
      <c r="H74" s="178"/>
      <c r="I74" s="178">
        <v>0.25</v>
      </c>
      <c r="J74" s="179"/>
      <c r="K74" s="179"/>
      <c r="L74" s="179">
        <v>0.25</v>
      </c>
      <c r="M74" s="178"/>
      <c r="N74" s="178"/>
      <c r="O74" s="178">
        <v>0.25</v>
      </c>
      <c r="P74" s="182"/>
      <c r="Q74" s="182"/>
      <c r="R74" s="182">
        <v>0.25</v>
      </c>
      <c r="S74" s="105">
        <f>I74+L74+O74+R74</f>
        <v>1</v>
      </c>
      <c r="T74" s="457"/>
      <c r="U74" s="588">
        <v>0.03</v>
      </c>
      <c r="V74" s="581" t="s">
        <v>326</v>
      </c>
      <c r="W74" s="575"/>
      <c r="X74" s="65"/>
      <c r="Y74" s="65"/>
      <c r="Z74" s="57"/>
      <c r="AA74" s="53"/>
      <c r="AB74" s="53"/>
      <c r="AC74" s="53"/>
      <c r="AD74" s="53"/>
    </row>
    <row r="75" spans="1:30" ht="50.1" customHeight="1" thickBot="1" x14ac:dyDescent="0.3">
      <c r="A75" s="457"/>
      <c r="B75" s="457"/>
      <c r="C75" s="461"/>
      <c r="D75" s="458"/>
      <c r="E75" s="458"/>
      <c r="F75" s="63" t="s">
        <v>214</v>
      </c>
      <c r="G75" s="178">
        <v>0.1109383410083129</v>
      </c>
      <c r="H75" s="178">
        <v>9.9934214460857609E-2</v>
      </c>
      <c r="I75" s="178">
        <v>0.13474074517074339</v>
      </c>
      <c r="J75" s="184">
        <v>0.14795765803480654</v>
      </c>
      <c r="K75" s="184">
        <v>0.19484480593265951</v>
      </c>
      <c r="L75" s="184">
        <v>0.16105496082770171</v>
      </c>
      <c r="M75" s="182">
        <v>0.01</v>
      </c>
      <c r="N75" s="182">
        <v>0.01</v>
      </c>
      <c r="O75" s="182">
        <v>0.01</v>
      </c>
      <c r="P75" s="182">
        <v>4.3579137632283389E-2</v>
      </c>
      <c r="Q75" s="182">
        <v>3.9207490947532272E-2</v>
      </c>
      <c r="R75" s="182">
        <v>3.78E-2</v>
      </c>
      <c r="S75" s="100">
        <f>SUM(G75:R75)</f>
        <v>1.0000573540148974</v>
      </c>
      <c r="T75" s="457"/>
      <c r="U75" s="578"/>
      <c r="V75" s="574"/>
      <c r="W75" s="576"/>
      <c r="X75" s="65"/>
      <c r="Y75" s="65"/>
      <c r="Z75" s="57"/>
      <c r="AA75" s="53"/>
      <c r="AB75" s="53"/>
      <c r="AC75" s="53"/>
      <c r="AD75" s="53"/>
    </row>
    <row r="76" spans="1:30" ht="50.1" customHeight="1" x14ac:dyDescent="0.25">
      <c r="A76" s="457"/>
      <c r="B76" s="457"/>
      <c r="C76" s="619" t="s">
        <v>327</v>
      </c>
      <c r="D76" s="621" t="s">
        <v>200</v>
      </c>
      <c r="E76" s="621" t="s">
        <v>200</v>
      </c>
      <c r="F76" s="62" t="s">
        <v>203</v>
      </c>
      <c r="G76" s="178">
        <v>0.06</v>
      </c>
      <c r="H76" s="178">
        <v>7.0000000000000007E-2</v>
      </c>
      <c r="I76" s="178">
        <v>7.0000000000000007E-2</v>
      </c>
      <c r="J76" s="179">
        <v>0.09</v>
      </c>
      <c r="K76" s="179">
        <v>0.09</v>
      </c>
      <c r="L76" s="179">
        <v>0.09</v>
      </c>
      <c r="M76" s="178">
        <v>0.09</v>
      </c>
      <c r="N76" s="178">
        <v>0.09</v>
      </c>
      <c r="O76" s="178">
        <v>0.09</v>
      </c>
      <c r="P76" s="182">
        <v>0.09</v>
      </c>
      <c r="Q76" s="182">
        <v>0.09</v>
      </c>
      <c r="R76" s="182">
        <v>0.08</v>
      </c>
      <c r="S76" s="105">
        <f>G76+H76+I76+J76+K76+L76+M76+N76+O76+P76+Q76+R76</f>
        <v>0.99999999999999978</v>
      </c>
      <c r="T76" s="457"/>
      <c r="U76" s="588">
        <v>2.5000000000000001E-2</v>
      </c>
      <c r="V76" s="581" t="s">
        <v>329</v>
      </c>
      <c r="W76" s="575"/>
      <c r="X76" s="65"/>
      <c r="Y76" s="65"/>
      <c r="Z76" s="57"/>
      <c r="AA76" s="53"/>
      <c r="AB76" s="53"/>
      <c r="AC76" s="53"/>
      <c r="AD76" s="53"/>
    </row>
    <row r="77" spans="1:30" ht="50.1" customHeight="1" thickBot="1" x14ac:dyDescent="0.3">
      <c r="A77" s="457"/>
      <c r="B77" s="457"/>
      <c r="C77" s="461"/>
      <c r="D77" s="458"/>
      <c r="E77" s="458"/>
      <c r="F77" s="63" t="s">
        <v>214</v>
      </c>
      <c r="G77" s="178">
        <v>0.1109383410083129</v>
      </c>
      <c r="H77" s="178">
        <v>9.9934214460857609E-2</v>
      </c>
      <c r="I77" s="178">
        <v>0.13474074517074339</v>
      </c>
      <c r="J77" s="184">
        <v>0.14795765803480654</v>
      </c>
      <c r="K77" s="184">
        <v>0.19484480593265951</v>
      </c>
      <c r="L77" s="184">
        <v>0.16105496082770171</v>
      </c>
      <c r="M77" s="182">
        <v>0.01</v>
      </c>
      <c r="N77" s="182">
        <v>0.01</v>
      </c>
      <c r="O77" s="182">
        <v>0.01</v>
      </c>
      <c r="P77" s="182">
        <v>4.3579137632283389E-2</v>
      </c>
      <c r="Q77" s="182">
        <v>3.9207490947532272E-2</v>
      </c>
      <c r="R77" s="182">
        <v>3.78E-2</v>
      </c>
      <c r="S77" s="100">
        <f>G77+H77+I77+J77+K77+L77+M77+N77+O77+P77+Q77+R77</f>
        <v>1.0000573540148974</v>
      </c>
      <c r="T77" s="457"/>
      <c r="U77" s="578"/>
      <c r="V77" s="574"/>
      <c r="W77" s="576"/>
      <c r="X77" s="65"/>
      <c r="Y77" s="65"/>
      <c r="Z77" s="57"/>
      <c r="AA77" s="53"/>
      <c r="AB77" s="53"/>
      <c r="AC77" s="53"/>
      <c r="AD77" s="53"/>
    </row>
    <row r="78" spans="1:30" ht="50.1" customHeight="1" x14ac:dyDescent="0.25">
      <c r="A78" s="457"/>
      <c r="B78" s="457"/>
      <c r="C78" s="619" t="s">
        <v>331</v>
      </c>
      <c r="D78" s="621" t="s">
        <v>200</v>
      </c>
      <c r="E78" s="621" t="s">
        <v>200</v>
      </c>
      <c r="F78" s="62" t="s">
        <v>203</v>
      </c>
      <c r="G78" s="178">
        <v>0.06</v>
      </c>
      <c r="H78" s="178">
        <v>7.0000000000000007E-2</v>
      </c>
      <c r="I78" s="178">
        <v>7.0000000000000007E-2</v>
      </c>
      <c r="J78" s="179">
        <v>0.09</v>
      </c>
      <c r="K78" s="179">
        <v>0.09</v>
      </c>
      <c r="L78" s="179">
        <v>0.09</v>
      </c>
      <c r="M78" s="178">
        <v>0.09</v>
      </c>
      <c r="N78" s="178">
        <v>0.09</v>
      </c>
      <c r="O78" s="178">
        <v>0.09</v>
      </c>
      <c r="P78" s="182">
        <v>0.09</v>
      </c>
      <c r="Q78" s="182">
        <v>0.09</v>
      </c>
      <c r="R78" s="182">
        <v>0.08</v>
      </c>
      <c r="S78" s="105">
        <f>G78+H78+I78+J78+K78+L78+M78+N78+O78+P78+Q78+R78</f>
        <v>0.99999999999999978</v>
      </c>
      <c r="T78" s="457"/>
      <c r="U78" s="588">
        <v>2.5000000000000001E-2</v>
      </c>
      <c r="V78" s="581" t="s">
        <v>333</v>
      </c>
      <c r="W78" s="575"/>
      <c r="X78" s="65"/>
      <c r="Y78" s="65"/>
      <c r="Z78" s="57"/>
      <c r="AA78" s="53"/>
      <c r="AB78" s="53"/>
      <c r="AC78" s="53"/>
      <c r="AD78" s="53"/>
    </row>
    <row r="79" spans="1:30" ht="50.1" customHeight="1" thickBot="1" x14ac:dyDescent="0.3">
      <c r="A79" s="458"/>
      <c r="B79" s="458"/>
      <c r="C79" s="461"/>
      <c r="D79" s="458"/>
      <c r="E79" s="458"/>
      <c r="F79" s="63" t="s">
        <v>214</v>
      </c>
      <c r="G79" s="178">
        <v>0.1109383410083129</v>
      </c>
      <c r="H79" s="178">
        <v>9.9934214460857609E-2</v>
      </c>
      <c r="I79" s="178">
        <v>0.13474074517074339</v>
      </c>
      <c r="J79" s="184">
        <v>0.14795765803480654</v>
      </c>
      <c r="K79" s="184">
        <v>0.19484480593265951</v>
      </c>
      <c r="L79" s="184">
        <v>0.16105496082770171</v>
      </c>
      <c r="M79" s="182">
        <v>0.01</v>
      </c>
      <c r="N79" s="182">
        <v>0.01</v>
      </c>
      <c r="O79" s="182">
        <v>0.01</v>
      </c>
      <c r="P79" s="182">
        <v>4.3579137632283389E-2</v>
      </c>
      <c r="Q79" s="182">
        <v>3.9207490947532272E-2</v>
      </c>
      <c r="R79" s="182">
        <v>3.78E-2</v>
      </c>
      <c r="S79" s="100">
        <f>G79+H79+I79+J79+K79+L79+M79+N79+O79+P79+Q79+R79</f>
        <v>1.0000573540148974</v>
      </c>
      <c r="T79" s="458"/>
      <c r="U79" s="578"/>
      <c r="V79" s="574"/>
      <c r="W79" s="576"/>
      <c r="X79" s="65"/>
      <c r="Y79" s="65"/>
      <c r="Z79" s="57"/>
      <c r="AA79" s="53"/>
      <c r="AB79" s="53"/>
      <c r="AC79" s="53"/>
      <c r="AD79" s="53"/>
    </row>
    <row r="80" spans="1:30" ht="50.1" customHeight="1" x14ac:dyDescent="0.25">
      <c r="A80" s="618" t="s">
        <v>291</v>
      </c>
      <c r="B80" s="627" t="s">
        <v>305</v>
      </c>
      <c r="C80" s="619" t="s">
        <v>337</v>
      </c>
      <c r="D80" s="612" t="s">
        <v>200</v>
      </c>
      <c r="E80" s="612" t="s">
        <v>200</v>
      </c>
      <c r="F80" s="62" t="s">
        <v>203</v>
      </c>
      <c r="G80" s="178"/>
      <c r="H80" s="178"/>
      <c r="I80" s="178"/>
      <c r="J80" s="179"/>
      <c r="K80" s="179"/>
      <c r="L80" s="179">
        <v>0.2</v>
      </c>
      <c r="M80" s="178"/>
      <c r="N80" s="178"/>
      <c r="O80" s="178">
        <v>0.4</v>
      </c>
      <c r="P80" s="182"/>
      <c r="Q80" s="182"/>
      <c r="R80" s="182">
        <v>0.4</v>
      </c>
      <c r="S80" s="105">
        <f>L80+O80+R80</f>
        <v>1</v>
      </c>
      <c r="T80" s="589">
        <f>U80+U82+U84+U86</f>
        <v>0.02</v>
      </c>
      <c r="U80" s="588">
        <v>5.0000000000000001E-3</v>
      </c>
      <c r="V80" s="582" t="s">
        <v>338</v>
      </c>
      <c r="W80" s="575"/>
      <c r="X80" s="65"/>
      <c r="Y80" s="65"/>
      <c r="Z80" s="57"/>
      <c r="AA80" s="53"/>
      <c r="AB80" s="53"/>
      <c r="AC80" s="53"/>
      <c r="AD80" s="53"/>
    </row>
    <row r="81" spans="1:30" ht="50.1" customHeight="1" thickBot="1" x14ac:dyDescent="0.3">
      <c r="A81" s="457"/>
      <c r="B81" s="457"/>
      <c r="C81" s="461"/>
      <c r="D81" s="458"/>
      <c r="E81" s="458"/>
      <c r="F81" s="63" t="s">
        <v>214</v>
      </c>
      <c r="G81" s="178"/>
      <c r="H81" s="178"/>
      <c r="I81" s="178">
        <v>0.05</v>
      </c>
      <c r="J81" s="184">
        <v>0.05</v>
      </c>
      <c r="K81" s="184">
        <v>0.05</v>
      </c>
      <c r="L81" s="184">
        <v>0.05</v>
      </c>
      <c r="M81" s="182">
        <v>0.1</v>
      </c>
      <c r="N81" s="182">
        <v>0.1</v>
      </c>
      <c r="O81" s="182">
        <v>0.2</v>
      </c>
      <c r="P81" s="182">
        <v>0.15</v>
      </c>
      <c r="Q81" s="182">
        <v>0.15</v>
      </c>
      <c r="R81" s="182">
        <v>0.1</v>
      </c>
      <c r="S81" s="100">
        <f>SUM(G81:R81)</f>
        <v>1.0000000000000002</v>
      </c>
      <c r="T81" s="457"/>
      <c r="U81" s="578"/>
      <c r="V81" s="574"/>
      <c r="W81" s="576"/>
      <c r="X81" s="65"/>
      <c r="Y81" s="65"/>
      <c r="Z81" s="57"/>
      <c r="AA81" s="53"/>
      <c r="AB81" s="53"/>
      <c r="AC81" s="53"/>
      <c r="AD81" s="53"/>
    </row>
    <row r="82" spans="1:30" ht="50.1" customHeight="1" x14ac:dyDescent="0.25">
      <c r="A82" s="457"/>
      <c r="B82" s="457"/>
      <c r="C82" s="619" t="s">
        <v>339</v>
      </c>
      <c r="D82" s="612" t="s">
        <v>200</v>
      </c>
      <c r="E82" s="612" t="s">
        <v>200</v>
      </c>
      <c r="F82" s="62" t="s">
        <v>203</v>
      </c>
      <c r="G82" s="178"/>
      <c r="H82" s="178"/>
      <c r="I82" s="178"/>
      <c r="J82" s="179"/>
      <c r="K82" s="179"/>
      <c r="L82" s="179">
        <v>0.2</v>
      </c>
      <c r="M82" s="178"/>
      <c r="N82" s="178"/>
      <c r="O82" s="178">
        <v>0.4</v>
      </c>
      <c r="P82" s="182"/>
      <c r="Q82" s="182"/>
      <c r="R82" s="182">
        <v>0.4</v>
      </c>
      <c r="S82" s="105">
        <f>L82+O82+R82</f>
        <v>1</v>
      </c>
      <c r="T82" s="457"/>
      <c r="U82" s="588">
        <v>5.0000000000000001E-3</v>
      </c>
      <c r="V82" s="582" t="s">
        <v>340</v>
      </c>
      <c r="W82" s="575"/>
      <c r="X82" s="65"/>
      <c r="Y82" s="65"/>
      <c r="Z82" s="57"/>
      <c r="AA82" s="53"/>
      <c r="AB82" s="53"/>
      <c r="AC82" s="53"/>
      <c r="AD82" s="53"/>
    </row>
    <row r="83" spans="1:30" ht="50.1" customHeight="1" thickBot="1" x14ac:dyDescent="0.3">
      <c r="A83" s="457"/>
      <c r="B83" s="457"/>
      <c r="C83" s="461"/>
      <c r="D83" s="458"/>
      <c r="E83" s="458"/>
      <c r="F83" s="63" t="s">
        <v>214</v>
      </c>
      <c r="G83" s="178"/>
      <c r="H83" s="178"/>
      <c r="I83" s="178">
        <v>0.05</v>
      </c>
      <c r="J83" s="184">
        <v>0.05</v>
      </c>
      <c r="K83" s="184">
        <v>0.05</v>
      </c>
      <c r="L83" s="184">
        <v>0.05</v>
      </c>
      <c r="M83" s="182">
        <v>0.1</v>
      </c>
      <c r="N83" s="182">
        <v>0.1</v>
      </c>
      <c r="O83" s="182">
        <v>0.2</v>
      </c>
      <c r="P83" s="182">
        <v>0.15</v>
      </c>
      <c r="Q83" s="182">
        <v>0.15</v>
      </c>
      <c r="R83" s="182">
        <v>0.1</v>
      </c>
      <c r="S83" s="100">
        <f>SUM(G83:R83)</f>
        <v>1.0000000000000002</v>
      </c>
      <c r="T83" s="457"/>
      <c r="U83" s="578"/>
      <c r="V83" s="574"/>
      <c r="W83" s="576"/>
      <c r="X83" s="65"/>
      <c r="Y83" s="65"/>
      <c r="Z83" s="57"/>
      <c r="AA83" s="53"/>
      <c r="AB83" s="53"/>
      <c r="AC83" s="53"/>
      <c r="AD83" s="53"/>
    </row>
    <row r="84" spans="1:30" ht="50.1" customHeight="1" x14ac:dyDescent="0.25">
      <c r="A84" s="457"/>
      <c r="B84" s="457"/>
      <c r="C84" s="619" t="s">
        <v>341</v>
      </c>
      <c r="D84" s="612" t="s">
        <v>200</v>
      </c>
      <c r="E84" s="612" t="s">
        <v>200</v>
      </c>
      <c r="F84" s="62" t="s">
        <v>203</v>
      </c>
      <c r="G84" s="178"/>
      <c r="H84" s="178"/>
      <c r="I84" s="178"/>
      <c r="J84" s="179"/>
      <c r="K84" s="179"/>
      <c r="L84" s="179"/>
      <c r="M84" s="178"/>
      <c r="N84" s="178"/>
      <c r="O84" s="178">
        <v>0.5</v>
      </c>
      <c r="P84" s="182"/>
      <c r="Q84" s="182"/>
      <c r="R84" s="182">
        <v>0.5</v>
      </c>
      <c r="S84" s="105">
        <f>O84+R84</f>
        <v>1</v>
      </c>
      <c r="T84" s="457"/>
      <c r="U84" s="588">
        <v>5.0000000000000001E-3</v>
      </c>
      <c r="V84" s="582" t="s">
        <v>342</v>
      </c>
      <c r="W84" s="575"/>
      <c r="X84" s="65"/>
      <c r="Y84" s="65"/>
      <c r="Z84" s="57"/>
      <c r="AA84" s="53"/>
      <c r="AB84" s="53"/>
      <c r="AC84" s="53"/>
      <c r="AD84" s="53"/>
    </row>
    <row r="85" spans="1:30" ht="50.1" customHeight="1" thickBot="1" x14ac:dyDescent="0.3">
      <c r="A85" s="457"/>
      <c r="B85" s="457"/>
      <c r="C85" s="461"/>
      <c r="D85" s="458"/>
      <c r="E85" s="458"/>
      <c r="F85" s="63" t="s">
        <v>214</v>
      </c>
      <c r="G85" s="178"/>
      <c r="H85" s="178"/>
      <c r="I85" s="178">
        <v>0.05</v>
      </c>
      <c r="J85" s="184">
        <v>0.05</v>
      </c>
      <c r="K85" s="184">
        <v>0.05</v>
      </c>
      <c r="L85" s="184">
        <v>0.05</v>
      </c>
      <c r="M85" s="182">
        <v>0.1</v>
      </c>
      <c r="N85" s="182">
        <v>0.1</v>
      </c>
      <c r="O85" s="182">
        <v>0.1</v>
      </c>
      <c r="P85" s="182">
        <v>0.2</v>
      </c>
      <c r="Q85" s="182">
        <v>0.2</v>
      </c>
      <c r="R85" s="182">
        <v>0.1</v>
      </c>
      <c r="S85" s="100">
        <f>SUM(G85:R85)</f>
        <v>0.99999999999999989</v>
      </c>
      <c r="T85" s="457"/>
      <c r="U85" s="578"/>
      <c r="V85" s="574"/>
      <c r="W85" s="576"/>
      <c r="X85" s="65"/>
      <c r="Y85" s="65"/>
      <c r="Z85" s="57"/>
      <c r="AA85" s="53"/>
      <c r="AB85" s="53"/>
      <c r="AC85" s="53"/>
      <c r="AD85" s="53"/>
    </row>
    <row r="86" spans="1:30" ht="50.1" customHeight="1" x14ac:dyDescent="0.25">
      <c r="A86" s="457"/>
      <c r="B86" s="457"/>
      <c r="C86" s="619" t="s">
        <v>343</v>
      </c>
      <c r="D86" s="612" t="s">
        <v>200</v>
      </c>
      <c r="E86" s="612" t="s">
        <v>200</v>
      </c>
      <c r="F86" s="62" t="s">
        <v>203</v>
      </c>
      <c r="G86" s="178"/>
      <c r="H86" s="178"/>
      <c r="I86" s="178"/>
      <c r="J86" s="179"/>
      <c r="K86" s="179"/>
      <c r="L86" s="179">
        <v>0.5</v>
      </c>
      <c r="M86" s="178"/>
      <c r="N86" s="178"/>
      <c r="O86" s="178">
        <v>0.5</v>
      </c>
      <c r="P86" s="182"/>
      <c r="Q86" s="182"/>
      <c r="R86" s="182"/>
      <c r="S86" s="105">
        <f>L86+O86</f>
        <v>1</v>
      </c>
      <c r="T86" s="457"/>
      <c r="U86" s="588">
        <v>5.0000000000000001E-3</v>
      </c>
      <c r="V86" s="582" t="s">
        <v>344</v>
      </c>
      <c r="W86" s="575"/>
      <c r="X86" s="65"/>
      <c r="Y86" s="65"/>
      <c r="Z86" s="57"/>
      <c r="AA86" s="53"/>
      <c r="AB86" s="53"/>
      <c r="AC86" s="53"/>
      <c r="AD86" s="53"/>
    </row>
    <row r="87" spans="1:30" ht="50.1" customHeight="1" thickBot="1" x14ac:dyDescent="0.3">
      <c r="A87" s="458"/>
      <c r="B87" s="458"/>
      <c r="C87" s="461"/>
      <c r="D87" s="458"/>
      <c r="E87" s="458"/>
      <c r="F87" s="63" t="s">
        <v>214</v>
      </c>
      <c r="G87" s="178"/>
      <c r="H87" s="178"/>
      <c r="I87" s="178">
        <v>0.05</v>
      </c>
      <c r="J87" s="184">
        <v>0.1</v>
      </c>
      <c r="K87" s="184">
        <v>0.1</v>
      </c>
      <c r="L87" s="184">
        <v>0.25</v>
      </c>
      <c r="M87" s="182">
        <v>0.2</v>
      </c>
      <c r="N87" s="182">
        <v>0.2</v>
      </c>
      <c r="O87" s="182">
        <v>0.1</v>
      </c>
      <c r="P87" s="182"/>
      <c r="Q87" s="182"/>
      <c r="R87" s="182"/>
      <c r="S87" s="100">
        <f>SUM(G87:R87)</f>
        <v>0.99999999999999989</v>
      </c>
      <c r="T87" s="458"/>
      <c r="U87" s="578"/>
      <c r="V87" s="574"/>
      <c r="W87" s="576"/>
      <c r="X87" s="65"/>
      <c r="Y87" s="65"/>
      <c r="Z87" s="57"/>
      <c r="AA87" s="53"/>
      <c r="AB87" s="53"/>
      <c r="AC87" s="53"/>
      <c r="AD87" s="53"/>
    </row>
    <row r="88" spans="1:30" ht="50.1" customHeight="1" x14ac:dyDescent="0.25">
      <c r="A88" s="618" t="s">
        <v>291</v>
      </c>
      <c r="B88" s="627" t="s">
        <v>318</v>
      </c>
      <c r="C88" s="619" t="s">
        <v>346</v>
      </c>
      <c r="D88" s="612" t="s">
        <v>200</v>
      </c>
      <c r="E88" s="612" t="s">
        <v>200</v>
      </c>
      <c r="F88" s="62" t="s">
        <v>203</v>
      </c>
      <c r="G88" s="178"/>
      <c r="H88" s="178"/>
      <c r="I88" s="178">
        <v>0.25</v>
      </c>
      <c r="J88" s="179"/>
      <c r="K88" s="179"/>
      <c r="L88" s="179">
        <v>0.25</v>
      </c>
      <c r="M88" s="178"/>
      <c r="N88" s="178"/>
      <c r="O88" s="178">
        <v>0.25</v>
      </c>
      <c r="P88" s="182"/>
      <c r="Q88" s="182"/>
      <c r="R88" s="182">
        <v>0.25</v>
      </c>
      <c r="S88" s="105">
        <f t="shared" ref="S88:S147" si="1">G88+H88+I88+J88+K88+L88+M88+N88+O88+P88+Q88+R88</f>
        <v>1</v>
      </c>
      <c r="T88" s="589">
        <f>U88+U90+U92+U94+U96+U98</f>
        <v>6.25E-2</v>
      </c>
      <c r="U88" s="577">
        <v>0.01</v>
      </c>
      <c r="V88" s="582" t="s">
        <v>349</v>
      </c>
      <c r="W88" s="575"/>
      <c r="X88" s="65"/>
      <c r="Y88" s="65"/>
      <c r="Z88" s="57"/>
      <c r="AA88" s="53"/>
      <c r="AB88" s="53"/>
      <c r="AC88" s="53"/>
      <c r="AD88" s="53"/>
    </row>
    <row r="89" spans="1:30" ht="50.1" customHeight="1" thickBot="1" x14ac:dyDescent="0.3">
      <c r="A89" s="457"/>
      <c r="B89" s="457"/>
      <c r="C89" s="461"/>
      <c r="D89" s="458"/>
      <c r="E89" s="458"/>
      <c r="F89" s="63" t="s">
        <v>214</v>
      </c>
      <c r="G89" s="178">
        <v>0.125</v>
      </c>
      <c r="H89" s="178"/>
      <c r="I89" s="178">
        <v>0.125</v>
      </c>
      <c r="J89" s="184">
        <v>8.3333333333333329E-2</v>
      </c>
      <c r="K89" s="184">
        <v>8.3333333333333329E-2</v>
      </c>
      <c r="L89" s="184">
        <v>8.3333333333333329E-2</v>
      </c>
      <c r="M89" s="182">
        <v>0.125</v>
      </c>
      <c r="N89" s="182"/>
      <c r="O89" s="182">
        <v>0.125</v>
      </c>
      <c r="P89" s="182">
        <v>0.125</v>
      </c>
      <c r="Q89" s="182">
        <v>0.12509999999999999</v>
      </c>
      <c r="R89" s="182"/>
      <c r="S89" s="100">
        <f t="shared" si="1"/>
        <v>1.0001</v>
      </c>
      <c r="T89" s="457"/>
      <c r="U89" s="578"/>
      <c r="V89" s="574"/>
      <c r="W89" s="576"/>
      <c r="X89" s="65"/>
      <c r="Y89" s="65"/>
      <c r="Z89" s="57"/>
      <c r="AA89" s="53"/>
      <c r="AB89" s="53"/>
      <c r="AC89" s="53"/>
      <c r="AD89" s="53"/>
    </row>
    <row r="90" spans="1:30" ht="50.1" customHeight="1" x14ac:dyDescent="0.25">
      <c r="A90" s="457"/>
      <c r="B90" s="457"/>
      <c r="C90" s="619" t="s">
        <v>350</v>
      </c>
      <c r="D90" s="612" t="s">
        <v>200</v>
      </c>
      <c r="E90" s="612" t="s">
        <v>200</v>
      </c>
      <c r="F90" s="62" t="s">
        <v>203</v>
      </c>
      <c r="G90" s="178"/>
      <c r="H90" s="178"/>
      <c r="I90" s="178">
        <v>0.25</v>
      </c>
      <c r="J90" s="179"/>
      <c r="K90" s="179"/>
      <c r="L90" s="179">
        <v>0.25</v>
      </c>
      <c r="M90" s="178"/>
      <c r="N90" s="178"/>
      <c r="O90" s="178">
        <v>0.25</v>
      </c>
      <c r="P90" s="182"/>
      <c r="Q90" s="182"/>
      <c r="R90" s="182">
        <v>0.25</v>
      </c>
      <c r="S90" s="105">
        <f t="shared" si="1"/>
        <v>1</v>
      </c>
      <c r="T90" s="457"/>
      <c r="U90" s="577">
        <v>1.2500000000000001E-2</v>
      </c>
      <c r="V90" s="582" t="s">
        <v>351</v>
      </c>
      <c r="W90" s="575"/>
      <c r="X90" s="65"/>
      <c r="Y90" s="65"/>
      <c r="Z90" s="57"/>
      <c r="AA90" s="53"/>
      <c r="AB90" s="53"/>
      <c r="AC90" s="53"/>
      <c r="AD90" s="53"/>
    </row>
    <row r="91" spans="1:30" ht="50.1" customHeight="1" thickBot="1" x14ac:dyDescent="0.3">
      <c r="A91" s="457"/>
      <c r="B91" s="457"/>
      <c r="C91" s="461"/>
      <c r="D91" s="458"/>
      <c r="E91" s="458"/>
      <c r="F91" s="63" t="s">
        <v>214</v>
      </c>
      <c r="G91" s="178">
        <v>0.125</v>
      </c>
      <c r="H91" s="178"/>
      <c r="I91" s="178">
        <v>0.125</v>
      </c>
      <c r="J91" s="184"/>
      <c r="K91" s="184">
        <v>0.125</v>
      </c>
      <c r="L91" s="184">
        <v>0.125</v>
      </c>
      <c r="M91" s="182">
        <v>0.1875</v>
      </c>
      <c r="N91" s="182">
        <v>6.25E-2</v>
      </c>
      <c r="O91" s="182"/>
      <c r="P91" s="182">
        <v>6.25E-2</v>
      </c>
      <c r="Q91" s="182">
        <v>6.25E-2</v>
      </c>
      <c r="R91" s="182">
        <v>0.125</v>
      </c>
      <c r="S91" s="100">
        <f t="shared" si="1"/>
        <v>1</v>
      </c>
      <c r="T91" s="457"/>
      <c r="U91" s="578"/>
      <c r="V91" s="574"/>
      <c r="W91" s="576"/>
      <c r="X91" s="65"/>
      <c r="Y91" s="65"/>
      <c r="Z91" s="57"/>
      <c r="AA91" s="53"/>
      <c r="AB91" s="53"/>
      <c r="AC91" s="53"/>
      <c r="AD91" s="53"/>
    </row>
    <row r="92" spans="1:30" ht="50.1" customHeight="1" x14ac:dyDescent="0.25">
      <c r="A92" s="457"/>
      <c r="B92" s="457"/>
      <c r="C92" s="619" t="s">
        <v>352</v>
      </c>
      <c r="D92" s="612" t="s">
        <v>200</v>
      </c>
      <c r="E92" s="612" t="s">
        <v>200</v>
      </c>
      <c r="F92" s="62" t="s">
        <v>203</v>
      </c>
      <c r="G92" s="178">
        <v>0.06</v>
      </c>
      <c r="H92" s="178">
        <v>7.0000000000000007E-2</v>
      </c>
      <c r="I92" s="178">
        <v>7.0000000000000007E-2</v>
      </c>
      <c r="J92" s="179">
        <v>0.09</v>
      </c>
      <c r="K92" s="179">
        <v>0.09</v>
      </c>
      <c r="L92" s="179">
        <v>0.09</v>
      </c>
      <c r="M92" s="178">
        <v>0.09</v>
      </c>
      <c r="N92" s="178">
        <v>0.09</v>
      </c>
      <c r="O92" s="178">
        <v>0.09</v>
      </c>
      <c r="P92" s="182">
        <v>0.09</v>
      </c>
      <c r="Q92" s="182">
        <v>0.09</v>
      </c>
      <c r="R92" s="182">
        <v>0.08</v>
      </c>
      <c r="S92" s="106">
        <f t="shared" si="1"/>
        <v>0.99999999999999978</v>
      </c>
      <c r="T92" s="457"/>
      <c r="U92" s="577">
        <v>0.01</v>
      </c>
      <c r="V92" s="581" t="s">
        <v>353</v>
      </c>
      <c r="W92" s="575"/>
      <c r="X92" s="65"/>
      <c r="Y92" s="65"/>
      <c r="Z92" s="57"/>
      <c r="AA92" s="53"/>
      <c r="AB92" s="53"/>
      <c r="AC92" s="53"/>
      <c r="AD92" s="53"/>
    </row>
    <row r="93" spans="1:30" ht="50.1" customHeight="1" thickBot="1" x14ac:dyDescent="0.3">
      <c r="A93" s="457"/>
      <c r="B93" s="457"/>
      <c r="C93" s="461"/>
      <c r="D93" s="458"/>
      <c r="E93" s="458"/>
      <c r="F93" s="63" t="s">
        <v>214</v>
      </c>
      <c r="G93" s="178">
        <v>0.11431111111111111</v>
      </c>
      <c r="H93" s="178">
        <v>4.2222222222222223E-2</v>
      </c>
      <c r="I93" s="178">
        <v>0.11164444444444446</v>
      </c>
      <c r="J93" s="184">
        <v>7.6800000000000007E-2</v>
      </c>
      <c r="K93" s="184">
        <v>7.9377777777777783E-2</v>
      </c>
      <c r="L93" s="184">
        <v>0.12577777777777777</v>
      </c>
      <c r="M93" s="182">
        <v>0.16139999999999999</v>
      </c>
      <c r="N93" s="182">
        <v>0.17130000000000001</v>
      </c>
      <c r="O93" s="182">
        <v>5.33E-2</v>
      </c>
      <c r="P93" s="182">
        <v>2.572618707320945E-2</v>
      </c>
      <c r="Q93" s="182">
        <v>1.5502652056534848E-2</v>
      </c>
      <c r="R93" s="189">
        <v>2.2700000000000001E-2</v>
      </c>
      <c r="S93" s="107">
        <f t="shared" si="1"/>
        <v>1.0000621724630776</v>
      </c>
      <c r="T93" s="457"/>
      <c r="U93" s="578"/>
      <c r="V93" s="574"/>
      <c r="W93" s="576"/>
      <c r="X93" s="65"/>
      <c r="Y93" s="65"/>
      <c r="Z93" s="57"/>
      <c r="AA93" s="53"/>
      <c r="AB93" s="53"/>
      <c r="AC93" s="53"/>
      <c r="AD93" s="53"/>
    </row>
    <row r="94" spans="1:30" ht="50.1" customHeight="1" x14ac:dyDescent="0.25">
      <c r="A94" s="457"/>
      <c r="B94" s="457"/>
      <c r="C94" s="619" t="s">
        <v>354</v>
      </c>
      <c r="D94" s="612" t="s">
        <v>200</v>
      </c>
      <c r="E94" s="612" t="s">
        <v>200</v>
      </c>
      <c r="F94" s="62" t="s">
        <v>203</v>
      </c>
      <c r="G94" s="178">
        <v>0.06</v>
      </c>
      <c r="H94" s="178">
        <v>7.0000000000000007E-2</v>
      </c>
      <c r="I94" s="178">
        <v>7.0000000000000007E-2</v>
      </c>
      <c r="J94" s="179">
        <v>0.09</v>
      </c>
      <c r="K94" s="179">
        <v>0.09</v>
      </c>
      <c r="L94" s="179">
        <v>0.09</v>
      </c>
      <c r="M94" s="178">
        <v>0.09</v>
      </c>
      <c r="N94" s="178">
        <v>0.09</v>
      </c>
      <c r="O94" s="178">
        <v>0.09</v>
      </c>
      <c r="P94" s="182">
        <v>0.09</v>
      </c>
      <c r="Q94" s="182">
        <v>0.09</v>
      </c>
      <c r="R94" s="189">
        <v>0.08</v>
      </c>
      <c r="S94" s="108">
        <f t="shared" si="1"/>
        <v>0.99999999999999978</v>
      </c>
      <c r="T94" s="457"/>
      <c r="U94" s="577">
        <v>0.01</v>
      </c>
      <c r="V94" s="581" t="s">
        <v>355</v>
      </c>
      <c r="W94" s="575"/>
      <c r="X94" s="65"/>
      <c r="Y94" s="65"/>
      <c r="Z94" s="57"/>
      <c r="AA94" s="53"/>
      <c r="AB94" s="53"/>
      <c r="AC94" s="53"/>
      <c r="AD94" s="53"/>
    </row>
    <row r="95" spans="1:30" ht="50.1" customHeight="1" thickBot="1" x14ac:dyDescent="0.3">
      <c r="A95" s="457"/>
      <c r="B95" s="457"/>
      <c r="C95" s="461"/>
      <c r="D95" s="458"/>
      <c r="E95" s="458"/>
      <c r="F95" s="63" t="s">
        <v>214</v>
      </c>
      <c r="G95" s="178">
        <v>0.11431111111111111</v>
      </c>
      <c r="H95" s="178">
        <v>4.2222222222222223E-2</v>
      </c>
      <c r="I95" s="178">
        <v>0.11164444444444446</v>
      </c>
      <c r="J95" s="184">
        <v>7.6800000000000007E-2</v>
      </c>
      <c r="K95" s="184">
        <v>7.9377777777777783E-2</v>
      </c>
      <c r="L95" s="184">
        <v>0.12577777777777777</v>
      </c>
      <c r="M95" s="182">
        <v>0.16139999999999999</v>
      </c>
      <c r="N95" s="182">
        <v>0.17130000000000001</v>
      </c>
      <c r="O95" s="182">
        <v>5.33E-2</v>
      </c>
      <c r="P95" s="182">
        <v>2.572618707320945E-2</v>
      </c>
      <c r="Q95" s="182">
        <v>1.5502652056534848E-2</v>
      </c>
      <c r="R95" s="189">
        <v>2.2700000000000001E-2</v>
      </c>
      <c r="S95" s="107">
        <f t="shared" si="1"/>
        <v>1.0000621724630776</v>
      </c>
      <c r="T95" s="457"/>
      <c r="U95" s="578"/>
      <c r="V95" s="574"/>
      <c r="W95" s="576"/>
      <c r="X95" s="57"/>
      <c r="Y95" s="57"/>
      <c r="Z95" s="57"/>
      <c r="AA95" s="53"/>
      <c r="AB95" s="53"/>
      <c r="AC95" s="53"/>
      <c r="AD95" s="53"/>
    </row>
    <row r="96" spans="1:30" ht="50.1" customHeight="1" x14ac:dyDescent="0.25">
      <c r="A96" s="457"/>
      <c r="B96" s="457"/>
      <c r="C96" s="619" t="s">
        <v>356</v>
      </c>
      <c r="D96" s="612" t="s">
        <v>200</v>
      </c>
      <c r="E96" s="612" t="s">
        <v>200</v>
      </c>
      <c r="F96" s="62" t="s">
        <v>203</v>
      </c>
      <c r="G96" s="178">
        <v>0.06</v>
      </c>
      <c r="H96" s="178">
        <v>7.0000000000000007E-2</v>
      </c>
      <c r="I96" s="178">
        <v>7.0000000000000007E-2</v>
      </c>
      <c r="J96" s="179">
        <v>0.09</v>
      </c>
      <c r="K96" s="179">
        <v>0.09</v>
      </c>
      <c r="L96" s="179">
        <v>0.09</v>
      </c>
      <c r="M96" s="178">
        <v>0.09</v>
      </c>
      <c r="N96" s="178">
        <v>0.09</v>
      </c>
      <c r="O96" s="178">
        <v>0.09</v>
      </c>
      <c r="P96" s="182">
        <v>0.09</v>
      </c>
      <c r="Q96" s="182">
        <v>0.09</v>
      </c>
      <c r="R96" s="189">
        <v>0.08</v>
      </c>
      <c r="S96" s="108">
        <f t="shared" si="1"/>
        <v>0.99999999999999978</v>
      </c>
      <c r="T96" s="457"/>
      <c r="U96" s="577">
        <v>0.01</v>
      </c>
      <c r="V96" s="581" t="s">
        <v>359</v>
      </c>
      <c r="W96" s="575"/>
      <c r="X96" s="57"/>
      <c r="Y96" s="57"/>
      <c r="Z96" s="57"/>
      <c r="AA96" s="53"/>
      <c r="AB96" s="53"/>
      <c r="AC96" s="53"/>
      <c r="AD96" s="53"/>
    </row>
    <row r="97" spans="1:30" ht="50.1" customHeight="1" thickBot="1" x14ac:dyDescent="0.3">
      <c r="A97" s="457"/>
      <c r="B97" s="457"/>
      <c r="C97" s="461"/>
      <c r="D97" s="458"/>
      <c r="E97" s="458"/>
      <c r="F97" s="63" t="s">
        <v>214</v>
      </c>
      <c r="G97" s="178">
        <v>0.11431111111111111</v>
      </c>
      <c r="H97" s="178">
        <v>4.2222222222222223E-2</v>
      </c>
      <c r="I97" s="178">
        <v>0.11164444444444446</v>
      </c>
      <c r="J97" s="184">
        <v>7.6800000000000007E-2</v>
      </c>
      <c r="K97" s="184">
        <v>7.9377777777777783E-2</v>
      </c>
      <c r="L97" s="184">
        <v>0.12577777777777777</v>
      </c>
      <c r="M97" s="182">
        <v>0.16139999999999999</v>
      </c>
      <c r="N97" s="182">
        <v>0.17130000000000001</v>
      </c>
      <c r="O97" s="182">
        <v>5.33E-2</v>
      </c>
      <c r="P97" s="182">
        <v>2.572618707320945E-2</v>
      </c>
      <c r="Q97" s="182">
        <v>1.5502652056534848E-2</v>
      </c>
      <c r="R97" s="189">
        <v>2.2700000000000001E-2</v>
      </c>
      <c r="S97" s="107">
        <f t="shared" si="1"/>
        <v>1.0000621724630776</v>
      </c>
      <c r="T97" s="457"/>
      <c r="U97" s="578"/>
      <c r="V97" s="574"/>
      <c r="W97" s="576"/>
      <c r="X97" s="57"/>
      <c r="Y97" s="57"/>
      <c r="Z97" s="57"/>
      <c r="AA97" s="53"/>
      <c r="AB97" s="53"/>
      <c r="AC97" s="53"/>
      <c r="AD97" s="53"/>
    </row>
    <row r="98" spans="1:30" ht="50.1" customHeight="1" x14ac:dyDescent="0.25">
      <c r="A98" s="457"/>
      <c r="B98" s="457"/>
      <c r="C98" s="619" t="s">
        <v>360</v>
      </c>
      <c r="D98" s="612" t="s">
        <v>200</v>
      </c>
      <c r="E98" s="612" t="s">
        <v>200</v>
      </c>
      <c r="F98" s="62" t="s">
        <v>203</v>
      </c>
      <c r="G98" s="178"/>
      <c r="H98" s="178"/>
      <c r="I98" s="178"/>
      <c r="J98" s="179"/>
      <c r="K98" s="179"/>
      <c r="L98" s="179"/>
      <c r="M98" s="178"/>
      <c r="N98" s="178"/>
      <c r="O98" s="178">
        <v>0.5</v>
      </c>
      <c r="P98" s="182"/>
      <c r="Q98" s="182"/>
      <c r="R98" s="189">
        <v>0.5</v>
      </c>
      <c r="S98" s="108">
        <f t="shared" si="1"/>
        <v>1</v>
      </c>
      <c r="T98" s="457"/>
      <c r="U98" s="577">
        <v>0.01</v>
      </c>
      <c r="V98" s="582" t="s">
        <v>361</v>
      </c>
      <c r="W98" s="575"/>
      <c r="X98" s="57"/>
      <c r="Y98" s="57"/>
      <c r="Z98" s="57"/>
      <c r="AA98" s="53"/>
      <c r="AB98" s="53"/>
      <c r="AC98" s="53"/>
      <c r="AD98" s="53"/>
    </row>
    <row r="99" spans="1:30" ht="50.1" customHeight="1" thickBot="1" x14ac:dyDescent="0.3">
      <c r="A99" s="458"/>
      <c r="B99" s="458"/>
      <c r="C99" s="461"/>
      <c r="D99" s="458"/>
      <c r="E99" s="458"/>
      <c r="F99" s="63" t="s">
        <v>214</v>
      </c>
      <c r="G99" s="178">
        <v>0.05</v>
      </c>
      <c r="H99" s="178">
        <v>0.05</v>
      </c>
      <c r="I99" s="178">
        <v>0.05</v>
      </c>
      <c r="J99" s="184">
        <v>0.05</v>
      </c>
      <c r="K99" s="184">
        <v>0.05</v>
      </c>
      <c r="L99" s="184">
        <v>0.05</v>
      </c>
      <c r="M99" s="182">
        <v>0.1</v>
      </c>
      <c r="N99" s="182">
        <v>0.1</v>
      </c>
      <c r="O99" s="182">
        <v>0.1</v>
      </c>
      <c r="P99" s="182">
        <v>0.15</v>
      </c>
      <c r="Q99" s="182">
        <v>0.15</v>
      </c>
      <c r="R99" s="182">
        <v>0.1</v>
      </c>
      <c r="S99" s="109">
        <f t="shared" si="1"/>
        <v>1</v>
      </c>
      <c r="T99" s="458"/>
      <c r="U99" s="578"/>
      <c r="V99" s="574"/>
      <c r="W99" s="576"/>
      <c r="X99" s="57"/>
      <c r="Y99" s="57"/>
      <c r="Z99" s="57"/>
      <c r="AA99" s="53"/>
      <c r="AB99" s="53"/>
      <c r="AC99" s="53"/>
      <c r="AD99" s="53"/>
    </row>
    <row r="100" spans="1:30" ht="50.1" customHeight="1" x14ac:dyDescent="0.25">
      <c r="A100" s="618" t="s">
        <v>328</v>
      </c>
      <c r="B100" s="627" t="s">
        <v>330</v>
      </c>
      <c r="C100" s="619" t="s">
        <v>365</v>
      </c>
      <c r="D100" s="612" t="s">
        <v>200</v>
      </c>
      <c r="E100" s="612" t="s">
        <v>200</v>
      </c>
      <c r="F100" s="62" t="s">
        <v>203</v>
      </c>
      <c r="G100" s="178">
        <v>0.09</v>
      </c>
      <c r="H100" s="178">
        <v>0.08</v>
      </c>
      <c r="I100" s="178">
        <v>0.06</v>
      </c>
      <c r="J100" s="179">
        <v>0.06</v>
      </c>
      <c r="K100" s="179">
        <v>0.09</v>
      </c>
      <c r="L100" s="179">
        <v>0.09</v>
      </c>
      <c r="M100" s="178">
        <v>0.09</v>
      </c>
      <c r="N100" s="178">
        <v>0.09</v>
      </c>
      <c r="O100" s="178">
        <v>0.09</v>
      </c>
      <c r="P100" s="178">
        <v>0.09</v>
      </c>
      <c r="Q100" s="178">
        <v>0.09</v>
      </c>
      <c r="R100" s="190">
        <v>0.08</v>
      </c>
      <c r="S100" s="108">
        <f t="shared" si="1"/>
        <v>0.99999999999999978</v>
      </c>
      <c r="T100" s="595">
        <f>U100+U102+U104</f>
        <v>6.25E-2</v>
      </c>
      <c r="U100" s="577">
        <v>2.0899999999999998E-2</v>
      </c>
      <c r="V100" s="580" t="s">
        <v>698</v>
      </c>
      <c r="W100" s="575"/>
      <c r="X100" s="57"/>
      <c r="Y100" s="57"/>
      <c r="Z100" s="57"/>
      <c r="AA100" s="53"/>
      <c r="AB100" s="53"/>
      <c r="AC100" s="53"/>
      <c r="AD100" s="53"/>
    </row>
    <row r="101" spans="1:30" ht="50.1" customHeight="1" thickBot="1" x14ac:dyDescent="0.3">
      <c r="A101" s="457"/>
      <c r="B101" s="457"/>
      <c r="C101" s="461"/>
      <c r="D101" s="458"/>
      <c r="E101" s="458"/>
      <c r="F101" s="63" t="s">
        <v>214</v>
      </c>
      <c r="G101" s="178">
        <v>7.0000000000000007E-2</v>
      </c>
      <c r="H101" s="178">
        <v>0.26</v>
      </c>
      <c r="I101" s="178">
        <v>0.05</v>
      </c>
      <c r="J101" s="184">
        <v>0.05</v>
      </c>
      <c r="K101" s="184">
        <v>0.03</v>
      </c>
      <c r="L101" s="184">
        <v>0.11</v>
      </c>
      <c r="M101" s="182">
        <v>0.17</v>
      </c>
      <c r="N101" s="182">
        <v>7.0000000000000007E-2</v>
      </c>
      <c r="O101" s="182">
        <v>0.06</v>
      </c>
      <c r="P101" s="178">
        <v>0.06</v>
      </c>
      <c r="Q101" s="178">
        <v>0.04</v>
      </c>
      <c r="R101" s="190">
        <v>0.03</v>
      </c>
      <c r="S101" s="110">
        <f t="shared" si="1"/>
        <v>1.0000000000000002</v>
      </c>
      <c r="T101" s="513"/>
      <c r="U101" s="578"/>
      <c r="V101" s="574"/>
      <c r="W101" s="576"/>
      <c r="X101" s="57"/>
      <c r="Y101" s="57"/>
      <c r="Z101" s="57"/>
      <c r="AA101" s="53"/>
      <c r="AB101" s="53"/>
      <c r="AC101" s="53"/>
      <c r="AD101" s="53"/>
    </row>
    <row r="102" spans="1:30" ht="50.1" customHeight="1" x14ac:dyDescent="0.25">
      <c r="A102" s="457"/>
      <c r="B102" s="457"/>
      <c r="C102" s="619" t="s">
        <v>366</v>
      </c>
      <c r="D102" s="612" t="s">
        <v>200</v>
      </c>
      <c r="E102" s="612" t="s">
        <v>200</v>
      </c>
      <c r="F102" s="62" t="s">
        <v>203</v>
      </c>
      <c r="G102" s="178">
        <v>0.08</v>
      </c>
      <c r="H102" s="178">
        <v>0.08</v>
      </c>
      <c r="I102" s="178">
        <v>0.08</v>
      </c>
      <c r="J102" s="179">
        <v>0.08</v>
      </c>
      <c r="K102" s="179">
        <v>0.08</v>
      </c>
      <c r="L102" s="179">
        <v>0.08</v>
      </c>
      <c r="M102" s="178">
        <v>0.08</v>
      </c>
      <c r="N102" s="178">
        <v>0.08</v>
      </c>
      <c r="O102" s="178">
        <v>0.09</v>
      </c>
      <c r="P102" s="178">
        <v>0.09</v>
      </c>
      <c r="Q102" s="178">
        <v>0.09</v>
      </c>
      <c r="R102" s="190">
        <v>0.09</v>
      </c>
      <c r="S102" s="108">
        <f t="shared" si="1"/>
        <v>0.99999999999999989</v>
      </c>
      <c r="T102" s="513"/>
      <c r="U102" s="577">
        <v>2.0799999999999999E-2</v>
      </c>
      <c r="V102" s="585" t="s">
        <v>367</v>
      </c>
      <c r="W102" s="575"/>
      <c r="X102" s="57"/>
      <c r="Y102" s="57"/>
      <c r="Z102" s="57"/>
      <c r="AA102" s="53"/>
      <c r="AB102" s="53"/>
      <c r="AC102" s="53"/>
      <c r="AD102" s="53"/>
    </row>
    <row r="103" spans="1:30" ht="50.1" customHeight="1" thickBot="1" x14ac:dyDescent="0.3">
      <c r="A103" s="457"/>
      <c r="B103" s="457"/>
      <c r="C103" s="461"/>
      <c r="D103" s="458"/>
      <c r="E103" s="458"/>
      <c r="F103" s="63" t="s">
        <v>214</v>
      </c>
      <c r="G103" s="178">
        <v>0.08</v>
      </c>
      <c r="H103" s="178">
        <v>0.08</v>
      </c>
      <c r="I103" s="178">
        <v>0.08</v>
      </c>
      <c r="J103" s="184">
        <v>0.08</v>
      </c>
      <c r="K103" s="184">
        <v>0.08</v>
      </c>
      <c r="L103" s="184">
        <v>0.08</v>
      </c>
      <c r="M103" s="182">
        <v>0.08</v>
      </c>
      <c r="N103" s="182">
        <v>0.08</v>
      </c>
      <c r="O103" s="182">
        <v>0.09</v>
      </c>
      <c r="P103" s="178">
        <v>0.09</v>
      </c>
      <c r="Q103" s="178">
        <v>0.09</v>
      </c>
      <c r="R103" s="190">
        <v>0.09</v>
      </c>
      <c r="S103" s="110">
        <f t="shared" si="1"/>
        <v>0.99999999999999989</v>
      </c>
      <c r="T103" s="513"/>
      <c r="U103" s="578"/>
      <c r="V103" s="586"/>
      <c r="W103" s="576"/>
      <c r="X103" s="57"/>
      <c r="Y103" s="57"/>
      <c r="Z103" s="57"/>
      <c r="AA103" s="53"/>
      <c r="AB103" s="53"/>
      <c r="AC103" s="53"/>
      <c r="AD103" s="53"/>
    </row>
    <row r="104" spans="1:30" ht="50.1" customHeight="1" x14ac:dyDescent="0.25">
      <c r="A104" s="457"/>
      <c r="B104" s="457"/>
      <c r="C104" s="619" t="s">
        <v>368</v>
      </c>
      <c r="D104" s="612" t="s">
        <v>200</v>
      </c>
      <c r="E104" s="612" t="s">
        <v>200</v>
      </c>
      <c r="F104" s="62" t="s">
        <v>203</v>
      </c>
      <c r="G104" s="178">
        <v>0.09</v>
      </c>
      <c r="H104" s="178">
        <v>0.08</v>
      </c>
      <c r="I104" s="178">
        <v>0.06</v>
      </c>
      <c r="J104" s="179">
        <v>0.06</v>
      </c>
      <c r="K104" s="179">
        <v>0.09</v>
      </c>
      <c r="L104" s="179">
        <v>0.09</v>
      </c>
      <c r="M104" s="178">
        <v>0.09</v>
      </c>
      <c r="N104" s="178">
        <v>0.09</v>
      </c>
      <c r="O104" s="178">
        <v>0.09</v>
      </c>
      <c r="P104" s="178">
        <v>0.09</v>
      </c>
      <c r="Q104" s="178">
        <v>0.09</v>
      </c>
      <c r="R104" s="190">
        <v>0.08</v>
      </c>
      <c r="S104" s="108">
        <f t="shared" si="1"/>
        <v>0.99999999999999978</v>
      </c>
      <c r="T104" s="513"/>
      <c r="U104" s="577">
        <v>2.0799999999999999E-2</v>
      </c>
      <c r="V104" s="587" t="s">
        <v>369</v>
      </c>
      <c r="W104" s="575"/>
      <c r="X104" s="57"/>
      <c r="Y104" s="57"/>
      <c r="Z104" s="57"/>
      <c r="AA104" s="53"/>
      <c r="AB104" s="53"/>
      <c r="AC104" s="53"/>
      <c r="AD104" s="53"/>
    </row>
    <row r="105" spans="1:30" ht="50.1" customHeight="1" thickBot="1" x14ac:dyDescent="0.3">
      <c r="A105" s="458"/>
      <c r="B105" s="458"/>
      <c r="C105" s="461"/>
      <c r="D105" s="458"/>
      <c r="E105" s="458"/>
      <c r="F105" s="63" t="s">
        <v>214</v>
      </c>
      <c r="G105" s="178">
        <v>7.0000000000000007E-2</v>
      </c>
      <c r="H105" s="178">
        <v>0.12379999999999999</v>
      </c>
      <c r="I105" s="178">
        <v>5.3800000000000001E-2</v>
      </c>
      <c r="J105" s="184">
        <v>0.06</v>
      </c>
      <c r="K105" s="184">
        <v>0.09</v>
      </c>
      <c r="L105" s="184">
        <v>0.13900000000000001</v>
      </c>
      <c r="M105" s="182">
        <v>9.7500000000000003E-2</v>
      </c>
      <c r="N105" s="182">
        <v>0.09</v>
      </c>
      <c r="O105" s="182">
        <v>0.09</v>
      </c>
      <c r="P105" s="178">
        <v>9.9000000000000005E-2</v>
      </c>
      <c r="Q105" s="178">
        <v>5.6899999999999999E-2</v>
      </c>
      <c r="R105" s="190">
        <v>0.03</v>
      </c>
      <c r="S105" s="110">
        <f t="shared" si="1"/>
        <v>0.99999999999999989</v>
      </c>
      <c r="T105" s="596"/>
      <c r="U105" s="578"/>
      <c r="V105" s="574"/>
      <c r="W105" s="576"/>
      <c r="X105" s="57"/>
      <c r="Y105" s="57"/>
      <c r="Z105" s="57"/>
      <c r="AA105" s="53"/>
      <c r="AB105" s="53"/>
      <c r="AC105" s="53"/>
      <c r="AD105" s="53"/>
    </row>
    <row r="106" spans="1:30" ht="50.1" customHeight="1" x14ac:dyDescent="0.25">
      <c r="A106" s="618" t="s">
        <v>328</v>
      </c>
      <c r="B106" s="620" t="s">
        <v>370</v>
      </c>
      <c r="C106" s="619" t="s">
        <v>371</v>
      </c>
      <c r="D106" s="612" t="s">
        <v>200</v>
      </c>
      <c r="E106" s="612" t="s">
        <v>200</v>
      </c>
      <c r="F106" s="62" t="s">
        <v>203</v>
      </c>
      <c r="G106" s="178">
        <v>0.02</v>
      </c>
      <c r="H106" s="178">
        <v>0.02</v>
      </c>
      <c r="I106" s="178">
        <v>0.03</v>
      </c>
      <c r="J106" s="191">
        <v>0.11</v>
      </c>
      <c r="K106" s="191">
        <v>0.11</v>
      </c>
      <c r="L106" s="191">
        <v>0.11</v>
      </c>
      <c r="M106" s="178">
        <v>0.11</v>
      </c>
      <c r="N106" s="178">
        <v>0.11</v>
      </c>
      <c r="O106" s="178">
        <v>0.11</v>
      </c>
      <c r="P106" s="178">
        <v>0.11</v>
      </c>
      <c r="Q106" s="178">
        <v>0.11</v>
      </c>
      <c r="R106" s="190">
        <v>0.05</v>
      </c>
      <c r="S106" s="108">
        <f t="shared" si="1"/>
        <v>1</v>
      </c>
      <c r="T106" s="595">
        <f>U106+U108+U110+U112</f>
        <v>6.25E-2</v>
      </c>
      <c r="U106" s="577">
        <v>1.5699999999999999E-2</v>
      </c>
      <c r="V106" s="573" t="s">
        <v>703</v>
      </c>
      <c r="W106" s="583"/>
      <c r="X106" s="57"/>
      <c r="Y106" s="57"/>
      <c r="Z106" s="57"/>
      <c r="AA106" s="53"/>
      <c r="AB106" s="53"/>
      <c r="AC106" s="53"/>
      <c r="AD106" s="53"/>
    </row>
    <row r="107" spans="1:30" ht="50.1" customHeight="1" thickBot="1" x14ac:dyDescent="0.3">
      <c r="A107" s="457"/>
      <c r="B107" s="457"/>
      <c r="C107" s="461"/>
      <c r="D107" s="458"/>
      <c r="E107" s="458"/>
      <c r="F107" s="63" t="s">
        <v>214</v>
      </c>
      <c r="G107" s="178">
        <v>4.3499999999999997E-2</v>
      </c>
      <c r="H107" s="178">
        <v>0</v>
      </c>
      <c r="I107" s="178">
        <v>7.9699999999999993E-2</v>
      </c>
      <c r="J107" s="184">
        <v>6.6699999999999995E-2</v>
      </c>
      <c r="K107" s="184">
        <v>6.3299999999999995E-2</v>
      </c>
      <c r="L107" s="184">
        <v>0.1633</v>
      </c>
      <c r="M107" s="182">
        <v>0.08</v>
      </c>
      <c r="N107" s="182">
        <v>0.1467</v>
      </c>
      <c r="O107" s="182">
        <v>0.13669999999999999</v>
      </c>
      <c r="P107" s="178">
        <v>0.06</v>
      </c>
      <c r="Q107" s="178">
        <v>0.11</v>
      </c>
      <c r="R107" s="190">
        <v>5.0099999999999999E-2</v>
      </c>
      <c r="S107" s="107">
        <f t="shared" si="1"/>
        <v>1</v>
      </c>
      <c r="T107" s="513"/>
      <c r="U107" s="578"/>
      <c r="V107" s="574"/>
      <c r="W107" s="584"/>
      <c r="X107" s="57"/>
      <c r="Y107" s="57"/>
      <c r="Z107" s="57"/>
      <c r="AA107" s="53"/>
      <c r="AB107" s="53"/>
      <c r="AC107" s="53"/>
      <c r="AD107" s="53"/>
    </row>
    <row r="108" spans="1:30" ht="50.1" customHeight="1" x14ac:dyDescent="0.25">
      <c r="A108" s="457"/>
      <c r="B108" s="457"/>
      <c r="C108" s="619" t="s">
        <v>372</v>
      </c>
      <c r="D108" s="612" t="s">
        <v>200</v>
      </c>
      <c r="E108" s="612" t="s">
        <v>200</v>
      </c>
      <c r="F108" s="62" t="s">
        <v>203</v>
      </c>
      <c r="G108" s="178">
        <v>0.02</v>
      </c>
      <c r="H108" s="178">
        <v>0.11</v>
      </c>
      <c r="I108" s="178">
        <v>0.02</v>
      </c>
      <c r="J108" s="179">
        <v>0.08</v>
      </c>
      <c r="K108" s="179">
        <v>0.1</v>
      </c>
      <c r="L108" s="179">
        <v>0.1</v>
      </c>
      <c r="M108" s="178">
        <v>0.1</v>
      </c>
      <c r="N108" s="178">
        <v>0.1</v>
      </c>
      <c r="O108" s="178">
        <v>0.1</v>
      </c>
      <c r="P108" s="178">
        <v>0.11</v>
      </c>
      <c r="Q108" s="178">
        <v>0.11</v>
      </c>
      <c r="R108" s="190">
        <v>0.05</v>
      </c>
      <c r="S108" s="108">
        <f t="shared" si="1"/>
        <v>0.99999999999999989</v>
      </c>
      <c r="T108" s="513"/>
      <c r="U108" s="577">
        <v>1.5599999999999999E-2</v>
      </c>
      <c r="V108" s="579" t="s">
        <v>374</v>
      </c>
      <c r="W108" s="575"/>
      <c r="X108" s="57"/>
      <c r="Y108" s="57"/>
      <c r="Z108" s="57"/>
      <c r="AA108" s="53"/>
      <c r="AB108" s="53"/>
      <c r="AC108" s="53"/>
      <c r="AD108" s="53"/>
    </row>
    <row r="109" spans="1:30" ht="50.1" customHeight="1" thickBot="1" x14ac:dyDescent="0.3">
      <c r="A109" s="457"/>
      <c r="B109" s="457"/>
      <c r="C109" s="461"/>
      <c r="D109" s="458"/>
      <c r="E109" s="458"/>
      <c r="F109" s="63" t="s">
        <v>214</v>
      </c>
      <c r="G109" s="178">
        <v>0.05</v>
      </c>
      <c r="H109" s="178">
        <v>2.5499999999999998E-2</v>
      </c>
      <c r="I109" s="178">
        <v>0</v>
      </c>
      <c r="J109" s="184">
        <v>0.16500000000000001</v>
      </c>
      <c r="K109" s="184">
        <v>0.1825</v>
      </c>
      <c r="L109" s="184">
        <v>0.2</v>
      </c>
      <c r="M109" s="182">
        <v>0.05</v>
      </c>
      <c r="N109" s="182">
        <v>0.05</v>
      </c>
      <c r="O109" s="182">
        <v>0.05</v>
      </c>
      <c r="P109" s="178">
        <v>9.1999999999999998E-2</v>
      </c>
      <c r="Q109" s="178">
        <v>8.4500000000000006E-2</v>
      </c>
      <c r="R109" s="190">
        <v>5.0500000000000003E-2</v>
      </c>
      <c r="S109" s="107">
        <f t="shared" si="1"/>
        <v>1.0000000000000002</v>
      </c>
      <c r="T109" s="513"/>
      <c r="U109" s="578"/>
      <c r="V109" s="574"/>
      <c r="W109" s="576"/>
      <c r="X109" s="57"/>
      <c r="Y109" s="57"/>
      <c r="Z109" s="57"/>
      <c r="AA109" s="53"/>
      <c r="AB109" s="53"/>
      <c r="AC109" s="53"/>
      <c r="AD109" s="53"/>
    </row>
    <row r="110" spans="1:30" ht="50.1" customHeight="1" x14ac:dyDescent="0.25">
      <c r="A110" s="457"/>
      <c r="B110" s="457"/>
      <c r="C110" s="619" t="s">
        <v>378</v>
      </c>
      <c r="D110" s="612" t="s">
        <v>200</v>
      </c>
      <c r="E110" s="612" t="s">
        <v>200</v>
      </c>
      <c r="F110" s="62" t="s">
        <v>203</v>
      </c>
      <c r="G110" s="178">
        <v>0.1</v>
      </c>
      <c r="H110" s="178">
        <v>0.02</v>
      </c>
      <c r="I110" s="178">
        <v>0.02</v>
      </c>
      <c r="J110" s="179">
        <v>9.5000000000000001E-2</v>
      </c>
      <c r="K110" s="179">
        <v>9.5000000000000001E-2</v>
      </c>
      <c r="L110" s="179">
        <v>0.1</v>
      </c>
      <c r="M110" s="178">
        <v>9.5000000000000001E-2</v>
      </c>
      <c r="N110" s="178">
        <v>9.5000000000000001E-2</v>
      </c>
      <c r="O110" s="178">
        <v>9.5000000000000001E-2</v>
      </c>
      <c r="P110" s="178">
        <v>9.5000000000000001E-2</v>
      </c>
      <c r="Q110" s="178">
        <v>9.5000000000000001E-2</v>
      </c>
      <c r="R110" s="190">
        <v>9.5000000000000001E-2</v>
      </c>
      <c r="S110" s="108">
        <f t="shared" si="1"/>
        <v>0.99999999999999989</v>
      </c>
      <c r="T110" s="513"/>
      <c r="U110" s="577">
        <v>1.5599999999999999E-2</v>
      </c>
      <c r="V110" s="580" t="s">
        <v>379</v>
      </c>
      <c r="W110" s="575"/>
      <c r="X110" s="57"/>
      <c r="Y110" s="57"/>
      <c r="Z110" s="57"/>
      <c r="AA110" s="53"/>
      <c r="AB110" s="53"/>
      <c r="AC110" s="53"/>
      <c r="AD110" s="53"/>
    </row>
    <row r="111" spans="1:30" ht="50.1" customHeight="1" thickBot="1" x14ac:dyDescent="0.3">
      <c r="A111" s="457"/>
      <c r="B111" s="457"/>
      <c r="C111" s="461"/>
      <c r="D111" s="458"/>
      <c r="E111" s="458"/>
      <c r="F111" s="63" t="s">
        <v>214</v>
      </c>
      <c r="G111" s="178">
        <v>0.1094</v>
      </c>
      <c r="H111" s="178">
        <v>0</v>
      </c>
      <c r="I111" s="178">
        <v>9.3700000000000006E-2</v>
      </c>
      <c r="J111" s="184">
        <v>9.3700000000000006E-2</v>
      </c>
      <c r="K111" s="184">
        <v>0.1094</v>
      </c>
      <c r="L111" s="184">
        <v>0.1719</v>
      </c>
      <c r="M111" s="182">
        <v>0.06</v>
      </c>
      <c r="N111" s="182">
        <v>0.06</v>
      </c>
      <c r="O111" s="182">
        <v>0.06</v>
      </c>
      <c r="P111" s="178">
        <v>8.2000000000000003E-2</v>
      </c>
      <c r="Q111" s="178">
        <v>0.08</v>
      </c>
      <c r="R111" s="190">
        <v>7.9899999999999999E-2</v>
      </c>
      <c r="S111" s="107">
        <f t="shared" si="1"/>
        <v>1.0000000000000002</v>
      </c>
      <c r="T111" s="513"/>
      <c r="U111" s="578"/>
      <c r="V111" s="574"/>
      <c r="W111" s="576"/>
      <c r="X111" s="57"/>
      <c r="Y111" s="57"/>
      <c r="Z111" s="57"/>
      <c r="AA111" s="53"/>
      <c r="AB111" s="53"/>
      <c r="AC111" s="53"/>
      <c r="AD111" s="53"/>
    </row>
    <row r="112" spans="1:30" ht="50.1" customHeight="1" x14ac:dyDescent="0.25">
      <c r="A112" s="457"/>
      <c r="B112" s="457"/>
      <c r="C112" s="619" t="s">
        <v>380</v>
      </c>
      <c r="D112" s="612" t="s">
        <v>200</v>
      </c>
      <c r="E112" s="612" t="s">
        <v>200</v>
      </c>
      <c r="F112" s="62" t="s">
        <v>203</v>
      </c>
      <c r="G112" s="178">
        <v>0.05</v>
      </c>
      <c r="H112" s="178">
        <v>0.05</v>
      </c>
      <c r="I112" s="178">
        <v>0.05</v>
      </c>
      <c r="J112" s="192">
        <v>9.5000000000000001E-2</v>
      </c>
      <c r="K112" s="192">
        <v>9.5000000000000001E-2</v>
      </c>
      <c r="L112" s="192">
        <v>9.5000000000000001E-2</v>
      </c>
      <c r="M112" s="178">
        <v>9.5000000000000001E-2</v>
      </c>
      <c r="N112" s="178">
        <v>9.5000000000000001E-2</v>
      </c>
      <c r="O112" s="178">
        <v>9.5000000000000001E-2</v>
      </c>
      <c r="P112" s="178">
        <v>9.5000000000000001E-2</v>
      </c>
      <c r="Q112" s="178">
        <v>9.5000000000000001E-2</v>
      </c>
      <c r="R112" s="190">
        <v>0.09</v>
      </c>
      <c r="S112" s="108">
        <f t="shared" si="1"/>
        <v>0.99999999999999989</v>
      </c>
      <c r="T112" s="513"/>
      <c r="U112" s="577">
        <v>1.5599999999999999E-2</v>
      </c>
      <c r="V112" s="573" t="s">
        <v>381</v>
      </c>
      <c r="W112" s="575"/>
      <c r="X112" s="57"/>
      <c r="Y112" s="57"/>
      <c r="Z112" s="57"/>
      <c r="AA112" s="53"/>
      <c r="AB112" s="53"/>
      <c r="AC112" s="53"/>
      <c r="AD112" s="53"/>
    </row>
    <row r="113" spans="1:30" ht="50.1" customHeight="1" thickBot="1" x14ac:dyDescent="0.3">
      <c r="A113" s="458"/>
      <c r="B113" s="458"/>
      <c r="C113" s="461"/>
      <c r="D113" s="458"/>
      <c r="E113" s="458"/>
      <c r="F113" s="63" t="s">
        <v>214</v>
      </c>
      <c r="G113" s="178">
        <v>7.0999999999999994E-2</v>
      </c>
      <c r="H113" s="178">
        <v>4.1000000000000002E-2</v>
      </c>
      <c r="I113" s="190">
        <v>0.03</v>
      </c>
      <c r="J113" s="184">
        <v>3.6900000000000002E-2</v>
      </c>
      <c r="K113" s="184">
        <v>5.0599999999999999E-2</v>
      </c>
      <c r="L113" s="184">
        <v>5.9799999999999999E-2</v>
      </c>
      <c r="M113" s="193">
        <v>0.26440000000000002</v>
      </c>
      <c r="N113" s="182">
        <v>9.6699999999999994E-2</v>
      </c>
      <c r="O113" s="182">
        <v>9.3299999999999994E-2</v>
      </c>
      <c r="P113" s="178">
        <v>0.05</v>
      </c>
      <c r="Q113" s="178">
        <v>0.08</v>
      </c>
      <c r="R113" s="190">
        <v>0.1263</v>
      </c>
      <c r="S113" s="107">
        <f t="shared" si="1"/>
        <v>1</v>
      </c>
      <c r="T113" s="596"/>
      <c r="U113" s="578"/>
      <c r="V113" s="574"/>
      <c r="W113" s="576"/>
      <c r="X113" s="57"/>
      <c r="Y113" s="57"/>
      <c r="Z113" s="57"/>
      <c r="AA113" s="53"/>
      <c r="AB113" s="53"/>
      <c r="AC113" s="53"/>
      <c r="AD113" s="53"/>
    </row>
    <row r="114" spans="1:30" ht="50.1" customHeight="1" x14ac:dyDescent="0.25">
      <c r="A114" s="618" t="s">
        <v>328</v>
      </c>
      <c r="B114" s="620" t="s">
        <v>357</v>
      </c>
      <c r="C114" s="619" t="s">
        <v>382</v>
      </c>
      <c r="D114" s="612" t="s">
        <v>200</v>
      </c>
      <c r="E114" s="612" t="s">
        <v>200</v>
      </c>
      <c r="F114" s="62" t="s">
        <v>203</v>
      </c>
      <c r="G114" s="178">
        <v>0</v>
      </c>
      <c r="H114" s="178">
        <v>0</v>
      </c>
      <c r="I114" s="190">
        <v>0</v>
      </c>
      <c r="J114" s="179">
        <v>0</v>
      </c>
      <c r="K114" s="179">
        <v>0</v>
      </c>
      <c r="L114" s="179">
        <v>0</v>
      </c>
      <c r="M114" s="194">
        <v>0</v>
      </c>
      <c r="N114" s="178">
        <v>0</v>
      </c>
      <c r="O114" s="178">
        <v>0</v>
      </c>
      <c r="P114" s="178">
        <v>0</v>
      </c>
      <c r="Q114" s="178">
        <v>0</v>
      </c>
      <c r="R114" s="190">
        <v>1</v>
      </c>
      <c r="S114" s="108">
        <f t="shared" si="1"/>
        <v>1</v>
      </c>
      <c r="T114" s="600">
        <f>U114+U116+U118</f>
        <v>6.25E-2</v>
      </c>
      <c r="U114" s="577">
        <v>2.0899999999999998E-2</v>
      </c>
      <c r="V114" s="573" t="s">
        <v>681</v>
      </c>
      <c r="W114" s="575"/>
      <c r="X114" s="57"/>
      <c r="Y114" s="57"/>
      <c r="Z114" s="57"/>
      <c r="AA114" s="53"/>
      <c r="AB114" s="53"/>
      <c r="AC114" s="53"/>
      <c r="AD114" s="53"/>
    </row>
    <row r="115" spans="1:30" ht="50.1" customHeight="1" thickBot="1" x14ac:dyDescent="0.3">
      <c r="A115" s="457"/>
      <c r="B115" s="457"/>
      <c r="C115" s="461"/>
      <c r="D115" s="458"/>
      <c r="E115" s="458"/>
      <c r="F115" s="63" t="s">
        <v>214</v>
      </c>
      <c r="G115" s="178">
        <v>8.3299999999999999E-2</v>
      </c>
      <c r="H115" s="178">
        <v>8.3299999999999999E-2</v>
      </c>
      <c r="I115" s="190">
        <v>8.3400000000000002E-2</v>
      </c>
      <c r="J115" s="184">
        <v>0</v>
      </c>
      <c r="K115" s="184">
        <v>0</v>
      </c>
      <c r="L115" s="184">
        <v>0</v>
      </c>
      <c r="M115" s="193">
        <v>0</v>
      </c>
      <c r="N115" s="182">
        <v>0</v>
      </c>
      <c r="O115" s="182">
        <v>0</v>
      </c>
      <c r="P115" s="178">
        <v>0</v>
      </c>
      <c r="Q115" s="178">
        <v>0</v>
      </c>
      <c r="R115" s="190">
        <v>0.75</v>
      </c>
      <c r="S115" s="107">
        <f>G115+H115+I115+J115+K115+L115+M115+N115+O115+P115+Q115+R115</f>
        <v>1</v>
      </c>
      <c r="T115" s="601"/>
      <c r="U115" s="578"/>
      <c r="V115" s="592"/>
      <c r="W115" s="576"/>
      <c r="X115" s="57"/>
      <c r="Y115" s="57"/>
      <c r="Z115" s="57"/>
      <c r="AA115" s="53"/>
      <c r="AB115" s="53"/>
      <c r="AC115" s="53"/>
      <c r="AD115" s="53"/>
    </row>
    <row r="116" spans="1:30" ht="50.1" customHeight="1" x14ac:dyDescent="0.25">
      <c r="A116" s="457"/>
      <c r="B116" s="457"/>
      <c r="C116" s="619" t="s">
        <v>383</v>
      </c>
      <c r="D116" s="612" t="s">
        <v>200</v>
      </c>
      <c r="E116" s="612" t="s">
        <v>200</v>
      </c>
      <c r="F116" s="62" t="s">
        <v>203</v>
      </c>
      <c r="G116" s="178">
        <v>8.3299999999999999E-2</v>
      </c>
      <c r="H116" s="178">
        <v>8.3299999999999999E-2</v>
      </c>
      <c r="I116" s="190">
        <v>8.3400000000000002E-2</v>
      </c>
      <c r="J116" s="179">
        <v>8.3299999999999999E-2</v>
      </c>
      <c r="K116" s="179">
        <v>8.3299999999999999E-2</v>
      </c>
      <c r="L116" s="179">
        <v>8.3299999999999999E-2</v>
      </c>
      <c r="M116" s="194">
        <v>8.3299999999999999E-2</v>
      </c>
      <c r="N116" s="178">
        <v>8.3299999999999999E-2</v>
      </c>
      <c r="O116" s="178">
        <v>8.3339999999999997E-2</v>
      </c>
      <c r="P116" s="178">
        <v>8.3400000000000002E-2</v>
      </c>
      <c r="Q116" s="178">
        <v>8.3400000000000002E-2</v>
      </c>
      <c r="R116" s="190">
        <v>8.3400000000000002E-2</v>
      </c>
      <c r="S116" s="108">
        <f t="shared" si="1"/>
        <v>1.00004</v>
      </c>
      <c r="T116" s="601"/>
      <c r="U116" s="577">
        <v>2.0799999999999999E-2</v>
      </c>
      <c r="V116" s="580" t="s">
        <v>686</v>
      </c>
      <c r="W116" s="575"/>
      <c r="X116" s="57"/>
      <c r="Y116" s="57"/>
      <c r="Z116" s="57"/>
      <c r="AA116" s="53"/>
      <c r="AB116" s="53"/>
      <c r="AC116" s="53"/>
      <c r="AD116" s="53"/>
    </row>
    <row r="117" spans="1:30" ht="50.1" customHeight="1" thickBot="1" x14ac:dyDescent="0.3">
      <c r="A117" s="457"/>
      <c r="B117" s="457"/>
      <c r="C117" s="461"/>
      <c r="D117" s="458"/>
      <c r="E117" s="458"/>
      <c r="F117" s="63" t="s">
        <v>214</v>
      </c>
      <c r="G117" s="178">
        <v>8.3299999999999999E-2</v>
      </c>
      <c r="H117" s="178">
        <v>8.3299999999999999E-2</v>
      </c>
      <c r="I117" s="190">
        <v>8.3400000000000002E-2</v>
      </c>
      <c r="J117" s="184">
        <v>8.3299999999999999E-2</v>
      </c>
      <c r="K117" s="184">
        <v>8.3299999999999999E-2</v>
      </c>
      <c r="L117" s="184">
        <v>8.3299999999999999E-2</v>
      </c>
      <c r="M117" s="193">
        <v>8.3299999999999999E-2</v>
      </c>
      <c r="N117" s="182">
        <v>8.3299999999999999E-2</v>
      </c>
      <c r="O117" s="182">
        <v>8.3299999999999999E-2</v>
      </c>
      <c r="P117" s="178">
        <v>8.3400000000000002E-2</v>
      </c>
      <c r="Q117" s="178">
        <v>8.3400000000000002E-2</v>
      </c>
      <c r="R117" s="190">
        <v>8.3400000000000002E-2</v>
      </c>
      <c r="S117" s="107">
        <f t="shared" si="1"/>
        <v>1</v>
      </c>
      <c r="T117" s="601"/>
      <c r="U117" s="578"/>
      <c r="V117" s="574"/>
      <c r="W117" s="576"/>
      <c r="X117" s="57"/>
      <c r="Y117" s="57"/>
      <c r="Z117" s="57"/>
      <c r="AA117" s="53"/>
      <c r="AB117" s="53"/>
      <c r="AC117" s="53"/>
      <c r="AD117" s="53"/>
    </row>
    <row r="118" spans="1:30" ht="50.1" customHeight="1" x14ac:dyDescent="0.25">
      <c r="A118" s="457"/>
      <c r="B118" s="457"/>
      <c r="C118" s="619" t="s">
        <v>384</v>
      </c>
      <c r="D118" s="612" t="s">
        <v>200</v>
      </c>
      <c r="E118" s="612" t="s">
        <v>200</v>
      </c>
      <c r="F118" s="62" t="s">
        <v>203</v>
      </c>
      <c r="G118" s="178">
        <v>0</v>
      </c>
      <c r="H118" s="178">
        <v>0</v>
      </c>
      <c r="I118" s="190">
        <v>0.25</v>
      </c>
      <c r="J118" s="179">
        <v>0</v>
      </c>
      <c r="K118" s="179">
        <v>0</v>
      </c>
      <c r="L118" s="179">
        <v>0.25</v>
      </c>
      <c r="M118" s="194">
        <v>0</v>
      </c>
      <c r="N118" s="178">
        <v>0</v>
      </c>
      <c r="O118" s="178">
        <v>0.25</v>
      </c>
      <c r="P118" s="178">
        <v>0</v>
      </c>
      <c r="Q118" s="178">
        <v>0</v>
      </c>
      <c r="R118" s="190">
        <v>0.25</v>
      </c>
      <c r="S118" s="108">
        <f t="shared" si="1"/>
        <v>1</v>
      </c>
      <c r="T118" s="601"/>
      <c r="U118" s="577">
        <v>2.0799999999999999E-2</v>
      </c>
      <c r="V118" s="579" t="s">
        <v>684</v>
      </c>
      <c r="W118" s="575"/>
      <c r="X118" s="57"/>
      <c r="Y118" s="57"/>
      <c r="Z118" s="57"/>
      <c r="AA118" s="53"/>
      <c r="AB118" s="53"/>
      <c r="AC118" s="53"/>
      <c r="AD118" s="53"/>
    </row>
    <row r="119" spans="1:30" ht="50.1" customHeight="1" thickBot="1" x14ac:dyDescent="0.3">
      <c r="A119" s="458"/>
      <c r="B119" s="458"/>
      <c r="C119" s="461"/>
      <c r="D119" s="458"/>
      <c r="E119" s="458"/>
      <c r="F119" s="63" t="s">
        <v>214</v>
      </c>
      <c r="G119" s="178">
        <v>0</v>
      </c>
      <c r="H119" s="178">
        <v>0</v>
      </c>
      <c r="I119" s="190">
        <v>0.25</v>
      </c>
      <c r="J119" s="184">
        <v>0</v>
      </c>
      <c r="K119" s="184">
        <v>0</v>
      </c>
      <c r="L119" s="184">
        <v>0.25</v>
      </c>
      <c r="M119" s="193">
        <v>0</v>
      </c>
      <c r="N119" s="182">
        <v>0</v>
      </c>
      <c r="O119" s="182">
        <v>0.25</v>
      </c>
      <c r="P119" s="178">
        <v>0</v>
      </c>
      <c r="Q119" s="178">
        <v>0</v>
      </c>
      <c r="R119" s="190">
        <v>0.25</v>
      </c>
      <c r="S119" s="107">
        <f t="shared" si="1"/>
        <v>1</v>
      </c>
      <c r="T119" s="602"/>
      <c r="U119" s="578"/>
      <c r="V119" s="574"/>
      <c r="W119" s="576"/>
      <c r="X119" s="57"/>
      <c r="Y119" s="57"/>
      <c r="Z119" s="57"/>
      <c r="AA119" s="53"/>
      <c r="AB119" s="53"/>
      <c r="AC119" s="53"/>
      <c r="AD119" s="53"/>
    </row>
    <row r="120" spans="1:30" ht="50.1" customHeight="1" x14ac:dyDescent="0.25">
      <c r="A120" s="618" t="s">
        <v>328</v>
      </c>
      <c r="B120" s="620" t="s">
        <v>373</v>
      </c>
      <c r="C120" s="619" t="s">
        <v>388</v>
      </c>
      <c r="D120" s="612" t="s">
        <v>200</v>
      </c>
      <c r="E120" s="612" t="s">
        <v>200</v>
      </c>
      <c r="F120" s="62" t="s">
        <v>203</v>
      </c>
      <c r="G120" s="178">
        <v>7.0000000000000007E-2</v>
      </c>
      <c r="H120" s="178">
        <v>7.0000000000000007E-2</v>
      </c>
      <c r="I120" s="190">
        <v>7.0000000000000007E-2</v>
      </c>
      <c r="J120" s="179">
        <v>0.09</v>
      </c>
      <c r="K120" s="179">
        <v>0.09</v>
      </c>
      <c r="L120" s="179">
        <v>0.1</v>
      </c>
      <c r="M120" s="194">
        <v>0.1</v>
      </c>
      <c r="N120" s="178">
        <v>0.1</v>
      </c>
      <c r="O120" s="178">
        <v>0.1</v>
      </c>
      <c r="P120" s="178">
        <v>7.0000000000000007E-2</v>
      </c>
      <c r="Q120" s="178">
        <v>7.0000000000000007E-2</v>
      </c>
      <c r="R120" s="190">
        <v>7.0000000000000007E-2</v>
      </c>
      <c r="S120" s="108">
        <f t="shared" si="1"/>
        <v>1</v>
      </c>
      <c r="T120" s="595">
        <f>U120+U122+U124</f>
        <v>6.25E-2</v>
      </c>
      <c r="U120" s="577">
        <v>2.0899999999999998E-2</v>
      </c>
      <c r="V120" s="579" t="s">
        <v>688</v>
      </c>
      <c r="W120" s="575"/>
      <c r="X120" s="57"/>
      <c r="Y120" s="57"/>
      <c r="Z120" s="57"/>
      <c r="AA120" s="53"/>
      <c r="AB120" s="53"/>
      <c r="AC120" s="53"/>
      <c r="AD120" s="53"/>
    </row>
    <row r="121" spans="1:30" ht="50.1" customHeight="1" thickBot="1" x14ac:dyDescent="0.3">
      <c r="A121" s="457"/>
      <c r="B121" s="457"/>
      <c r="C121" s="461"/>
      <c r="D121" s="458"/>
      <c r="E121" s="458"/>
      <c r="F121" s="63" t="s">
        <v>214</v>
      </c>
      <c r="G121" s="178">
        <v>3.5000000000000003E-2</v>
      </c>
      <c r="H121" s="178">
        <v>4.2000000000000003E-2</v>
      </c>
      <c r="I121" s="190">
        <v>4.9000000000000002E-2</v>
      </c>
      <c r="J121" s="184">
        <v>0.17</v>
      </c>
      <c r="K121" s="184">
        <v>0.125</v>
      </c>
      <c r="L121" s="184">
        <v>8.3299999999999999E-2</v>
      </c>
      <c r="M121" s="193">
        <v>8.3299999999999999E-2</v>
      </c>
      <c r="N121" s="182">
        <v>0.1042</v>
      </c>
      <c r="O121" s="182">
        <v>9.7199999999999995E-2</v>
      </c>
      <c r="P121" s="178">
        <v>8.3299999999999999E-2</v>
      </c>
      <c r="Q121" s="178">
        <v>9.0300000000000005E-2</v>
      </c>
      <c r="R121" s="190">
        <v>3.7400000000000003E-2</v>
      </c>
      <c r="S121" s="107">
        <f t="shared" si="1"/>
        <v>1.0000000000000002</v>
      </c>
      <c r="T121" s="513"/>
      <c r="U121" s="578"/>
      <c r="V121" s="574"/>
      <c r="W121" s="576"/>
      <c r="X121" s="57"/>
      <c r="Y121" s="57"/>
      <c r="Z121" s="57"/>
      <c r="AA121" s="53"/>
      <c r="AB121" s="53"/>
      <c r="AC121" s="53"/>
      <c r="AD121" s="53"/>
    </row>
    <row r="122" spans="1:30" ht="50.1" customHeight="1" x14ac:dyDescent="0.25">
      <c r="A122" s="457"/>
      <c r="B122" s="457"/>
      <c r="C122" s="619" t="s">
        <v>391</v>
      </c>
      <c r="D122" s="612" t="s">
        <v>200</v>
      </c>
      <c r="E122" s="612" t="s">
        <v>200</v>
      </c>
      <c r="F122" s="62" t="s">
        <v>203</v>
      </c>
      <c r="G122" s="178">
        <v>8.3299999999999999E-2</v>
      </c>
      <c r="H122" s="178">
        <v>8.3299999999999999E-2</v>
      </c>
      <c r="I122" s="190">
        <v>8.3400000000000002E-2</v>
      </c>
      <c r="J122" s="179">
        <v>8.3299999999999999E-2</v>
      </c>
      <c r="K122" s="179">
        <v>8.3299999999999999E-2</v>
      </c>
      <c r="L122" s="184">
        <v>8.3400000000000002E-2</v>
      </c>
      <c r="M122" s="194">
        <v>8.3299999999999999E-2</v>
      </c>
      <c r="N122" s="178">
        <v>8.3299999999999999E-2</v>
      </c>
      <c r="O122" s="178">
        <v>8.3339999999999997E-2</v>
      </c>
      <c r="P122" s="178">
        <v>8.3299999999999999E-2</v>
      </c>
      <c r="Q122" s="178">
        <v>8.3400000000000002E-2</v>
      </c>
      <c r="R122" s="190">
        <v>8.3400000000000002E-2</v>
      </c>
      <c r="S122" s="108">
        <f t="shared" si="1"/>
        <v>1.00004</v>
      </c>
      <c r="T122" s="513"/>
      <c r="U122" s="577">
        <v>2.0799999999999999E-2</v>
      </c>
      <c r="V122" s="579" t="s">
        <v>685</v>
      </c>
      <c r="W122" s="575"/>
      <c r="X122" s="57"/>
      <c r="Y122" s="57"/>
      <c r="Z122" s="57"/>
      <c r="AA122" s="53"/>
      <c r="AB122" s="53"/>
      <c r="AC122" s="53"/>
      <c r="AD122" s="53"/>
    </row>
    <row r="123" spans="1:30" ht="50.1" customHeight="1" thickBot="1" x14ac:dyDescent="0.3">
      <c r="A123" s="457"/>
      <c r="B123" s="457"/>
      <c r="C123" s="461"/>
      <c r="D123" s="458"/>
      <c r="E123" s="458"/>
      <c r="F123" s="63" t="s">
        <v>214</v>
      </c>
      <c r="G123" s="178">
        <v>8.3299999999999999E-2</v>
      </c>
      <c r="H123" s="178">
        <v>8.3299999999999999E-2</v>
      </c>
      <c r="I123" s="190">
        <v>8.3400000000000002E-2</v>
      </c>
      <c r="J123" s="184">
        <v>8.3299999999999999E-2</v>
      </c>
      <c r="K123" s="184">
        <v>8.3299999999999999E-2</v>
      </c>
      <c r="L123" s="184">
        <v>8.3400000000000002E-2</v>
      </c>
      <c r="M123" s="193">
        <v>8.3299999999999999E-2</v>
      </c>
      <c r="N123" s="182">
        <v>8.3299999999999999E-2</v>
      </c>
      <c r="O123" s="182">
        <v>8.3299999999999999E-2</v>
      </c>
      <c r="P123" s="178">
        <v>8.3299999999999999E-2</v>
      </c>
      <c r="Q123" s="178">
        <v>8.3400000000000002E-2</v>
      </c>
      <c r="R123" s="190">
        <v>8.3400000000000002E-2</v>
      </c>
      <c r="S123" s="107">
        <f t="shared" si="1"/>
        <v>1.0000000000000002</v>
      </c>
      <c r="T123" s="513"/>
      <c r="U123" s="578"/>
      <c r="V123" s="574"/>
      <c r="W123" s="576"/>
      <c r="X123" s="57"/>
      <c r="Y123" s="57"/>
      <c r="Z123" s="57"/>
      <c r="AA123" s="53"/>
      <c r="AB123" s="53"/>
      <c r="AC123" s="53"/>
      <c r="AD123" s="53"/>
    </row>
    <row r="124" spans="1:30" ht="50.1" customHeight="1" x14ac:dyDescent="0.25">
      <c r="A124" s="457"/>
      <c r="B124" s="457"/>
      <c r="C124" s="619" t="s">
        <v>392</v>
      </c>
      <c r="D124" s="612" t="s">
        <v>200</v>
      </c>
      <c r="E124" s="612" t="s">
        <v>200</v>
      </c>
      <c r="F124" s="62" t="s">
        <v>203</v>
      </c>
      <c r="G124" s="178">
        <v>0</v>
      </c>
      <c r="H124" s="178">
        <v>0</v>
      </c>
      <c r="I124" s="190">
        <v>0.2</v>
      </c>
      <c r="J124" s="179">
        <v>0</v>
      </c>
      <c r="K124" s="179">
        <v>0</v>
      </c>
      <c r="L124" s="179">
        <v>0.3</v>
      </c>
      <c r="M124" s="194">
        <v>0</v>
      </c>
      <c r="N124" s="178">
        <v>0</v>
      </c>
      <c r="O124" s="178">
        <v>0.3</v>
      </c>
      <c r="P124" s="178">
        <v>0</v>
      </c>
      <c r="Q124" s="178">
        <v>0</v>
      </c>
      <c r="R124" s="190">
        <v>0.2</v>
      </c>
      <c r="S124" s="108">
        <f t="shared" si="1"/>
        <v>1</v>
      </c>
      <c r="T124" s="513"/>
      <c r="U124" s="577">
        <v>2.0799999999999999E-2</v>
      </c>
      <c r="V124" s="579" t="s">
        <v>687</v>
      </c>
      <c r="W124" s="575"/>
      <c r="X124" s="57"/>
      <c r="Y124" s="57"/>
      <c r="Z124" s="57"/>
      <c r="AA124" s="53"/>
      <c r="AB124" s="53"/>
      <c r="AC124" s="53"/>
      <c r="AD124" s="53"/>
    </row>
    <row r="125" spans="1:30" ht="50.1" customHeight="1" thickBot="1" x14ac:dyDescent="0.3">
      <c r="A125" s="458"/>
      <c r="B125" s="458"/>
      <c r="C125" s="461"/>
      <c r="D125" s="458"/>
      <c r="E125" s="458"/>
      <c r="F125" s="63" t="s">
        <v>214</v>
      </c>
      <c r="G125" s="178">
        <v>0</v>
      </c>
      <c r="H125" s="178">
        <v>0</v>
      </c>
      <c r="I125" s="190">
        <v>0.2</v>
      </c>
      <c r="J125" s="184">
        <v>0</v>
      </c>
      <c r="K125" s="184">
        <v>0</v>
      </c>
      <c r="L125" s="184">
        <v>0.3</v>
      </c>
      <c r="M125" s="193">
        <v>0</v>
      </c>
      <c r="N125" s="182">
        <v>0</v>
      </c>
      <c r="O125" s="182">
        <v>0.3</v>
      </c>
      <c r="P125" s="178">
        <v>0</v>
      </c>
      <c r="Q125" s="178">
        <v>0</v>
      </c>
      <c r="R125" s="190">
        <v>0.2</v>
      </c>
      <c r="S125" s="107">
        <f t="shared" si="1"/>
        <v>1</v>
      </c>
      <c r="T125" s="596"/>
      <c r="U125" s="578"/>
      <c r="V125" s="574"/>
      <c r="W125" s="576"/>
      <c r="X125" s="57"/>
      <c r="Y125" s="57"/>
      <c r="Z125" s="57"/>
      <c r="AA125" s="53"/>
      <c r="AB125" s="53"/>
      <c r="AC125" s="53"/>
      <c r="AD125" s="53"/>
    </row>
    <row r="126" spans="1:30" ht="50.1" customHeight="1" x14ac:dyDescent="0.25">
      <c r="A126" s="618" t="s">
        <v>385</v>
      </c>
      <c r="B126" s="620" t="s">
        <v>386</v>
      </c>
      <c r="C126" s="619" t="s">
        <v>393</v>
      </c>
      <c r="D126" s="621" t="s">
        <v>200</v>
      </c>
      <c r="E126" s="621" t="s">
        <v>200</v>
      </c>
      <c r="F126" s="62" t="s">
        <v>203</v>
      </c>
      <c r="G126" s="178">
        <v>8.5000000000000006E-2</v>
      </c>
      <c r="H126" s="178">
        <v>8.5000000000000006E-2</v>
      </c>
      <c r="I126" s="190">
        <v>0.06</v>
      </c>
      <c r="J126" s="184">
        <v>8.5000000000000006E-2</v>
      </c>
      <c r="K126" s="184">
        <v>8.5000000000000006E-2</v>
      </c>
      <c r="L126" s="184">
        <v>8.5000000000000006E-2</v>
      </c>
      <c r="M126" s="194">
        <v>8.5000000000000006E-2</v>
      </c>
      <c r="N126" s="178">
        <v>8.5999999999999993E-2</v>
      </c>
      <c r="O126" s="178">
        <v>8.5999999999999993E-2</v>
      </c>
      <c r="P126" s="178">
        <v>8.5999999999999993E-2</v>
      </c>
      <c r="Q126" s="178">
        <v>8.5999999999999993E-2</v>
      </c>
      <c r="R126" s="190">
        <v>8.5999999999999993E-2</v>
      </c>
      <c r="S126" s="108">
        <f t="shared" si="1"/>
        <v>0.99999999999999989</v>
      </c>
      <c r="T126" s="595">
        <f>U126+U128+U130+U132+U134</f>
        <v>5.8499999999999996E-2</v>
      </c>
      <c r="U126" s="577">
        <v>1.15E-2</v>
      </c>
      <c r="V126" s="597" t="s">
        <v>394</v>
      </c>
      <c r="W126" s="575"/>
      <c r="X126" s="57"/>
      <c r="Y126" s="57"/>
      <c r="Z126" s="57"/>
      <c r="AA126" s="53"/>
      <c r="AB126" s="53"/>
      <c r="AC126" s="53"/>
      <c r="AD126" s="53"/>
    </row>
    <row r="127" spans="1:30" ht="50.1" customHeight="1" thickBot="1" x14ac:dyDescent="0.3">
      <c r="A127" s="457"/>
      <c r="B127" s="457"/>
      <c r="C127" s="461"/>
      <c r="D127" s="458"/>
      <c r="E127" s="458"/>
      <c r="F127" s="63" t="s">
        <v>214</v>
      </c>
      <c r="G127" s="178">
        <v>8.5000000000000006E-2</v>
      </c>
      <c r="H127" s="178">
        <v>8.5000000000000006E-2</v>
      </c>
      <c r="I127" s="190">
        <v>0.06</v>
      </c>
      <c r="J127" s="184">
        <v>8.5000000000000006E-2</v>
      </c>
      <c r="K127" s="184">
        <v>8.5000000000000006E-2</v>
      </c>
      <c r="L127" s="184">
        <v>8.5000000000000006E-2</v>
      </c>
      <c r="M127" s="193">
        <v>8.5000000000000006E-2</v>
      </c>
      <c r="N127" s="182">
        <v>8.5999999999999993E-2</v>
      </c>
      <c r="O127" s="182">
        <v>8.5999999999999993E-2</v>
      </c>
      <c r="P127" s="178">
        <v>8.5999999999999993E-2</v>
      </c>
      <c r="Q127" s="178">
        <v>8.5999999999999993E-2</v>
      </c>
      <c r="R127" s="190">
        <v>8.5999999999999993E-2</v>
      </c>
      <c r="S127" s="107">
        <f t="shared" si="1"/>
        <v>0.99999999999999989</v>
      </c>
      <c r="T127" s="513"/>
      <c r="U127" s="578"/>
      <c r="V127" s="574"/>
      <c r="W127" s="576"/>
      <c r="X127" s="57"/>
      <c r="Y127" s="57"/>
      <c r="Z127" s="57"/>
      <c r="AA127" s="53"/>
      <c r="AB127" s="53"/>
      <c r="AC127" s="53"/>
      <c r="AD127" s="53"/>
    </row>
    <row r="128" spans="1:30" ht="50.1" customHeight="1" x14ac:dyDescent="0.25">
      <c r="A128" s="457"/>
      <c r="B128" s="457"/>
      <c r="C128" s="619" t="s">
        <v>395</v>
      </c>
      <c r="D128" s="621" t="s">
        <v>200</v>
      </c>
      <c r="E128" s="621" t="s">
        <v>200</v>
      </c>
      <c r="F128" s="62" t="s">
        <v>203</v>
      </c>
      <c r="G128" s="178">
        <v>8.5000000000000006E-2</v>
      </c>
      <c r="H128" s="178">
        <v>8.5000000000000006E-2</v>
      </c>
      <c r="I128" s="190">
        <v>0.06</v>
      </c>
      <c r="J128" s="179">
        <v>8.5000000000000006E-2</v>
      </c>
      <c r="K128" s="179">
        <v>8.5000000000000006E-2</v>
      </c>
      <c r="L128" s="179">
        <v>8.5000000000000006E-2</v>
      </c>
      <c r="M128" s="194">
        <v>8.5000000000000006E-2</v>
      </c>
      <c r="N128" s="178">
        <v>8.5999999999999993E-2</v>
      </c>
      <c r="O128" s="178">
        <v>8.5999999999999993E-2</v>
      </c>
      <c r="P128" s="178">
        <v>8.5999999999999993E-2</v>
      </c>
      <c r="Q128" s="178">
        <v>8.5999999999999993E-2</v>
      </c>
      <c r="R128" s="190">
        <v>8.5999999999999993E-2</v>
      </c>
      <c r="S128" s="108">
        <f t="shared" si="1"/>
        <v>0.99999999999999989</v>
      </c>
      <c r="T128" s="513"/>
      <c r="U128" s="577">
        <v>1.2500000000000001E-2</v>
      </c>
      <c r="V128" s="610" t="s">
        <v>682</v>
      </c>
      <c r="W128" s="575"/>
      <c r="X128" s="57"/>
      <c r="Y128" s="57"/>
      <c r="Z128" s="57"/>
      <c r="AA128" s="53"/>
      <c r="AB128" s="53"/>
      <c r="AC128" s="53"/>
      <c r="AD128" s="53"/>
    </row>
    <row r="129" spans="1:30" ht="50.1" customHeight="1" thickBot="1" x14ac:dyDescent="0.3">
      <c r="A129" s="457"/>
      <c r="B129" s="457"/>
      <c r="C129" s="461"/>
      <c r="D129" s="458"/>
      <c r="E129" s="458"/>
      <c r="F129" s="63" t="s">
        <v>214</v>
      </c>
      <c r="G129" s="178">
        <v>8.5000000000000006E-2</v>
      </c>
      <c r="H129" s="178">
        <v>8.5000000000000006E-2</v>
      </c>
      <c r="I129" s="190">
        <v>0.06</v>
      </c>
      <c r="J129" s="184">
        <v>8.5000000000000006E-2</v>
      </c>
      <c r="K129" s="184">
        <v>8.5000000000000006E-2</v>
      </c>
      <c r="L129" s="184">
        <v>8.5000000000000006E-2</v>
      </c>
      <c r="M129" s="193">
        <v>8.5000000000000006E-2</v>
      </c>
      <c r="N129" s="182">
        <v>8.5999999999999993E-2</v>
      </c>
      <c r="O129" s="182">
        <v>8.5999999999999993E-2</v>
      </c>
      <c r="P129" s="178">
        <v>8.5999999999999993E-2</v>
      </c>
      <c r="Q129" s="178">
        <v>8.5999999999999993E-2</v>
      </c>
      <c r="R129" s="190">
        <v>8.5999999999999993E-2</v>
      </c>
      <c r="S129" s="107">
        <f t="shared" si="1"/>
        <v>0.99999999999999989</v>
      </c>
      <c r="T129" s="513"/>
      <c r="U129" s="578"/>
      <c r="V129" s="611"/>
      <c r="W129" s="576"/>
      <c r="X129" s="57"/>
      <c r="Y129" s="57"/>
      <c r="Z129" s="57"/>
      <c r="AA129" s="53"/>
      <c r="AB129" s="53"/>
      <c r="AC129" s="53"/>
      <c r="AD129" s="53"/>
    </row>
    <row r="130" spans="1:30" ht="50.1" customHeight="1" x14ac:dyDescent="0.25">
      <c r="A130" s="457"/>
      <c r="B130" s="457"/>
      <c r="C130" s="619" t="s">
        <v>396</v>
      </c>
      <c r="D130" s="621" t="s">
        <v>200</v>
      </c>
      <c r="E130" s="621" t="s">
        <v>200</v>
      </c>
      <c r="F130" s="62" t="s">
        <v>203</v>
      </c>
      <c r="G130" s="178">
        <v>8.5000000000000006E-2</v>
      </c>
      <c r="H130" s="178">
        <v>8.5000000000000006E-2</v>
      </c>
      <c r="I130" s="190">
        <v>0.06</v>
      </c>
      <c r="J130" s="179">
        <v>8.5000000000000006E-2</v>
      </c>
      <c r="K130" s="179">
        <v>8.5000000000000006E-2</v>
      </c>
      <c r="L130" s="179">
        <v>8.5000000000000006E-2</v>
      </c>
      <c r="M130" s="194">
        <v>8.5000000000000006E-2</v>
      </c>
      <c r="N130" s="178">
        <v>8.5999999999999993E-2</v>
      </c>
      <c r="O130" s="178">
        <v>8.5999999999999993E-2</v>
      </c>
      <c r="P130" s="178">
        <v>8.5999999999999993E-2</v>
      </c>
      <c r="Q130" s="178">
        <v>8.5999999999999993E-2</v>
      </c>
      <c r="R130" s="190">
        <v>8.5999999999999993E-2</v>
      </c>
      <c r="S130" s="108">
        <f t="shared" si="1"/>
        <v>0.99999999999999989</v>
      </c>
      <c r="T130" s="513"/>
      <c r="U130" s="577">
        <v>1.15E-2</v>
      </c>
      <c r="V130" s="597" t="s">
        <v>399</v>
      </c>
      <c r="W130" s="575"/>
      <c r="X130" s="57"/>
      <c r="Y130" s="57"/>
      <c r="Z130" s="57"/>
      <c r="AA130" s="53"/>
      <c r="AB130" s="53"/>
      <c r="AC130" s="53"/>
      <c r="AD130" s="53"/>
    </row>
    <row r="131" spans="1:30" ht="50.1" customHeight="1" thickBot="1" x14ac:dyDescent="0.3">
      <c r="A131" s="457"/>
      <c r="B131" s="457"/>
      <c r="C131" s="461"/>
      <c r="D131" s="458"/>
      <c r="E131" s="458"/>
      <c r="F131" s="63" t="s">
        <v>214</v>
      </c>
      <c r="G131" s="178">
        <v>8.5000000000000006E-2</v>
      </c>
      <c r="H131" s="178">
        <v>8.5000000000000006E-2</v>
      </c>
      <c r="I131" s="178">
        <v>0.06</v>
      </c>
      <c r="J131" s="195">
        <v>8.5000000000000006E-2</v>
      </c>
      <c r="K131" s="195">
        <v>8.5000000000000006E-2</v>
      </c>
      <c r="L131" s="195">
        <v>8.5000000000000006E-2</v>
      </c>
      <c r="M131" s="182">
        <v>8.5000000000000006E-2</v>
      </c>
      <c r="N131" s="182">
        <v>8.5999999999999993E-2</v>
      </c>
      <c r="O131" s="182">
        <v>8.5999999999999993E-2</v>
      </c>
      <c r="P131" s="178">
        <v>8.5999999999999993E-2</v>
      </c>
      <c r="Q131" s="178">
        <v>8.5999999999999993E-2</v>
      </c>
      <c r="R131" s="190">
        <v>8.5999999999999993E-2</v>
      </c>
      <c r="S131" s="107">
        <f t="shared" si="1"/>
        <v>0.99999999999999989</v>
      </c>
      <c r="T131" s="513"/>
      <c r="U131" s="578"/>
      <c r="V131" s="574"/>
      <c r="W131" s="576"/>
      <c r="X131" s="57"/>
      <c r="Y131" s="57"/>
      <c r="Z131" s="57"/>
      <c r="AA131" s="53"/>
      <c r="AB131" s="53"/>
      <c r="AC131" s="53"/>
      <c r="AD131" s="53"/>
    </row>
    <row r="132" spans="1:30" ht="50.1" customHeight="1" x14ac:dyDescent="0.25">
      <c r="A132" s="457"/>
      <c r="B132" s="457"/>
      <c r="C132" s="619" t="s">
        <v>400</v>
      </c>
      <c r="D132" s="621" t="s">
        <v>200</v>
      </c>
      <c r="E132" s="621" t="s">
        <v>200</v>
      </c>
      <c r="F132" s="62" t="s">
        <v>203</v>
      </c>
      <c r="G132" s="178">
        <v>8.5000000000000006E-2</v>
      </c>
      <c r="H132" s="178">
        <v>8.5000000000000006E-2</v>
      </c>
      <c r="I132" s="178">
        <v>0.06</v>
      </c>
      <c r="J132" s="179">
        <v>8.5000000000000006E-2</v>
      </c>
      <c r="K132" s="179">
        <v>8.5000000000000006E-2</v>
      </c>
      <c r="L132" s="179">
        <v>8.5000000000000006E-2</v>
      </c>
      <c r="M132" s="178">
        <v>8.5000000000000006E-2</v>
      </c>
      <c r="N132" s="178">
        <v>8.5999999999999993E-2</v>
      </c>
      <c r="O132" s="178">
        <v>8.5999999999999993E-2</v>
      </c>
      <c r="P132" s="178">
        <v>8.5999999999999993E-2</v>
      </c>
      <c r="Q132" s="178">
        <v>8.5999999999999993E-2</v>
      </c>
      <c r="R132" s="190">
        <v>8.5999999999999993E-2</v>
      </c>
      <c r="S132" s="108">
        <f t="shared" si="1"/>
        <v>0.99999999999999989</v>
      </c>
      <c r="T132" s="513"/>
      <c r="U132" s="577">
        <v>1.15E-2</v>
      </c>
      <c r="V132" s="609" t="s">
        <v>403</v>
      </c>
      <c r="W132" s="575"/>
      <c r="X132" s="57"/>
      <c r="Y132" s="57"/>
      <c r="Z132" s="57"/>
      <c r="AA132" s="53"/>
      <c r="AB132" s="53"/>
      <c r="AC132" s="53"/>
      <c r="AD132" s="53"/>
    </row>
    <row r="133" spans="1:30" ht="50.1" customHeight="1" thickBot="1" x14ac:dyDescent="0.3">
      <c r="A133" s="457"/>
      <c r="B133" s="457"/>
      <c r="C133" s="461"/>
      <c r="D133" s="458"/>
      <c r="E133" s="458"/>
      <c r="F133" s="63" t="s">
        <v>214</v>
      </c>
      <c r="G133" s="178">
        <v>8.5000000000000006E-2</v>
      </c>
      <c r="H133" s="178">
        <v>8.5000000000000006E-2</v>
      </c>
      <c r="I133" s="178">
        <v>0.06</v>
      </c>
      <c r="J133" s="184">
        <v>8.5000000000000006E-2</v>
      </c>
      <c r="K133" s="184">
        <v>8.5000000000000006E-2</v>
      </c>
      <c r="L133" s="184">
        <v>8.5000000000000006E-2</v>
      </c>
      <c r="M133" s="182">
        <v>8.5000000000000006E-2</v>
      </c>
      <c r="N133" s="182">
        <v>8.5999999999999993E-2</v>
      </c>
      <c r="O133" s="182">
        <v>8.5999999999999993E-2</v>
      </c>
      <c r="P133" s="178">
        <v>8.5999999999999993E-2</v>
      </c>
      <c r="Q133" s="178">
        <v>8.5999999999999993E-2</v>
      </c>
      <c r="R133" s="190">
        <v>8.5999999999999993E-2</v>
      </c>
      <c r="S133" s="107">
        <f t="shared" si="1"/>
        <v>0.99999999999999989</v>
      </c>
      <c r="T133" s="513"/>
      <c r="U133" s="578"/>
      <c r="V133" s="574"/>
      <c r="W133" s="576"/>
      <c r="X133" s="57"/>
      <c r="Y133" s="57"/>
      <c r="Z133" s="57"/>
      <c r="AA133" s="53"/>
      <c r="AB133" s="53"/>
      <c r="AC133" s="53"/>
      <c r="AD133" s="53"/>
    </row>
    <row r="134" spans="1:30" ht="50.1" customHeight="1" x14ac:dyDescent="0.25">
      <c r="A134" s="457"/>
      <c r="B134" s="457"/>
      <c r="C134" s="619" t="s">
        <v>404</v>
      </c>
      <c r="D134" s="621" t="s">
        <v>200</v>
      </c>
      <c r="E134" s="621" t="s">
        <v>200</v>
      </c>
      <c r="F134" s="62" t="s">
        <v>203</v>
      </c>
      <c r="G134" s="178">
        <v>8.5000000000000006E-2</v>
      </c>
      <c r="H134" s="178">
        <v>8.5000000000000006E-2</v>
      </c>
      <c r="I134" s="178">
        <v>0.06</v>
      </c>
      <c r="J134" s="179">
        <v>8.5000000000000006E-2</v>
      </c>
      <c r="K134" s="179">
        <v>8.5000000000000006E-2</v>
      </c>
      <c r="L134" s="179">
        <v>8.5000000000000006E-2</v>
      </c>
      <c r="M134" s="178">
        <v>8.5000000000000006E-2</v>
      </c>
      <c r="N134" s="178">
        <v>8.5999999999999993E-2</v>
      </c>
      <c r="O134" s="178">
        <v>8.5999999999999993E-2</v>
      </c>
      <c r="P134" s="178">
        <v>8.5999999999999993E-2</v>
      </c>
      <c r="Q134" s="178">
        <v>8.5999999999999993E-2</v>
      </c>
      <c r="R134" s="190">
        <v>8.5999999999999993E-2</v>
      </c>
      <c r="S134" s="108">
        <f t="shared" si="1"/>
        <v>0.99999999999999989</v>
      </c>
      <c r="T134" s="513"/>
      <c r="U134" s="577">
        <v>1.15E-2</v>
      </c>
      <c r="V134" s="609" t="s">
        <v>405</v>
      </c>
      <c r="W134" s="575"/>
      <c r="X134" s="57"/>
      <c r="Y134" s="57"/>
      <c r="Z134" s="57"/>
      <c r="AA134" s="53"/>
      <c r="AB134" s="53"/>
      <c r="AC134" s="53"/>
      <c r="AD134" s="53"/>
    </row>
    <row r="135" spans="1:30" ht="50.1" customHeight="1" thickBot="1" x14ac:dyDescent="0.3">
      <c r="A135" s="458"/>
      <c r="B135" s="458"/>
      <c r="C135" s="461"/>
      <c r="D135" s="458"/>
      <c r="E135" s="458"/>
      <c r="F135" s="63" t="s">
        <v>214</v>
      </c>
      <c r="G135" s="178">
        <v>8.5000000000000006E-2</v>
      </c>
      <c r="H135" s="178">
        <v>8.5000000000000006E-2</v>
      </c>
      <c r="I135" s="178">
        <v>0.06</v>
      </c>
      <c r="J135" s="184">
        <v>8.5000000000000006E-2</v>
      </c>
      <c r="K135" s="184">
        <v>8.5000000000000006E-2</v>
      </c>
      <c r="L135" s="184">
        <v>8.5000000000000006E-2</v>
      </c>
      <c r="M135" s="182">
        <v>8.5000000000000006E-2</v>
      </c>
      <c r="N135" s="182">
        <v>8.5000000000000006E-2</v>
      </c>
      <c r="O135" s="182">
        <v>8.5999999999999993E-2</v>
      </c>
      <c r="P135" s="178">
        <v>8.5999999999999993E-2</v>
      </c>
      <c r="Q135" s="178">
        <v>8.5999999999999993E-2</v>
      </c>
      <c r="R135" s="190">
        <v>8.6999999999999994E-2</v>
      </c>
      <c r="S135" s="107">
        <f t="shared" si="1"/>
        <v>0.99999999999999989</v>
      </c>
      <c r="T135" s="596"/>
      <c r="U135" s="578"/>
      <c r="V135" s="574"/>
      <c r="W135" s="576"/>
      <c r="X135" s="57"/>
      <c r="Y135" s="57"/>
      <c r="Z135" s="57"/>
      <c r="AA135" s="53"/>
      <c r="AB135" s="53"/>
      <c r="AC135" s="53"/>
      <c r="AD135" s="53"/>
    </row>
    <row r="136" spans="1:30" ht="50.1" customHeight="1" x14ac:dyDescent="0.25">
      <c r="A136" s="618" t="s">
        <v>385</v>
      </c>
      <c r="B136" s="620" t="s">
        <v>397</v>
      </c>
      <c r="C136" s="619" t="s">
        <v>406</v>
      </c>
      <c r="D136" s="621" t="s">
        <v>200</v>
      </c>
      <c r="E136" s="621" t="s">
        <v>200</v>
      </c>
      <c r="F136" s="62" t="s">
        <v>203</v>
      </c>
      <c r="G136" s="178">
        <v>0.02</v>
      </c>
      <c r="H136" s="178">
        <v>0.02</v>
      </c>
      <c r="I136" s="178">
        <v>0.02</v>
      </c>
      <c r="J136" s="179">
        <v>8.5000000000000006E-2</v>
      </c>
      <c r="K136" s="179">
        <v>0.105</v>
      </c>
      <c r="L136" s="179">
        <v>0.105</v>
      </c>
      <c r="M136" s="178">
        <v>0.125</v>
      </c>
      <c r="N136" s="178">
        <v>0.125</v>
      </c>
      <c r="O136" s="178">
        <v>0.105</v>
      </c>
      <c r="P136" s="178">
        <v>0.105</v>
      </c>
      <c r="Q136" s="178">
        <v>0.105</v>
      </c>
      <c r="R136" s="190">
        <v>0.08</v>
      </c>
      <c r="S136" s="108">
        <f t="shared" si="1"/>
        <v>0.99999999999999989</v>
      </c>
      <c r="T136" s="595">
        <f>U136+U138+U140</f>
        <v>8.7500000000000008E-2</v>
      </c>
      <c r="U136" s="577">
        <v>2.9100000000000001E-2</v>
      </c>
      <c r="V136" s="597" t="s">
        <v>407</v>
      </c>
      <c r="W136" s="575"/>
      <c r="X136" s="57"/>
      <c r="Y136" s="57"/>
      <c r="Z136" s="57"/>
      <c r="AA136" s="53"/>
      <c r="AB136" s="53"/>
      <c r="AC136" s="53"/>
      <c r="AD136" s="53"/>
    </row>
    <row r="137" spans="1:30" ht="50.1" customHeight="1" thickBot="1" x14ac:dyDescent="0.3">
      <c r="A137" s="457"/>
      <c r="B137" s="457"/>
      <c r="C137" s="461"/>
      <c r="D137" s="458"/>
      <c r="E137" s="458"/>
      <c r="F137" s="63" t="s">
        <v>214</v>
      </c>
      <c r="G137" s="178">
        <v>0.02</v>
      </c>
      <c r="H137" s="178">
        <v>0.02</v>
      </c>
      <c r="I137" s="178">
        <v>0.02</v>
      </c>
      <c r="J137" s="184">
        <v>8.5000000000000006E-2</v>
      </c>
      <c r="K137" s="184">
        <v>0.105</v>
      </c>
      <c r="L137" s="184">
        <v>0.25</v>
      </c>
      <c r="M137" s="182">
        <v>0.125</v>
      </c>
      <c r="N137" s="182">
        <v>0.125</v>
      </c>
      <c r="O137" s="182">
        <v>0.105</v>
      </c>
      <c r="P137" s="178">
        <v>0.05</v>
      </c>
      <c r="Q137" s="178">
        <v>4.4999999999999998E-2</v>
      </c>
      <c r="R137" s="190">
        <v>0.05</v>
      </c>
      <c r="S137" s="107">
        <f t="shared" si="1"/>
        <v>1</v>
      </c>
      <c r="T137" s="513"/>
      <c r="U137" s="578"/>
      <c r="V137" s="574"/>
      <c r="W137" s="576"/>
      <c r="X137" s="57"/>
      <c r="Y137" s="57"/>
      <c r="Z137" s="57"/>
      <c r="AA137" s="53"/>
      <c r="AB137" s="53"/>
      <c r="AC137" s="53"/>
      <c r="AD137" s="53"/>
    </row>
    <row r="138" spans="1:30" ht="50.1" customHeight="1" x14ac:dyDescent="0.25">
      <c r="A138" s="457"/>
      <c r="B138" s="457"/>
      <c r="C138" s="619" t="s">
        <v>409</v>
      </c>
      <c r="D138" s="621" t="s">
        <v>200</v>
      </c>
      <c r="E138" s="621" t="s">
        <v>200</v>
      </c>
      <c r="F138" s="62" t="s">
        <v>203</v>
      </c>
      <c r="G138" s="178">
        <v>0.02</v>
      </c>
      <c r="H138" s="178">
        <v>0.02</v>
      </c>
      <c r="I138" s="178">
        <v>0.02</v>
      </c>
      <c r="J138" s="179">
        <v>8.5000000000000006E-2</v>
      </c>
      <c r="K138" s="179">
        <v>0.105</v>
      </c>
      <c r="L138" s="179">
        <v>0.105</v>
      </c>
      <c r="M138" s="178">
        <v>0.125</v>
      </c>
      <c r="N138" s="178">
        <v>0.125</v>
      </c>
      <c r="O138" s="178">
        <v>0.105</v>
      </c>
      <c r="P138" s="178">
        <v>0.105</v>
      </c>
      <c r="Q138" s="178">
        <v>0.105</v>
      </c>
      <c r="R138" s="190">
        <v>0.08</v>
      </c>
      <c r="S138" s="108">
        <f t="shared" si="1"/>
        <v>0.99999999999999989</v>
      </c>
      <c r="T138" s="513"/>
      <c r="U138" s="577">
        <v>2.92E-2</v>
      </c>
      <c r="V138" s="597" t="s">
        <v>411</v>
      </c>
      <c r="W138" s="575"/>
      <c r="X138" s="57"/>
      <c r="Y138" s="57"/>
      <c r="Z138" s="57"/>
      <c r="AA138" s="53"/>
      <c r="AB138" s="53"/>
      <c r="AC138" s="53"/>
      <c r="AD138" s="53"/>
    </row>
    <row r="139" spans="1:30" ht="50.1" customHeight="1" thickBot="1" x14ac:dyDescent="0.3">
      <c r="A139" s="457"/>
      <c r="B139" s="457"/>
      <c r="C139" s="461"/>
      <c r="D139" s="458"/>
      <c r="E139" s="458"/>
      <c r="F139" s="63" t="s">
        <v>214</v>
      </c>
      <c r="G139" s="178">
        <v>0.02</v>
      </c>
      <c r="H139" s="178">
        <v>0.02</v>
      </c>
      <c r="I139" s="178">
        <v>0.02</v>
      </c>
      <c r="J139" s="184">
        <v>8.5000000000000006E-2</v>
      </c>
      <c r="K139" s="184">
        <v>0.105</v>
      </c>
      <c r="L139" s="184">
        <v>0.25</v>
      </c>
      <c r="M139" s="182">
        <v>0.125</v>
      </c>
      <c r="N139" s="182">
        <v>0.125</v>
      </c>
      <c r="O139" s="182">
        <v>0.105</v>
      </c>
      <c r="P139" s="178">
        <v>0.05</v>
      </c>
      <c r="Q139" s="178">
        <v>0.05</v>
      </c>
      <c r="R139" s="190">
        <v>4.4999999999999998E-2</v>
      </c>
      <c r="S139" s="107">
        <f t="shared" si="1"/>
        <v>1</v>
      </c>
      <c r="T139" s="513"/>
      <c r="U139" s="578"/>
      <c r="V139" s="574"/>
      <c r="W139" s="576"/>
      <c r="X139" s="57"/>
      <c r="Y139" s="57"/>
      <c r="Z139" s="57"/>
      <c r="AA139" s="53"/>
      <c r="AB139" s="53"/>
      <c r="AC139" s="53"/>
      <c r="AD139" s="53"/>
    </row>
    <row r="140" spans="1:30" ht="50.1" customHeight="1" x14ac:dyDescent="0.25">
      <c r="A140" s="457"/>
      <c r="B140" s="457"/>
      <c r="C140" s="619" t="s">
        <v>413</v>
      </c>
      <c r="D140" s="621" t="s">
        <v>200</v>
      </c>
      <c r="E140" s="621" t="s">
        <v>200</v>
      </c>
      <c r="F140" s="62" t="s">
        <v>203</v>
      </c>
      <c r="G140" s="178">
        <v>0.02</v>
      </c>
      <c r="H140" s="178">
        <v>0.02</v>
      </c>
      <c r="I140" s="178">
        <v>0.02</v>
      </c>
      <c r="J140" s="179">
        <v>8.5000000000000006E-2</v>
      </c>
      <c r="K140" s="179">
        <v>0.105</v>
      </c>
      <c r="L140" s="179">
        <v>0.105</v>
      </c>
      <c r="M140" s="178">
        <v>0.125</v>
      </c>
      <c r="N140" s="178">
        <v>0.125</v>
      </c>
      <c r="O140" s="178">
        <v>0.105</v>
      </c>
      <c r="P140" s="178">
        <v>0.105</v>
      </c>
      <c r="Q140" s="178">
        <v>0.105</v>
      </c>
      <c r="R140" s="190">
        <v>0.08</v>
      </c>
      <c r="S140" s="108">
        <f t="shared" si="1"/>
        <v>0.99999999999999989</v>
      </c>
      <c r="T140" s="513"/>
      <c r="U140" s="577">
        <v>2.92E-2</v>
      </c>
      <c r="V140" s="597" t="s">
        <v>421</v>
      </c>
      <c r="W140" s="575"/>
      <c r="X140" s="57"/>
      <c r="Y140" s="57"/>
      <c r="Z140" s="57"/>
      <c r="AA140" s="53"/>
      <c r="AB140" s="53"/>
      <c r="AC140" s="53"/>
      <c r="AD140" s="53"/>
    </row>
    <row r="141" spans="1:30" ht="50.1" customHeight="1" thickBot="1" x14ac:dyDescent="0.3">
      <c r="A141" s="458"/>
      <c r="B141" s="458"/>
      <c r="C141" s="461"/>
      <c r="D141" s="458"/>
      <c r="E141" s="458"/>
      <c r="F141" s="63" t="s">
        <v>214</v>
      </c>
      <c r="G141" s="178">
        <v>0.02</v>
      </c>
      <c r="H141" s="178">
        <v>0.02</v>
      </c>
      <c r="I141" s="178">
        <v>0.02</v>
      </c>
      <c r="J141" s="184">
        <v>8.5000000000000006E-2</v>
      </c>
      <c r="K141" s="184">
        <v>0.105</v>
      </c>
      <c r="L141" s="184">
        <v>0.25</v>
      </c>
      <c r="M141" s="182">
        <v>0.125</v>
      </c>
      <c r="N141" s="182">
        <v>0.125</v>
      </c>
      <c r="O141" s="182">
        <v>0.105</v>
      </c>
      <c r="P141" s="178">
        <v>0.05</v>
      </c>
      <c r="Q141" s="178">
        <v>0.05</v>
      </c>
      <c r="R141" s="190">
        <v>4.4999999999999998E-2</v>
      </c>
      <c r="S141" s="107">
        <f t="shared" si="1"/>
        <v>1</v>
      </c>
      <c r="T141" s="596"/>
      <c r="U141" s="578"/>
      <c r="V141" s="608"/>
      <c r="W141" s="576"/>
      <c r="X141" s="57"/>
      <c r="Y141" s="57"/>
      <c r="Z141" s="57"/>
      <c r="AA141" s="53"/>
      <c r="AB141" s="53"/>
      <c r="AC141" s="53"/>
      <c r="AD141" s="53"/>
    </row>
    <row r="142" spans="1:30" ht="50.1" customHeight="1" x14ac:dyDescent="0.25">
      <c r="A142" s="618" t="s">
        <v>385</v>
      </c>
      <c r="B142" s="620" t="s">
        <v>425</v>
      </c>
      <c r="C142" s="619" t="s">
        <v>437</v>
      </c>
      <c r="D142" s="621" t="s">
        <v>200</v>
      </c>
      <c r="E142" s="621" t="s">
        <v>200</v>
      </c>
      <c r="F142" s="62" t="s">
        <v>203</v>
      </c>
      <c r="G142" s="178">
        <v>0.02</v>
      </c>
      <c r="H142" s="178">
        <v>0.02</v>
      </c>
      <c r="I142" s="178">
        <v>0.02</v>
      </c>
      <c r="J142" s="179">
        <v>8.5000000000000006E-2</v>
      </c>
      <c r="K142" s="179">
        <v>0.105</v>
      </c>
      <c r="L142" s="179">
        <v>0.105</v>
      </c>
      <c r="M142" s="178">
        <v>0.125</v>
      </c>
      <c r="N142" s="178">
        <v>0.125</v>
      </c>
      <c r="O142" s="178">
        <v>0.105</v>
      </c>
      <c r="P142" s="178">
        <v>0.105</v>
      </c>
      <c r="Q142" s="178">
        <v>0.105</v>
      </c>
      <c r="R142" s="190">
        <v>0.08</v>
      </c>
      <c r="S142" s="108">
        <f t="shared" si="1"/>
        <v>0.99999999999999989</v>
      </c>
      <c r="T142" s="595">
        <f>U142+U144+U146</f>
        <v>7.0000000000000007E-2</v>
      </c>
      <c r="U142" s="577">
        <v>0.02</v>
      </c>
      <c r="V142" s="597" t="s">
        <v>445</v>
      </c>
      <c r="W142" s="575"/>
      <c r="X142" s="57"/>
      <c r="Y142" s="57"/>
      <c r="Z142" s="57"/>
      <c r="AA142" s="53"/>
      <c r="AB142" s="53"/>
      <c r="AC142" s="53"/>
      <c r="AD142" s="53"/>
    </row>
    <row r="143" spans="1:30" ht="50.1" customHeight="1" thickBot="1" x14ac:dyDescent="0.3">
      <c r="A143" s="457"/>
      <c r="B143" s="457"/>
      <c r="C143" s="461"/>
      <c r="D143" s="458"/>
      <c r="E143" s="458"/>
      <c r="F143" s="63" t="s">
        <v>214</v>
      </c>
      <c r="G143" s="178">
        <v>0.02</v>
      </c>
      <c r="H143" s="178">
        <v>0.02</v>
      </c>
      <c r="I143" s="178">
        <v>0.02</v>
      </c>
      <c r="J143" s="184">
        <v>8.5000000000000006E-2</v>
      </c>
      <c r="K143" s="184">
        <v>0.105</v>
      </c>
      <c r="L143" s="184">
        <v>0.25</v>
      </c>
      <c r="M143" s="182">
        <v>0.125</v>
      </c>
      <c r="N143" s="182">
        <v>0.125</v>
      </c>
      <c r="O143" s="182">
        <v>0.105</v>
      </c>
      <c r="P143" s="178">
        <v>0.05</v>
      </c>
      <c r="Q143" s="178">
        <v>0.05</v>
      </c>
      <c r="R143" s="190">
        <v>4.4999999999999998E-2</v>
      </c>
      <c r="S143" s="107">
        <f t="shared" si="1"/>
        <v>1</v>
      </c>
      <c r="T143" s="513"/>
      <c r="U143" s="578"/>
      <c r="V143" s="574"/>
      <c r="W143" s="576"/>
      <c r="X143" s="57"/>
      <c r="Y143" s="57"/>
      <c r="Z143" s="57"/>
      <c r="AA143" s="53"/>
      <c r="AB143" s="53"/>
      <c r="AC143" s="53"/>
      <c r="AD143" s="53"/>
    </row>
    <row r="144" spans="1:30" ht="50.1" customHeight="1" x14ac:dyDescent="0.25">
      <c r="A144" s="457"/>
      <c r="B144" s="457"/>
      <c r="C144" s="619" t="s">
        <v>451</v>
      </c>
      <c r="D144" s="621" t="s">
        <v>200</v>
      </c>
      <c r="E144" s="621" t="s">
        <v>200</v>
      </c>
      <c r="F144" s="62" t="s">
        <v>203</v>
      </c>
      <c r="G144" s="178">
        <v>0.02</v>
      </c>
      <c r="H144" s="178">
        <v>0.02</v>
      </c>
      <c r="I144" s="178">
        <v>0.02</v>
      </c>
      <c r="J144" s="179">
        <v>8.5000000000000006E-2</v>
      </c>
      <c r="K144" s="179">
        <v>0.105</v>
      </c>
      <c r="L144" s="179">
        <v>0.105</v>
      </c>
      <c r="M144" s="178">
        <v>0.125</v>
      </c>
      <c r="N144" s="178">
        <v>0.125</v>
      </c>
      <c r="O144" s="178">
        <v>0.105</v>
      </c>
      <c r="P144" s="178">
        <v>0.105</v>
      </c>
      <c r="Q144" s="178">
        <v>0.105</v>
      </c>
      <c r="R144" s="190">
        <v>0.08</v>
      </c>
      <c r="S144" s="108">
        <f t="shared" si="1"/>
        <v>0.99999999999999989</v>
      </c>
      <c r="T144" s="513"/>
      <c r="U144" s="577">
        <v>2.5000000000000001E-2</v>
      </c>
      <c r="V144" s="597" t="s">
        <v>695</v>
      </c>
      <c r="W144" s="575"/>
      <c r="X144" s="57"/>
      <c r="Y144" s="57"/>
      <c r="Z144" s="57"/>
      <c r="AA144" s="53"/>
      <c r="AB144" s="53"/>
      <c r="AC144" s="53"/>
      <c r="AD144" s="53"/>
    </row>
    <row r="145" spans="1:30" ht="50.1" customHeight="1" thickBot="1" x14ac:dyDescent="0.3">
      <c r="A145" s="457"/>
      <c r="B145" s="457"/>
      <c r="C145" s="461"/>
      <c r="D145" s="458"/>
      <c r="E145" s="458"/>
      <c r="F145" s="63" t="s">
        <v>214</v>
      </c>
      <c r="G145" s="178">
        <v>0.02</v>
      </c>
      <c r="H145" s="178">
        <v>0.02</v>
      </c>
      <c r="I145" s="178">
        <v>0.02</v>
      </c>
      <c r="J145" s="184">
        <v>8.5000000000000006E-2</v>
      </c>
      <c r="K145" s="184">
        <v>0.105</v>
      </c>
      <c r="L145" s="184">
        <v>0.105</v>
      </c>
      <c r="M145" s="182">
        <v>0.125</v>
      </c>
      <c r="N145" s="182">
        <v>0.125</v>
      </c>
      <c r="O145" s="182">
        <v>0.105</v>
      </c>
      <c r="P145" s="178">
        <v>0.105</v>
      </c>
      <c r="Q145" s="178">
        <v>0.105</v>
      </c>
      <c r="R145" s="190">
        <v>0.08</v>
      </c>
      <c r="S145" s="107">
        <f t="shared" si="1"/>
        <v>0.99999999999999989</v>
      </c>
      <c r="T145" s="513"/>
      <c r="U145" s="578"/>
      <c r="V145" s="574"/>
      <c r="W145" s="576"/>
      <c r="X145" s="57"/>
      <c r="Y145" s="57"/>
      <c r="Z145" s="57"/>
      <c r="AA145" s="53"/>
      <c r="AB145" s="53"/>
      <c r="AC145" s="53"/>
      <c r="AD145" s="53"/>
    </row>
    <row r="146" spans="1:30" ht="50.1" customHeight="1" x14ac:dyDescent="0.25">
      <c r="A146" s="457"/>
      <c r="B146" s="457"/>
      <c r="C146" s="619" t="s">
        <v>458</v>
      </c>
      <c r="D146" s="621" t="s">
        <v>200</v>
      </c>
      <c r="E146" s="621" t="s">
        <v>200</v>
      </c>
      <c r="F146" s="62" t="s">
        <v>203</v>
      </c>
      <c r="G146" s="178">
        <v>0.02</v>
      </c>
      <c r="H146" s="178">
        <v>0.02</v>
      </c>
      <c r="I146" s="178">
        <v>0.02</v>
      </c>
      <c r="J146" s="179">
        <v>8.5000000000000006E-2</v>
      </c>
      <c r="K146" s="179">
        <v>0.105</v>
      </c>
      <c r="L146" s="179">
        <v>0.105</v>
      </c>
      <c r="M146" s="178">
        <v>0.125</v>
      </c>
      <c r="N146" s="178">
        <v>0.125</v>
      </c>
      <c r="O146" s="178">
        <v>0.105</v>
      </c>
      <c r="P146" s="178">
        <v>0.105</v>
      </c>
      <c r="Q146" s="178">
        <v>0.105</v>
      </c>
      <c r="R146" s="190">
        <v>0.08</v>
      </c>
      <c r="S146" s="108">
        <f t="shared" si="1"/>
        <v>0.99999999999999989</v>
      </c>
      <c r="T146" s="513"/>
      <c r="U146" s="577">
        <v>2.5000000000000001E-2</v>
      </c>
      <c r="V146" s="597" t="s">
        <v>461</v>
      </c>
      <c r="W146" s="575"/>
      <c r="X146" s="57"/>
      <c r="Y146" s="57"/>
      <c r="Z146" s="57"/>
      <c r="AA146" s="53"/>
      <c r="AB146" s="53"/>
      <c r="AC146" s="53"/>
      <c r="AD146" s="53"/>
    </row>
    <row r="147" spans="1:30" ht="50.1" customHeight="1" x14ac:dyDescent="0.25">
      <c r="A147" s="458"/>
      <c r="B147" s="458"/>
      <c r="C147" s="461"/>
      <c r="D147" s="458"/>
      <c r="E147" s="458"/>
      <c r="F147" s="63" t="s">
        <v>214</v>
      </c>
      <c r="G147" s="178">
        <v>0.02</v>
      </c>
      <c r="H147" s="178">
        <v>0.02</v>
      </c>
      <c r="I147" s="178">
        <v>0.02</v>
      </c>
      <c r="J147" s="184">
        <v>8.5000000000000006E-2</v>
      </c>
      <c r="K147" s="184">
        <v>0.105</v>
      </c>
      <c r="L147" s="184">
        <v>0.25</v>
      </c>
      <c r="M147" s="178">
        <v>0.125</v>
      </c>
      <c r="N147" s="178">
        <v>0.125</v>
      </c>
      <c r="O147" s="178">
        <v>0.105</v>
      </c>
      <c r="P147" s="178">
        <v>4.4999999999999998E-2</v>
      </c>
      <c r="Q147" s="178">
        <v>0.05</v>
      </c>
      <c r="R147" s="190">
        <v>0.05</v>
      </c>
      <c r="S147" s="107">
        <f t="shared" si="1"/>
        <v>1</v>
      </c>
      <c r="T147" s="596"/>
      <c r="U147" s="578"/>
      <c r="V147" s="574"/>
      <c r="W147" s="576"/>
      <c r="X147" s="57"/>
      <c r="Y147" s="57"/>
      <c r="Z147" s="57"/>
      <c r="AA147" s="53"/>
      <c r="AB147" s="53"/>
      <c r="AC147" s="53"/>
      <c r="AD147" s="53"/>
    </row>
    <row r="148" spans="1:30" ht="21" customHeight="1" thickBot="1" x14ac:dyDescent="0.3">
      <c r="A148" s="613" t="s">
        <v>465</v>
      </c>
      <c r="B148" s="614"/>
      <c r="C148" s="614"/>
      <c r="D148" s="614"/>
      <c r="E148" s="614"/>
      <c r="F148" s="614"/>
      <c r="G148" s="614"/>
      <c r="H148" s="614"/>
      <c r="I148" s="614"/>
      <c r="J148" s="614"/>
      <c r="K148" s="614"/>
      <c r="L148" s="614"/>
      <c r="M148" s="614"/>
      <c r="N148" s="614"/>
      <c r="O148" s="614"/>
      <c r="P148" s="614"/>
      <c r="Q148" s="614"/>
      <c r="R148" s="614"/>
      <c r="S148" s="615"/>
      <c r="T148" s="70">
        <f>SUM(T8:T147)</f>
        <v>1</v>
      </c>
      <c r="U148" s="176">
        <f>SUM(U8:U147)</f>
        <v>1.0000000000000002</v>
      </c>
      <c r="V148" s="177"/>
      <c r="W148" s="606"/>
      <c r="X148" s="57"/>
      <c r="Y148" s="57"/>
      <c r="Z148" s="57"/>
      <c r="AA148" s="57"/>
      <c r="AB148" s="57"/>
      <c r="AC148" s="57"/>
      <c r="AD148" s="57"/>
    </row>
    <row r="149" spans="1:30" ht="21" customHeight="1" x14ac:dyDescent="0.25">
      <c r="A149" s="57"/>
      <c r="B149" s="57"/>
      <c r="C149" s="71"/>
      <c r="D149" s="57"/>
      <c r="E149" s="57"/>
      <c r="F149" s="57"/>
      <c r="G149" s="57"/>
      <c r="H149" s="57"/>
      <c r="I149" s="57"/>
      <c r="J149" s="57"/>
      <c r="K149" s="57"/>
      <c r="L149" s="57"/>
      <c r="M149" s="57"/>
      <c r="N149" s="72"/>
      <c r="O149" s="72"/>
      <c r="P149" s="72"/>
      <c r="Q149" s="72"/>
      <c r="R149" s="72"/>
      <c r="S149" s="72"/>
      <c r="T149" s="72"/>
      <c r="U149" s="72"/>
      <c r="V149" s="73"/>
      <c r="W149" s="607"/>
      <c r="X149" s="57"/>
      <c r="Y149" s="57"/>
      <c r="Z149" s="57"/>
      <c r="AA149" s="57"/>
      <c r="AB149" s="57"/>
      <c r="AC149" s="57"/>
      <c r="AD149" s="57"/>
    </row>
    <row r="150" spans="1:30" ht="21" customHeight="1" x14ac:dyDescent="0.25">
      <c r="A150" s="57"/>
      <c r="B150" s="57"/>
      <c r="C150" s="71"/>
      <c r="D150" s="57"/>
      <c r="E150" s="57"/>
      <c r="F150" s="57"/>
      <c r="G150" s="57"/>
      <c r="H150" s="57"/>
      <c r="I150" s="57"/>
      <c r="J150" s="57"/>
      <c r="K150" s="57"/>
      <c r="L150" s="57"/>
      <c r="M150" s="57"/>
      <c r="N150" s="72"/>
      <c r="O150" s="72"/>
      <c r="P150" s="72"/>
      <c r="Q150" s="72"/>
      <c r="R150" s="72"/>
      <c r="S150" s="72"/>
      <c r="T150" s="72"/>
      <c r="U150" s="72"/>
      <c r="V150" s="73"/>
      <c r="W150" s="606"/>
      <c r="X150" s="57"/>
      <c r="Y150" s="57"/>
      <c r="Z150" s="57"/>
      <c r="AA150" s="57"/>
      <c r="AB150" s="57"/>
      <c r="AC150" s="57"/>
      <c r="AD150" s="57"/>
    </row>
    <row r="151" spans="1:30" ht="21" customHeight="1" x14ac:dyDescent="0.25">
      <c r="A151" s="74" t="s">
        <v>242</v>
      </c>
      <c r="B151" s="75"/>
      <c r="C151" s="76"/>
      <c r="D151" s="75"/>
      <c r="E151" s="75"/>
      <c r="F151" s="75"/>
      <c r="G151" s="75"/>
      <c r="H151" s="57"/>
      <c r="I151" s="57"/>
      <c r="J151" s="57"/>
      <c r="K151" s="57"/>
      <c r="L151" s="57"/>
      <c r="M151" s="57"/>
      <c r="N151" s="72"/>
      <c r="O151" s="72"/>
      <c r="P151" s="72"/>
      <c r="Q151" s="72"/>
      <c r="R151" s="72"/>
      <c r="S151" s="72"/>
      <c r="T151" s="72"/>
      <c r="U151" s="72"/>
      <c r="V151" s="73"/>
      <c r="W151" s="607"/>
      <c r="X151" s="57"/>
      <c r="Y151" s="57"/>
      <c r="Z151" s="57"/>
      <c r="AA151" s="57"/>
      <c r="AB151" s="57"/>
      <c r="AC151" s="57"/>
      <c r="AD151" s="57"/>
    </row>
    <row r="152" spans="1:30" ht="21" customHeight="1" x14ac:dyDescent="0.25">
      <c r="A152" s="77" t="s">
        <v>247</v>
      </c>
      <c r="B152" s="616" t="s">
        <v>249</v>
      </c>
      <c r="C152" s="465"/>
      <c r="D152" s="465"/>
      <c r="E152" s="465"/>
      <c r="F152" s="465"/>
      <c r="G152" s="465"/>
      <c r="H152" s="467"/>
      <c r="I152" s="617" t="s">
        <v>250</v>
      </c>
      <c r="J152" s="465"/>
      <c r="K152" s="465"/>
      <c r="L152" s="465"/>
      <c r="M152" s="465"/>
      <c r="N152" s="465"/>
      <c r="O152" s="467"/>
      <c r="P152" s="72"/>
      <c r="Q152" s="72"/>
      <c r="R152" s="72"/>
      <c r="S152" s="72"/>
      <c r="T152" s="72"/>
      <c r="U152" s="72"/>
      <c r="V152" s="73"/>
      <c r="W152" s="606"/>
      <c r="X152" s="57"/>
      <c r="Y152" s="57"/>
      <c r="Z152" s="57"/>
      <c r="AA152" s="57"/>
      <c r="AB152" s="57"/>
      <c r="AC152" s="57"/>
      <c r="AD152" s="57"/>
    </row>
    <row r="153" spans="1:30" ht="21" customHeight="1" x14ac:dyDescent="0.25">
      <c r="A153" s="78">
        <v>11</v>
      </c>
      <c r="B153" s="622" t="s">
        <v>252</v>
      </c>
      <c r="C153" s="465"/>
      <c r="D153" s="465"/>
      <c r="E153" s="465"/>
      <c r="F153" s="465"/>
      <c r="G153" s="465"/>
      <c r="H153" s="467"/>
      <c r="I153" s="623" t="s">
        <v>254</v>
      </c>
      <c r="J153" s="465"/>
      <c r="K153" s="465"/>
      <c r="L153" s="465"/>
      <c r="M153" s="465"/>
      <c r="N153" s="465"/>
      <c r="O153" s="467"/>
      <c r="P153" s="72"/>
      <c r="Q153" s="72"/>
      <c r="R153" s="72"/>
      <c r="S153" s="72"/>
      <c r="T153" s="72"/>
      <c r="U153" s="72"/>
      <c r="V153" s="73"/>
      <c r="W153" s="607"/>
      <c r="X153" s="57"/>
      <c r="Y153" s="57"/>
      <c r="Z153" s="57"/>
      <c r="AA153" s="57"/>
      <c r="AB153" s="57"/>
      <c r="AC153" s="57"/>
      <c r="AD153" s="57"/>
    </row>
    <row r="154" spans="1:30" ht="21" customHeight="1" x14ac:dyDescent="0.25">
      <c r="A154" s="57"/>
      <c r="B154" s="57"/>
      <c r="C154" s="71"/>
      <c r="D154" s="57"/>
      <c r="E154" s="57"/>
      <c r="F154" s="57"/>
      <c r="G154" s="57"/>
      <c r="H154" s="57"/>
      <c r="I154" s="57"/>
      <c r="J154" s="57"/>
      <c r="K154" s="57"/>
      <c r="L154" s="57"/>
      <c r="M154" s="57"/>
      <c r="N154" s="72"/>
      <c r="O154" s="72"/>
      <c r="P154" s="72"/>
      <c r="Q154" s="72"/>
      <c r="R154" s="72"/>
      <c r="S154" s="72"/>
      <c r="T154" s="72"/>
      <c r="U154" s="72"/>
      <c r="V154" s="73"/>
      <c r="W154" s="606"/>
      <c r="X154" s="57"/>
      <c r="Y154" s="57"/>
      <c r="Z154" s="57"/>
      <c r="AA154" s="57"/>
      <c r="AB154" s="57"/>
      <c r="AC154" s="57"/>
      <c r="AD154" s="57"/>
    </row>
    <row r="155" spans="1:30" ht="21" customHeight="1" x14ac:dyDescent="0.25">
      <c r="A155" s="57"/>
      <c r="B155" s="57"/>
      <c r="C155" s="71"/>
      <c r="D155" s="57"/>
      <c r="E155" s="57"/>
      <c r="F155" s="57"/>
      <c r="G155" s="57"/>
      <c r="H155" s="57"/>
      <c r="I155" s="57"/>
      <c r="J155" s="57"/>
      <c r="K155" s="57"/>
      <c r="L155" s="57"/>
      <c r="M155" s="57"/>
      <c r="N155" s="72"/>
      <c r="O155" s="72"/>
      <c r="P155" s="72"/>
      <c r="Q155" s="72"/>
      <c r="R155" s="72"/>
      <c r="S155" s="72"/>
      <c r="T155" s="72"/>
      <c r="U155" s="72"/>
      <c r="V155" s="73"/>
      <c r="W155" s="607"/>
      <c r="X155" s="57"/>
      <c r="Y155" s="57"/>
      <c r="Z155" s="57"/>
      <c r="AA155" s="57"/>
      <c r="AB155" s="57"/>
      <c r="AC155" s="57"/>
      <c r="AD155" s="57"/>
    </row>
    <row r="156" spans="1:30" ht="21" customHeight="1" x14ac:dyDescent="0.25">
      <c r="A156" s="57"/>
      <c r="B156" s="57"/>
      <c r="C156" s="71"/>
      <c r="D156" s="57"/>
      <c r="E156" s="57"/>
      <c r="F156" s="57"/>
      <c r="G156" s="57"/>
      <c r="H156" s="57"/>
      <c r="I156" s="57"/>
      <c r="J156" s="57"/>
      <c r="K156" s="57"/>
      <c r="L156" s="57"/>
      <c r="M156" s="57"/>
      <c r="N156" s="72"/>
      <c r="O156" s="72"/>
      <c r="P156" s="72"/>
      <c r="Q156" s="72"/>
      <c r="R156" s="72"/>
      <c r="S156" s="72"/>
      <c r="T156" s="72"/>
      <c r="U156" s="72"/>
      <c r="V156" s="73"/>
      <c r="W156" s="606"/>
      <c r="X156" s="57"/>
      <c r="Y156" s="57"/>
      <c r="Z156" s="57"/>
      <c r="AA156" s="57"/>
      <c r="AB156" s="57"/>
      <c r="AC156" s="57"/>
      <c r="AD156" s="57"/>
    </row>
    <row r="157" spans="1:30" ht="21" customHeight="1" x14ac:dyDescent="0.25">
      <c r="A157" s="79"/>
      <c r="B157" s="79"/>
      <c r="C157" s="79"/>
      <c r="D157" s="79"/>
      <c r="E157" s="79"/>
      <c r="F157" s="79"/>
      <c r="G157" s="79"/>
      <c r="H157" s="79"/>
      <c r="I157" s="79"/>
      <c r="J157" s="79"/>
      <c r="K157" s="79"/>
      <c r="L157" s="79"/>
      <c r="M157" s="79"/>
      <c r="N157" s="79"/>
      <c r="O157" s="79"/>
      <c r="P157" s="79"/>
      <c r="Q157" s="79"/>
      <c r="R157" s="79"/>
      <c r="S157" s="79"/>
      <c r="T157" s="79"/>
      <c r="U157" s="79"/>
      <c r="V157" s="79"/>
      <c r="W157" s="607"/>
      <c r="X157" s="79"/>
      <c r="Y157" s="79"/>
      <c r="Z157" s="79"/>
      <c r="AA157" s="79"/>
      <c r="AB157" s="79"/>
      <c r="AC157" s="79"/>
      <c r="AD157" s="79"/>
    </row>
    <row r="158" spans="1:30" ht="21" customHeight="1" x14ac:dyDescent="0.25">
      <c r="A158" s="79"/>
      <c r="B158" s="79"/>
      <c r="C158" s="79"/>
      <c r="D158" s="79"/>
      <c r="E158" s="79"/>
      <c r="F158" s="79"/>
      <c r="G158" s="79"/>
      <c r="H158" s="79"/>
      <c r="I158" s="79"/>
      <c r="J158" s="79"/>
      <c r="K158" s="79"/>
      <c r="L158" s="79"/>
      <c r="M158" s="79"/>
      <c r="N158" s="79"/>
      <c r="O158" s="79"/>
      <c r="P158" s="79"/>
      <c r="Q158" s="79"/>
      <c r="R158" s="79"/>
      <c r="S158" s="79"/>
      <c r="T158" s="79"/>
      <c r="U158" s="79"/>
      <c r="V158" s="79"/>
      <c r="W158" s="605"/>
      <c r="X158" s="79"/>
      <c r="Y158" s="79"/>
      <c r="Z158" s="79"/>
      <c r="AA158" s="79"/>
      <c r="AB158" s="79"/>
      <c r="AC158" s="79"/>
      <c r="AD158" s="79"/>
    </row>
    <row r="159" spans="1:30" ht="21" customHeight="1" x14ac:dyDescent="0.25">
      <c r="A159" s="79"/>
      <c r="B159" s="79"/>
      <c r="C159" s="79"/>
      <c r="D159" s="79"/>
      <c r="E159" s="79"/>
      <c r="F159" s="79"/>
      <c r="G159" s="79"/>
      <c r="H159" s="79"/>
      <c r="I159" s="79"/>
      <c r="J159" s="79"/>
      <c r="K159" s="79"/>
      <c r="L159" s="79"/>
      <c r="M159" s="79"/>
      <c r="N159" s="79"/>
      <c r="O159" s="79"/>
      <c r="P159" s="79"/>
      <c r="Q159" s="79"/>
      <c r="R159" s="79"/>
      <c r="S159" s="79"/>
      <c r="T159" s="79"/>
      <c r="U159" s="79"/>
      <c r="V159" s="79"/>
      <c r="W159" s="475"/>
      <c r="X159" s="79"/>
      <c r="Y159" s="79"/>
      <c r="Z159" s="79"/>
      <c r="AA159" s="79"/>
      <c r="AB159" s="79"/>
      <c r="AC159" s="79"/>
      <c r="AD159" s="79"/>
    </row>
    <row r="160" spans="1:30" ht="21" customHeight="1" x14ac:dyDescent="0.25">
      <c r="A160" s="79"/>
      <c r="B160" s="79"/>
      <c r="C160" s="79"/>
      <c r="D160" s="79"/>
      <c r="E160" s="79"/>
      <c r="F160" s="79"/>
      <c r="G160" s="79"/>
      <c r="H160" s="79"/>
      <c r="I160" s="79"/>
      <c r="J160" s="79"/>
      <c r="K160" s="79"/>
      <c r="L160" s="79"/>
      <c r="M160" s="79"/>
      <c r="N160" s="79"/>
      <c r="O160" s="79"/>
      <c r="P160" s="79"/>
      <c r="Q160" s="79"/>
      <c r="R160" s="79"/>
      <c r="S160" s="79"/>
      <c r="T160" s="79"/>
      <c r="U160" s="79"/>
      <c r="V160" s="79"/>
      <c r="W160" s="605"/>
      <c r="X160" s="79"/>
      <c r="Y160" s="79"/>
      <c r="Z160" s="79"/>
      <c r="AA160" s="79"/>
      <c r="AB160" s="79"/>
      <c r="AC160" s="79"/>
      <c r="AD160" s="79"/>
    </row>
    <row r="161" spans="1:30" ht="21" customHeight="1" x14ac:dyDescent="0.25">
      <c r="A161" s="79"/>
      <c r="B161" s="79"/>
      <c r="C161" s="79"/>
      <c r="D161" s="79"/>
      <c r="E161" s="79"/>
      <c r="F161" s="79"/>
      <c r="G161" s="79"/>
      <c r="H161" s="79"/>
      <c r="I161" s="79"/>
      <c r="J161" s="79"/>
      <c r="K161" s="79"/>
      <c r="L161" s="79"/>
      <c r="M161" s="79"/>
      <c r="N161" s="79"/>
      <c r="O161" s="79"/>
      <c r="P161" s="79"/>
      <c r="Q161" s="79"/>
      <c r="R161" s="79"/>
      <c r="S161" s="79"/>
      <c r="T161" s="79"/>
      <c r="U161" s="79"/>
      <c r="V161" s="79"/>
      <c r="W161" s="475"/>
      <c r="X161" s="79"/>
      <c r="Y161" s="79"/>
      <c r="Z161" s="79"/>
      <c r="AA161" s="79"/>
      <c r="AB161" s="79"/>
      <c r="AC161" s="79"/>
      <c r="AD161" s="79"/>
    </row>
    <row r="162" spans="1:30" ht="21" customHeight="1" x14ac:dyDescent="0.25">
      <c r="A162" s="79"/>
      <c r="B162" s="79"/>
      <c r="C162" s="79"/>
      <c r="D162" s="79"/>
      <c r="E162" s="79"/>
      <c r="F162" s="79"/>
      <c r="G162" s="79"/>
      <c r="H162" s="79"/>
      <c r="I162" s="79"/>
      <c r="J162" s="79"/>
      <c r="K162" s="79"/>
      <c r="L162" s="79"/>
      <c r="M162" s="79"/>
      <c r="N162" s="79"/>
      <c r="O162" s="79"/>
      <c r="P162" s="79"/>
      <c r="Q162" s="79"/>
      <c r="R162" s="79"/>
      <c r="S162" s="79"/>
      <c r="T162" s="79"/>
      <c r="U162" s="79"/>
      <c r="V162" s="79"/>
      <c r="W162" s="605"/>
      <c r="X162" s="79"/>
      <c r="Y162" s="79"/>
      <c r="Z162" s="79"/>
      <c r="AA162" s="79"/>
      <c r="AB162" s="79"/>
      <c r="AC162" s="79"/>
      <c r="AD162" s="79"/>
    </row>
    <row r="163" spans="1:30" ht="21" customHeight="1" x14ac:dyDescent="0.25">
      <c r="A163" s="79"/>
      <c r="B163" s="79"/>
      <c r="C163" s="79"/>
      <c r="D163" s="79"/>
      <c r="E163" s="79"/>
      <c r="F163" s="79"/>
      <c r="G163" s="79"/>
      <c r="H163" s="79"/>
      <c r="I163" s="79"/>
      <c r="J163" s="79"/>
      <c r="K163" s="79"/>
      <c r="L163" s="79"/>
      <c r="M163" s="79"/>
      <c r="N163" s="79"/>
      <c r="O163" s="79"/>
      <c r="P163" s="79"/>
      <c r="Q163" s="79"/>
      <c r="R163" s="79"/>
      <c r="S163" s="79"/>
      <c r="T163" s="79"/>
      <c r="U163" s="79"/>
      <c r="V163" s="79"/>
      <c r="W163" s="475"/>
      <c r="X163" s="79"/>
      <c r="Y163" s="79"/>
      <c r="Z163" s="79"/>
      <c r="AA163" s="79"/>
      <c r="AB163" s="79"/>
      <c r="AC163" s="79"/>
      <c r="AD163" s="79"/>
    </row>
    <row r="164" spans="1:30" ht="21" customHeight="1" x14ac:dyDescent="0.25">
      <c r="A164" s="79"/>
      <c r="B164" s="79"/>
      <c r="C164" s="79"/>
      <c r="D164" s="79"/>
      <c r="E164" s="79"/>
      <c r="F164" s="79"/>
      <c r="G164" s="79"/>
      <c r="H164" s="79"/>
      <c r="I164" s="79"/>
      <c r="J164" s="79"/>
      <c r="K164" s="79"/>
      <c r="L164" s="79"/>
      <c r="M164" s="79"/>
      <c r="N164" s="79"/>
      <c r="O164" s="79"/>
      <c r="P164" s="79"/>
      <c r="Q164" s="79"/>
      <c r="R164" s="79"/>
      <c r="S164" s="79"/>
      <c r="T164" s="79"/>
      <c r="U164" s="79"/>
      <c r="V164" s="79"/>
      <c r="W164" s="605"/>
      <c r="X164" s="79"/>
      <c r="Y164" s="79"/>
      <c r="Z164" s="79"/>
      <c r="AA164" s="79"/>
      <c r="AB164" s="79"/>
      <c r="AC164" s="79"/>
      <c r="AD164" s="79"/>
    </row>
    <row r="165" spans="1:30" ht="21" customHeight="1" x14ac:dyDescent="0.25">
      <c r="A165" s="79"/>
      <c r="B165" s="79"/>
      <c r="C165" s="79"/>
      <c r="D165" s="79"/>
      <c r="E165" s="79"/>
      <c r="F165" s="79"/>
      <c r="G165" s="79"/>
      <c r="H165" s="79"/>
      <c r="I165" s="79"/>
      <c r="J165" s="79"/>
      <c r="K165" s="79"/>
      <c r="L165" s="79"/>
      <c r="M165" s="79"/>
      <c r="N165" s="79"/>
      <c r="O165" s="79"/>
      <c r="P165" s="79"/>
      <c r="Q165" s="79"/>
      <c r="R165" s="79"/>
      <c r="S165" s="79"/>
      <c r="T165" s="79"/>
      <c r="U165" s="79"/>
      <c r="V165" s="79"/>
      <c r="W165" s="475"/>
      <c r="X165" s="79"/>
      <c r="Y165" s="79"/>
      <c r="Z165" s="79"/>
      <c r="AA165" s="79"/>
      <c r="AB165" s="79"/>
      <c r="AC165" s="79"/>
      <c r="AD165" s="79"/>
    </row>
    <row r="166" spans="1:30" ht="21" customHeight="1" x14ac:dyDescent="0.25">
      <c r="A166" s="79"/>
      <c r="B166" s="79"/>
      <c r="C166" s="79"/>
      <c r="D166" s="79"/>
      <c r="E166" s="79"/>
      <c r="F166" s="79"/>
      <c r="G166" s="79"/>
      <c r="H166" s="79"/>
      <c r="I166" s="79"/>
      <c r="J166" s="79"/>
      <c r="K166" s="79"/>
      <c r="L166" s="79"/>
      <c r="M166" s="79"/>
      <c r="N166" s="79"/>
      <c r="O166" s="79"/>
      <c r="P166" s="79"/>
      <c r="Q166" s="79"/>
      <c r="R166" s="79"/>
      <c r="S166" s="79"/>
      <c r="T166" s="79"/>
      <c r="U166" s="79"/>
      <c r="V166" s="79"/>
      <c r="W166" s="605"/>
      <c r="X166" s="79"/>
      <c r="Y166" s="79"/>
      <c r="Z166" s="79"/>
      <c r="AA166" s="79"/>
      <c r="AB166" s="79"/>
      <c r="AC166" s="79"/>
      <c r="AD166" s="79"/>
    </row>
    <row r="167" spans="1:30" ht="21" customHeight="1" x14ac:dyDescent="0.25">
      <c r="A167" s="79"/>
      <c r="B167" s="79"/>
      <c r="C167" s="79"/>
      <c r="D167" s="79"/>
      <c r="E167" s="79"/>
      <c r="F167" s="79"/>
      <c r="G167" s="79"/>
      <c r="H167" s="79"/>
      <c r="I167" s="79"/>
      <c r="J167" s="79"/>
      <c r="K167" s="79"/>
      <c r="L167" s="79"/>
      <c r="M167" s="79"/>
      <c r="N167" s="79"/>
      <c r="O167" s="79"/>
      <c r="P167" s="79"/>
      <c r="Q167" s="79"/>
      <c r="R167" s="79"/>
      <c r="S167" s="79"/>
      <c r="T167" s="79"/>
      <c r="U167" s="79"/>
      <c r="V167" s="79"/>
      <c r="W167" s="475"/>
      <c r="X167" s="79"/>
      <c r="Y167" s="79"/>
      <c r="Z167" s="79"/>
      <c r="AA167" s="79"/>
      <c r="AB167" s="79"/>
      <c r="AC167" s="79"/>
      <c r="AD167" s="79"/>
    </row>
    <row r="168" spans="1:30" ht="21" customHeight="1" x14ac:dyDescent="0.25">
      <c r="A168" s="79"/>
      <c r="B168" s="79"/>
      <c r="C168" s="79"/>
      <c r="D168" s="79"/>
      <c r="E168" s="79"/>
      <c r="F168" s="79"/>
      <c r="G168" s="79"/>
      <c r="H168" s="79"/>
      <c r="I168" s="79"/>
      <c r="J168" s="79"/>
      <c r="K168" s="79"/>
      <c r="L168" s="79"/>
      <c r="M168" s="79"/>
      <c r="N168" s="79"/>
      <c r="O168" s="79"/>
      <c r="P168" s="79"/>
      <c r="Q168" s="79"/>
      <c r="R168" s="79"/>
      <c r="S168" s="79"/>
      <c r="T168" s="79"/>
      <c r="U168" s="79"/>
      <c r="V168" s="79"/>
      <c r="W168" s="605"/>
      <c r="X168" s="79"/>
      <c r="Y168" s="79"/>
      <c r="Z168" s="79"/>
      <c r="AA168" s="79"/>
      <c r="AB168" s="79"/>
      <c r="AC168" s="79"/>
      <c r="AD168" s="79"/>
    </row>
    <row r="169" spans="1:30" ht="21" customHeight="1" x14ac:dyDescent="0.25">
      <c r="A169" s="79"/>
      <c r="B169" s="79"/>
      <c r="C169" s="79"/>
      <c r="D169" s="79"/>
      <c r="E169" s="79"/>
      <c r="F169" s="79"/>
      <c r="G169" s="79"/>
      <c r="H169" s="79"/>
      <c r="I169" s="79"/>
      <c r="J169" s="79"/>
      <c r="K169" s="79"/>
      <c r="L169" s="79"/>
      <c r="M169" s="79"/>
      <c r="N169" s="79"/>
      <c r="O169" s="79"/>
      <c r="P169" s="79"/>
      <c r="Q169" s="79"/>
      <c r="R169" s="79"/>
      <c r="S169" s="79"/>
      <c r="T169" s="79"/>
      <c r="U169" s="79"/>
      <c r="V169" s="79"/>
      <c r="W169" s="475"/>
      <c r="X169" s="79"/>
      <c r="Y169" s="79"/>
      <c r="Z169" s="79"/>
      <c r="AA169" s="79"/>
      <c r="AB169" s="79"/>
      <c r="AC169" s="79"/>
      <c r="AD169" s="79"/>
    </row>
    <row r="170" spans="1:30" ht="21" customHeight="1" x14ac:dyDescent="0.25">
      <c r="A170" s="79"/>
      <c r="B170" s="79"/>
      <c r="C170" s="79"/>
      <c r="D170" s="79"/>
      <c r="E170" s="79"/>
      <c r="F170" s="79"/>
      <c r="G170" s="79"/>
      <c r="H170" s="79"/>
      <c r="I170" s="79"/>
      <c r="J170" s="79"/>
      <c r="K170" s="79"/>
      <c r="L170" s="79"/>
      <c r="M170" s="79"/>
      <c r="N170" s="79"/>
      <c r="O170" s="79"/>
      <c r="P170" s="79"/>
      <c r="Q170" s="79"/>
      <c r="R170" s="79"/>
      <c r="S170" s="79"/>
      <c r="T170" s="79"/>
      <c r="U170" s="79"/>
      <c r="V170" s="79"/>
      <c r="W170" s="605"/>
      <c r="X170" s="79"/>
      <c r="Y170" s="79"/>
      <c r="Z170" s="79"/>
      <c r="AA170" s="79"/>
      <c r="AB170" s="79"/>
      <c r="AC170" s="79"/>
      <c r="AD170" s="79"/>
    </row>
    <row r="171" spans="1:30" ht="21" customHeight="1" x14ac:dyDescent="0.25">
      <c r="A171" s="79"/>
      <c r="B171" s="79"/>
      <c r="C171" s="79"/>
      <c r="D171" s="79"/>
      <c r="E171" s="79"/>
      <c r="F171" s="79"/>
      <c r="G171" s="79"/>
      <c r="H171" s="79"/>
      <c r="I171" s="79"/>
      <c r="J171" s="79"/>
      <c r="K171" s="79"/>
      <c r="L171" s="79"/>
      <c r="M171" s="79"/>
      <c r="N171" s="79"/>
      <c r="O171" s="79"/>
      <c r="P171" s="79"/>
      <c r="Q171" s="79"/>
      <c r="R171" s="79"/>
      <c r="S171" s="79"/>
      <c r="T171" s="79"/>
      <c r="U171" s="79"/>
      <c r="V171" s="79"/>
      <c r="W171" s="475"/>
      <c r="X171" s="79"/>
      <c r="Y171" s="79"/>
      <c r="Z171" s="79"/>
      <c r="AA171" s="79"/>
      <c r="AB171" s="79"/>
      <c r="AC171" s="79"/>
      <c r="AD171" s="79"/>
    </row>
    <row r="172" spans="1:30" ht="21" customHeight="1" x14ac:dyDescent="0.25">
      <c r="A172" s="79"/>
      <c r="B172" s="79"/>
      <c r="C172" s="79"/>
      <c r="D172" s="79"/>
      <c r="E172" s="79"/>
      <c r="F172" s="79"/>
      <c r="G172" s="79"/>
      <c r="H172" s="79"/>
      <c r="I172" s="79"/>
      <c r="J172" s="79"/>
      <c r="K172" s="79"/>
      <c r="L172" s="79"/>
      <c r="M172" s="79"/>
      <c r="N172" s="79"/>
      <c r="O172" s="79"/>
      <c r="P172" s="79"/>
      <c r="Q172" s="79"/>
      <c r="R172" s="79"/>
      <c r="S172" s="79"/>
      <c r="T172" s="79"/>
      <c r="U172" s="79"/>
      <c r="V172" s="79"/>
      <c r="W172" s="605"/>
      <c r="X172" s="79"/>
      <c r="Y172" s="79"/>
      <c r="Z172" s="79"/>
      <c r="AA172" s="79"/>
      <c r="AB172" s="79"/>
      <c r="AC172" s="79"/>
      <c r="AD172" s="79"/>
    </row>
    <row r="173" spans="1:30" ht="21" customHeight="1" x14ac:dyDescent="0.25">
      <c r="A173" s="79"/>
      <c r="B173" s="79"/>
      <c r="C173" s="79"/>
      <c r="D173" s="79"/>
      <c r="E173" s="79"/>
      <c r="F173" s="79"/>
      <c r="G173" s="79"/>
      <c r="H173" s="79"/>
      <c r="I173" s="79"/>
      <c r="J173" s="79"/>
      <c r="K173" s="79"/>
      <c r="L173" s="79"/>
      <c r="M173" s="79"/>
      <c r="N173" s="79"/>
      <c r="O173" s="79"/>
      <c r="P173" s="79"/>
      <c r="Q173" s="79"/>
      <c r="R173" s="79"/>
      <c r="S173" s="79"/>
      <c r="T173" s="79"/>
      <c r="U173" s="79"/>
      <c r="V173" s="79"/>
      <c r="W173" s="475"/>
      <c r="X173" s="79"/>
      <c r="Y173" s="79"/>
      <c r="Z173" s="79"/>
      <c r="AA173" s="79"/>
      <c r="AB173" s="79"/>
      <c r="AC173" s="79"/>
      <c r="AD173" s="79"/>
    </row>
    <row r="174" spans="1:30" ht="21" customHeight="1" x14ac:dyDescent="0.25">
      <c r="A174" s="79"/>
      <c r="B174" s="79"/>
      <c r="C174" s="79"/>
      <c r="D174" s="79"/>
      <c r="E174" s="79"/>
      <c r="F174" s="79"/>
      <c r="G174" s="79"/>
      <c r="H174" s="79"/>
      <c r="I174" s="79"/>
      <c r="J174" s="79"/>
      <c r="K174" s="79"/>
      <c r="L174" s="79"/>
      <c r="M174" s="79"/>
      <c r="N174" s="79"/>
      <c r="O174" s="79"/>
      <c r="P174" s="79"/>
      <c r="Q174" s="79"/>
      <c r="R174" s="79"/>
      <c r="S174" s="79"/>
      <c r="T174" s="79"/>
      <c r="U174" s="79"/>
      <c r="V174" s="79"/>
      <c r="W174" s="605"/>
      <c r="X174" s="79"/>
      <c r="Y174" s="79"/>
      <c r="Z174" s="79"/>
      <c r="AA174" s="79"/>
      <c r="AB174" s="79"/>
      <c r="AC174" s="79"/>
      <c r="AD174" s="79"/>
    </row>
    <row r="175" spans="1:30" ht="21" customHeight="1" x14ac:dyDescent="0.25">
      <c r="A175" s="79"/>
      <c r="B175" s="79"/>
      <c r="C175" s="79"/>
      <c r="D175" s="79"/>
      <c r="E175" s="79"/>
      <c r="F175" s="79"/>
      <c r="G175" s="79"/>
      <c r="H175" s="79"/>
      <c r="I175" s="79"/>
      <c r="J175" s="79"/>
      <c r="K175" s="79"/>
      <c r="L175" s="79"/>
      <c r="M175" s="79"/>
      <c r="N175" s="79"/>
      <c r="O175" s="79"/>
      <c r="P175" s="79"/>
      <c r="Q175" s="79"/>
      <c r="R175" s="79"/>
      <c r="S175" s="79"/>
      <c r="T175" s="79"/>
      <c r="U175" s="79"/>
      <c r="V175" s="79"/>
      <c r="W175" s="475"/>
      <c r="X175" s="79"/>
      <c r="Y175" s="79"/>
      <c r="Z175" s="79"/>
      <c r="AA175" s="79"/>
      <c r="AB175" s="79"/>
      <c r="AC175" s="79"/>
      <c r="AD175" s="79"/>
    </row>
    <row r="176" spans="1:30" ht="21" customHeight="1" x14ac:dyDescent="0.25">
      <c r="A176" s="79"/>
      <c r="B176" s="79"/>
      <c r="C176" s="79"/>
      <c r="D176" s="79"/>
      <c r="E176" s="79"/>
      <c r="F176" s="79"/>
      <c r="G176" s="79"/>
      <c r="H176" s="79"/>
      <c r="I176" s="79"/>
      <c r="J176" s="79"/>
      <c r="K176" s="79"/>
      <c r="L176" s="79"/>
      <c r="M176" s="79"/>
      <c r="N176" s="79"/>
      <c r="O176" s="79"/>
      <c r="P176" s="79"/>
      <c r="Q176" s="79"/>
      <c r="R176" s="79"/>
      <c r="S176" s="79"/>
      <c r="T176" s="79"/>
      <c r="U176" s="79"/>
      <c r="V176" s="79"/>
      <c r="W176" s="605"/>
      <c r="X176" s="79"/>
      <c r="Y176" s="79"/>
      <c r="Z176" s="79"/>
      <c r="AA176" s="79"/>
      <c r="AB176" s="79"/>
      <c r="AC176" s="79"/>
      <c r="AD176" s="79"/>
    </row>
    <row r="177" spans="1:30" ht="21" customHeight="1" x14ac:dyDescent="0.25">
      <c r="A177" s="79"/>
      <c r="B177" s="79"/>
      <c r="C177" s="79"/>
      <c r="D177" s="79"/>
      <c r="E177" s="79"/>
      <c r="F177" s="79"/>
      <c r="G177" s="79"/>
      <c r="H177" s="79"/>
      <c r="I177" s="79"/>
      <c r="J177" s="79"/>
      <c r="K177" s="79"/>
      <c r="L177" s="79"/>
      <c r="M177" s="79"/>
      <c r="N177" s="79"/>
      <c r="O177" s="79"/>
      <c r="P177" s="79"/>
      <c r="Q177" s="79"/>
      <c r="R177" s="79"/>
      <c r="S177" s="79"/>
      <c r="T177" s="79"/>
      <c r="U177" s="79"/>
      <c r="V177" s="79"/>
      <c r="W177" s="475"/>
      <c r="X177" s="79"/>
      <c r="Y177" s="79"/>
      <c r="Z177" s="79"/>
      <c r="AA177" s="79"/>
      <c r="AB177" s="79"/>
      <c r="AC177" s="79"/>
      <c r="AD177" s="79"/>
    </row>
    <row r="178" spans="1:30" ht="21" customHeight="1" x14ac:dyDescent="0.25">
      <c r="A178" s="79"/>
      <c r="B178" s="79"/>
      <c r="C178" s="79"/>
      <c r="D178" s="79"/>
      <c r="E178" s="79"/>
      <c r="F178" s="79"/>
      <c r="G178" s="79"/>
      <c r="H178" s="79"/>
      <c r="I178" s="79"/>
      <c r="J178" s="79"/>
      <c r="K178" s="79"/>
      <c r="L178" s="79"/>
      <c r="M178" s="79"/>
      <c r="N178" s="79"/>
      <c r="O178" s="79"/>
      <c r="P178" s="79"/>
      <c r="Q178" s="79"/>
      <c r="R178" s="79"/>
      <c r="S178" s="79"/>
      <c r="T178" s="79"/>
      <c r="U178" s="79"/>
      <c r="V178" s="79"/>
      <c r="W178" s="605"/>
      <c r="X178" s="79"/>
      <c r="Y178" s="79"/>
      <c r="Z178" s="79"/>
      <c r="AA178" s="79"/>
      <c r="AB178" s="79"/>
      <c r="AC178" s="79"/>
      <c r="AD178" s="79"/>
    </row>
    <row r="179" spans="1:30" ht="21" customHeight="1" x14ac:dyDescent="0.25">
      <c r="A179" s="79"/>
      <c r="B179" s="79"/>
      <c r="C179" s="79"/>
      <c r="D179" s="79"/>
      <c r="E179" s="79"/>
      <c r="F179" s="79"/>
      <c r="G179" s="79"/>
      <c r="H179" s="79"/>
      <c r="I179" s="79"/>
      <c r="J179" s="79"/>
      <c r="K179" s="79"/>
      <c r="L179" s="79"/>
      <c r="M179" s="79"/>
      <c r="N179" s="79"/>
      <c r="O179" s="79"/>
      <c r="P179" s="79"/>
      <c r="Q179" s="79"/>
      <c r="R179" s="79"/>
      <c r="S179" s="79"/>
      <c r="T179" s="79"/>
      <c r="U179" s="79"/>
      <c r="V179" s="79"/>
      <c r="W179" s="475"/>
      <c r="X179" s="79"/>
      <c r="Y179" s="79"/>
      <c r="Z179" s="79"/>
      <c r="AA179" s="79"/>
      <c r="AB179" s="79"/>
      <c r="AC179" s="79"/>
      <c r="AD179" s="79"/>
    </row>
    <row r="180" spans="1:30" ht="21" customHeight="1" x14ac:dyDescent="0.25">
      <c r="A180" s="79"/>
      <c r="B180" s="79"/>
      <c r="C180" s="79"/>
      <c r="D180" s="79"/>
      <c r="E180" s="79"/>
      <c r="F180" s="79"/>
      <c r="G180" s="79"/>
      <c r="H180" s="79"/>
      <c r="I180" s="79"/>
      <c r="J180" s="79"/>
      <c r="K180" s="79"/>
      <c r="L180" s="79"/>
      <c r="M180" s="79"/>
      <c r="N180" s="79"/>
      <c r="O180" s="79"/>
      <c r="P180" s="79"/>
      <c r="Q180" s="79"/>
      <c r="R180" s="79"/>
      <c r="S180" s="79"/>
      <c r="T180" s="79"/>
      <c r="U180" s="79"/>
      <c r="V180" s="79"/>
      <c r="W180" s="605"/>
      <c r="X180" s="79"/>
      <c r="Y180" s="79"/>
      <c r="Z180" s="79"/>
      <c r="AA180" s="79"/>
      <c r="AB180" s="79"/>
      <c r="AC180" s="79"/>
      <c r="AD180" s="79"/>
    </row>
    <row r="181" spans="1:30" ht="21" customHeight="1" x14ac:dyDescent="0.25">
      <c r="A181" s="79"/>
      <c r="B181" s="79"/>
      <c r="C181" s="79"/>
      <c r="D181" s="79"/>
      <c r="E181" s="79"/>
      <c r="F181" s="79"/>
      <c r="G181" s="79"/>
      <c r="H181" s="79"/>
      <c r="I181" s="79"/>
      <c r="J181" s="79"/>
      <c r="K181" s="79"/>
      <c r="L181" s="79"/>
      <c r="M181" s="79"/>
      <c r="N181" s="79"/>
      <c r="O181" s="79"/>
      <c r="P181" s="79"/>
      <c r="Q181" s="79"/>
      <c r="R181" s="79"/>
      <c r="S181" s="79"/>
      <c r="T181" s="79"/>
      <c r="U181" s="79"/>
      <c r="V181" s="79"/>
      <c r="W181" s="475"/>
      <c r="X181" s="79"/>
      <c r="Y181" s="79"/>
      <c r="Z181" s="79"/>
      <c r="AA181" s="79"/>
      <c r="AB181" s="79"/>
      <c r="AC181" s="79"/>
      <c r="AD181" s="79"/>
    </row>
    <row r="182" spans="1:30" ht="21" customHeight="1" x14ac:dyDescent="0.25">
      <c r="A182" s="79"/>
      <c r="B182" s="79"/>
      <c r="C182" s="79"/>
      <c r="D182" s="79"/>
      <c r="E182" s="79"/>
      <c r="F182" s="79"/>
      <c r="G182" s="79"/>
      <c r="H182" s="79"/>
      <c r="I182" s="79"/>
      <c r="J182" s="79"/>
      <c r="K182" s="79"/>
      <c r="L182" s="79"/>
      <c r="M182" s="79"/>
      <c r="N182" s="79"/>
      <c r="O182" s="79"/>
      <c r="P182" s="79"/>
      <c r="Q182" s="79"/>
      <c r="R182" s="79"/>
      <c r="S182" s="79"/>
      <c r="T182" s="79"/>
      <c r="U182" s="79"/>
      <c r="V182" s="79"/>
      <c r="W182" s="605"/>
      <c r="X182" s="79"/>
      <c r="Y182" s="79"/>
      <c r="Z182" s="79"/>
      <c r="AA182" s="79"/>
      <c r="AB182" s="79"/>
      <c r="AC182" s="79"/>
      <c r="AD182" s="79"/>
    </row>
    <row r="183" spans="1:30" ht="21" customHeight="1" x14ac:dyDescent="0.25">
      <c r="A183" s="79"/>
      <c r="B183" s="79"/>
      <c r="C183" s="79"/>
      <c r="D183" s="79"/>
      <c r="E183" s="79"/>
      <c r="F183" s="79"/>
      <c r="G183" s="79"/>
      <c r="H183" s="79"/>
      <c r="I183" s="79"/>
      <c r="J183" s="79"/>
      <c r="K183" s="79"/>
      <c r="L183" s="79"/>
      <c r="M183" s="79"/>
      <c r="N183" s="79"/>
      <c r="O183" s="79"/>
      <c r="P183" s="79"/>
      <c r="Q183" s="79"/>
      <c r="R183" s="79"/>
      <c r="S183" s="79"/>
      <c r="T183" s="79"/>
      <c r="U183" s="79"/>
      <c r="V183" s="79"/>
      <c r="W183" s="475"/>
      <c r="X183" s="79"/>
      <c r="Y183" s="79"/>
      <c r="Z183" s="79"/>
      <c r="AA183" s="79"/>
      <c r="AB183" s="79"/>
      <c r="AC183" s="79"/>
      <c r="AD183" s="79"/>
    </row>
    <row r="184" spans="1:30" ht="21" customHeight="1" x14ac:dyDescent="0.25">
      <c r="A184" s="79"/>
      <c r="B184" s="79"/>
      <c r="C184" s="79"/>
      <c r="D184" s="79"/>
      <c r="E184" s="79"/>
      <c r="F184" s="79"/>
      <c r="G184" s="79"/>
      <c r="H184" s="79"/>
      <c r="I184" s="79"/>
      <c r="J184" s="79"/>
      <c r="K184" s="79"/>
      <c r="L184" s="79"/>
      <c r="M184" s="79"/>
      <c r="N184" s="79"/>
      <c r="O184" s="79"/>
      <c r="P184" s="79"/>
      <c r="Q184" s="79"/>
      <c r="R184" s="79"/>
      <c r="S184" s="79"/>
      <c r="T184" s="79"/>
      <c r="U184" s="79"/>
      <c r="V184" s="79"/>
      <c r="W184" s="605"/>
      <c r="X184" s="79"/>
      <c r="Y184" s="79"/>
      <c r="Z184" s="79"/>
      <c r="AA184" s="79"/>
      <c r="AB184" s="79"/>
      <c r="AC184" s="79"/>
      <c r="AD184" s="79"/>
    </row>
    <row r="185" spans="1:30" ht="21" customHeight="1" x14ac:dyDescent="0.25">
      <c r="A185" s="79"/>
      <c r="B185" s="79"/>
      <c r="C185" s="79"/>
      <c r="D185" s="79"/>
      <c r="E185" s="79"/>
      <c r="F185" s="79"/>
      <c r="G185" s="79"/>
      <c r="H185" s="79"/>
      <c r="I185" s="79"/>
      <c r="J185" s="79"/>
      <c r="K185" s="79"/>
      <c r="L185" s="79"/>
      <c r="M185" s="79"/>
      <c r="N185" s="79"/>
      <c r="O185" s="79"/>
      <c r="P185" s="79"/>
      <c r="Q185" s="79"/>
      <c r="R185" s="79"/>
      <c r="S185" s="79"/>
      <c r="T185" s="79"/>
      <c r="U185" s="79"/>
      <c r="V185" s="79"/>
      <c r="W185" s="475"/>
      <c r="X185" s="79"/>
      <c r="Y185" s="79"/>
      <c r="Z185" s="79"/>
      <c r="AA185" s="79"/>
      <c r="AB185" s="79"/>
      <c r="AC185" s="79"/>
      <c r="AD185" s="79"/>
    </row>
    <row r="186" spans="1:30" ht="21" customHeight="1" x14ac:dyDescent="0.25">
      <c r="A186" s="79"/>
      <c r="B186" s="79"/>
      <c r="C186" s="79"/>
      <c r="D186" s="79"/>
      <c r="E186" s="79"/>
      <c r="F186" s="79"/>
      <c r="G186" s="79"/>
      <c r="H186" s="79"/>
      <c r="I186" s="79"/>
      <c r="J186" s="79"/>
      <c r="K186" s="79"/>
      <c r="L186" s="79"/>
      <c r="M186" s="79"/>
      <c r="N186" s="79"/>
      <c r="O186" s="79"/>
      <c r="P186" s="79"/>
      <c r="Q186" s="79"/>
      <c r="R186" s="79"/>
      <c r="S186" s="79"/>
      <c r="T186" s="79"/>
      <c r="U186" s="79"/>
      <c r="V186" s="79"/>
      <c r="W186" s="605"/>
      <c r="X186" s="79"/>
      <c r="Y186" s="79"/>
      <c r="Z186" s="79"/>
      <c r="AA186" s="79"/>
      <c r="AB186" s="79"/>
      <c r="AC186" s="79"/>
      <c r="AD186" s="79"/>
    </row>
    <row r="187" spans="1:30" ht="21" customHeight="1" x14ac:dyDescent="0.25">
      <c r="A187" s="79"/>
      <c r="B187" s="79"/>
      <c r="C187" s="79"/>
      <c r="D187" s="79"/>
      <c r="E187" s="79"/>
      <c r="F187" s="79"/>
      <c r="G187" s="79"/>
      <c r="H187" s="79"/>
      <c r="I187" s="79"/>
      <c r="J187" s="79"/>
      <c r="K187" s="79"/>
      <c r="L187" s="79"/>
      <c r="M187" s="79"/>
      <c r="N187" s="79"/>
      <c r="O187" s="79"/>
      <c r="P187" s="79"/>
      <c r="Q187" s="79"/>
      <c r="R187" s="79"/>
      <c r="S187" s="79"/>
      <c r="T187" s="79"/>
      <c r="U187" s="79"/>
      <c r="V187" s="79"/>
      <c r="W187" s="475"/>
      <c r="X187" s="79"/>
      <c r="Y187" s="79"/>
      <c r="Z187" s="79"/>
      <c r="AA187" s="79"/>
      <c r="AB187" s="79"/>
      <c r="AC187" s="79"/>
      <c r="AD187" s="79"/>
    </row>
    <row r="188" spans="1:30" ht="21" customHeight="1" x14ac:dyDescent="0.25">
      <c r="A188" s="79"/>
      <c r="B188" s="79"/>
      <c r="C188" s="79"/>
      <c r="D188" s="79"/>
      <c r="E188" s="79"/>
      <c r="F188" s="79"/>
      <c r="G188" s="79"/>
      <c r="H188" s="79"/>
      <c r="I188" s="79"/>
      <c r="J188" s="79"/>
      <c r="K188" s="79"/>
      <c r="L188" s="79"/>
      <c r="M188" s="79"/>
      <c r="N188" s="79"/>
      <c r="O188" s="79"/>
      <c r="P188" s="79"/>
      <c r="Q188" s="79"/>
      <c r="R188" s="79"/>
      <c r="S188" s="79"/>
      <c r="T188" s="79"/>
      <c r="U188" s="79"/>
      <c r="V188" s="79"/>
      <c r="W188" s="605"/>
      <c r="X188" s="79"/>
      <c r="Y188" s="79"/>
      <c r="Z188" s="79"/>
      <c r="AA188" s="79"/>
      <c r="AB188" s="79"/>
      <c r="AC188" s="79"/>
      <c r="AD188" s="79"/>
    </row>
    <row r="189" spans="1:30" ht="21" customHeight="1" x14ac:dyDescent="0.25">
      <c r="A189" s="79"/>
      <c r="B189" s="79"/>
      <c r="C189" s="79"/>
      <c r="D189" s="79"/>
      <c r="E189" s="79"/>
      <c r="F189" s="79"/>
      <c r="G189" s="79"/>
      <c r="H189" s="79"/>
      <c r="I189" s="79"/>
      <c r="J189" s="79"/>
      <c r="K189" s="79"/>
      <c r="L189" s="79"/>
      <c r="M189" s="79"/>
      <c r="N189" s="79"/>
      <c r="O189" s="79"/>
      <c r="P189" s="79"/>
      <c r="Q189" s="79"/>
      <c r="R189" s="79"/>
      <c r="S189" s="79"/>
      <c r="T189" s="79"/>
      <c r="U189" s="79"/>
      <c r="V189" s="79"/>
      <c r="W189" s="475"/>
      <c r="X189" s="79"/>
      <c r="Y189" s="79"/>
      <c r="Z189" s="79"/>
      <c r="AA189" s="79"/>
      <c r="AB189" s="79"/>
      <c r="AC189" s="79"/>
      <c r="AD189" s="79"/>
    </row>
    <row r="190" spans="1:30" ht="21" customHeight="1" x14ac:dyDescent="0.25">
      <c r="A190" s="79"/>
      <c r="B190" s="79"/>
      <c r="C190" s="79"/>
      <c r="D190" s="79"/>
      <c r="E190" s="79"/>
      <c r="F190" s="79"/>
      <c r="G190" s="79"/>
      <c r="H190" s="79"/>
      <c r="I190" s="79"/>
      <c r="J190" s="79"/>
      <c r="K190" s="79"/>
      <c r="L190" s="79"/>
      <c r="M190" s="79"/>
      <c r="N190" s="79"/>
      <c r="O190" s="79"/>
      <c r="P190" s="79"/>
      <c r="Q190" s="79"/>
      <c r="R190" s="79"/>
      <c r="S190" s="79"/>
      <c r="T190" s="79"/>
      <c r="U190" s="79"/>
      <c r="V190" s="79"/>
      <c r="W190" s="605"/>
      <c r="X190" s="79"/>
      <c r="Y190" s="79"/>
      <c r="Z190" s="79"/>
      <c r="AA190" s="79"/>
      <c r="AB190" s="79"/>
      <c r="AC190" s="79"/>
      <c r="AD190" s="79"/>
    </row>
    <row r="191" spans="1:30" ht="21" customHeight="1" x14ac:dyDescent="0.25">
      <c r="A191" s="79"/>
      <c r="B191" s="79"/>
      <c r="C191" s="79"/>
      <c r="D191" s="79"/>
      <c r="E191" s="79"/>
      <c r="F191" s="79"/>
      <c r="G191" s="79"/>
      <c r="H191" s="79"/>
      <c r="I191" s="79"/>
      <c r="J191" s="79"/>
      <c r="K191" s="79"/>
      <c r="L191" s="79"/>
      <c r="M191" s="79"/>
      <c r="N191" s="79"/>
      <c r="O191" s="79"/>
      <c r="P191" s="79"/>
      <c r="Q191" s="79"/>
      <c r="R191" s="79"/>
      <c r="S191" s="79"/>
      <c r="T191" s="79"/>
      <c r="U191" s="79"/>
      <c r="V191" s="79"/>
      <c r="W191" s="475"/>
      <c r="X191" s="79"/>
      <c r="Y191" s="79"/>
      <c r="Z191" s="79"/>
      <c r="AA191" s="79"/>
      <c r="AB191" s="79"/>
      <c r="AC191" s="79"/>
      <c r="AD191" s="79"/>
    </row>
    <row r="192" spans="1:30" ht="21" customHeight="1" x14ac:dyDescent="0.25">
      <c r="A192" s="79"/>
      <c r="B192" s="79"/>
      <c r="C192" s="79"/>
      <c r="D192" s="79"/>
      <c r="E192" s="79"/>
      <c r="F192" s="79"/>
      <c r="G192" s="79"/>
      <c r="H192" s="79"/>
      <c r="I192" s="79"/>
      <c r="J192" s="79"/>
      <c r="K192" s="79"/>
      <c r="L192" s="79"/>
      <c r="M192" s="79"/>
      <c r="N192" s="79"/>
      <c r="O192" s="79"/>
      <c r="P192" s="79"/>
      <c r="Q192" s="79"/>
      <c r="R192" s="79"/>
      <c r="S192" s="79"/>
      <c r="T192" s="79"/>
      <c r="U192" s="79"/>
      <c r="V192" s="79"/>
      <c r="W192" s="605"/>
      <c r="X192" s="79"/>
      <c r="Y192" s="79"/>
      <c r="Z192" s="79"/>
      <c r="AA192" s="79"/>
      <c r="AB192" s="79"/>
      <c r="AC192" s="79"/>
      <c r="AD192" s="79"/>
    </row>
    <row r="193" spans="1:30" ht="21" customHeight="1" x14ac:dyDescent="0.25">
      <c r="A193" s="79"/>
      <c r="B193" s="79"/>
      <c r="C193" s="79"/>
      <c r="D193" s="79"/>
      <c r="E193" s="79"/>
      <c r="F193" s="79"/>
      <c r="G193" s="79"/>
      <c r="H193" s="79"/>
      <c r="I193" s="79"/>
      <c r="J193" s="79"/>
      <c r="K193" s="79"/>
      <c r="L193" s="79"/>
      <c r="M193" s="79"/>
      <c r="N193" s="79"/>
      <c r="O193" s="79"/>
      <c r="P193" s="79"/>
      <c r="Q193" s="79"/>
      <c r="R193" s="79"/>
      <c r="S193" s="79"/>
      <c r="T193" s="79"/>
      <c r="U193" s="79"/>
      <c r="V193" s="79"/>
      <c r="W193" s="475"/>
      <c r="X193" s="79"/>
      <c r="Y193" s="79"/>
      <c r="Z193" s="79"/>
      <c r="AA193" s="79"/>
      <c r="AB193" s="79"/>
      <c r="AC193" s="79"/>
      <c r="AD193" s="79"/>
    </row>
    <row r="194" spans="1:30" ht="21" customHeight="1" x14ac:dyDescent="0.25">
      <c r="A194" s="79"/>
      <c r="B194" s="79"/>
      <c r="C194" s="79"/>
      <c r="D194" s="79"/>
      <c r="E194" s="79"/>
      <c r="F194" s="79"/>
      <c r="G194" s="79"/>
      <c r="H194" s="79"/>
      <c r="I194" s="79"/>
      <c r="J194" s="79"/>
      <c r="K194" s="79"/>
      <c r="L194" s="79"/>
      <c r="M194" s="79"/>
      <c r="N194" s="79"/>
      <c r="O194" s="79"/>
      <c r="P194" s="79"/>
      <c r="Q194" s="79"/>
      <c r="R194" s="79"/>
      <c r="S194" s="79"/>
      <c r="T194" s="79"/>
      <c r="U194" s="79"/>
      <c r="V194" s="79"/>
      <c r="W194" s="605"/>
      <c r="X194" s="79"/>
      <c r="Y194" s="79"/>
      <c r="Z194" s="79"/>
      <c r="AA194" s="79"/>
      <c r="AB194" s="79"/>
      <c r="AC194" s="79"/>
      <c r="AD194" s="79"/>
    </row>
    <row r="195" spans="1:30" ht="21" customHeight="1" x14ac:dyDescent="0.25">
      <c r="A195" s="79"/>
      <c r="B195" s="79"/>
      <c r="C195" s="79"/>
      <c r="D195" s="79"/>
      <c r="E195" s="79"/>
      <c r="F195" s="79"/>
      <c r="G195" s="79"/>
      <c r="H195" s="79"/>
      <c r="I195" s="79"/>
      <c r="J195" s="79"/>
      <c r="K195" s="79"/>
      <c r="L195" s="79"/>
      <c r="M195" s="79"/>
      <c r="N195" s="79"/>
      <c r="O195" s="79"/>
      <c r="P195" s="79"/>
      <c r="Q195" s="79"/>
      <c r="R195" s="79"/>
      <c r="S195" s="79"/>
      <c r="T195" s="79"/>
      <c r="U195" s="79"/>
      <c r="V195" s="79"/>
      <c r="W195" s="475"/>
      <c r="X195" s="79"/>
      <c r="Y195" s="79"/>
      <c r="Z195" s="79"/>
      <c r="AA195" s="79"/>
      <c r="AB195" s="79"/>
      <c r="AC195" s="79"/>
      <c r="AD195" s="79"/>
    </row>
    <row r="196" spans="1:30" ht="21" customHeight="1" x14ac:dyDescent="0.25">
      <c r="A196" s="79"/>
      <c r="B196" s="79"/>
      <c r="C196" s="79"/>
      <c r="D196" s="79"/>
      <c r="E196" s="79"/>
      <c r="F196" s="79"/>
      <c r="G196" s="79"/>
      <c r="H196" s="79"/>
      <c r="I196" s="79"/>
      <c r="J196" s="79"/>
      <c r="K196" s="79"/>
      <c r="L196" s="79"/>
      <c r="M196" s="79"/>
      <c r="N196" s="79"/>
      <c r="O196" s="79"/>
      <c r="P196" s="79"/>
      <c r="Q196" s="79"/>
      <c r="R196" s="79"/>
      <c r="S196" s="79"/>
      <c r="T196" s="79"/>
      <c r="U196" s="79"/>
      <c r="V196" s="79"/>
      <c r="W196" s="605"/>
      <c r="X196" s="79"/>
      <c r="Y196" s="79"/>
      <c r="Z196" s="79"/>
      <c r="AA196" s="79"/>
      <c r="AB196" s="79"/>
      <c r="AC196" s="79"/>
      <c r="AD196" s="79"/>
    </row>
    <row r="197" spans="1:30" ht="21" customHeight="1" x14ac:dyDescent="0.25">
      <c r="A197" s="79"/>
      <c r="B197" s="79"/>
      <c r="C197" s="79"/>
      <c r="D197" s="79"/>
      <c r="E197" s="79"/>
      <c r="F197" s="79"/>
      <c r="G197" s="79"/>
      <c r="H197" s="79"/>
      <c r="I197" s="79"/>
      <c r="J197" s="79"/>
      <c r="K197" s="79"/>
      <c r="L197" s="79"/>
      <c r="M197" s="79"/>
      <c r="N197" s="79"/>
      <c r="O197" s="79"/>
      <c r="P197" s="79"/>
      <c r="Q197" s="79"/>
      <c r="R197" s="79"/>
      <c r="S197" s="79"/>
      <c r="T197" s="79"/>
      <c r="U197" s="79"/>
      <c r="V197" s="79"/>
      <c r="W197" s="475"/>
      <c r="X197" s="79"/>
      <c r="Y197" s="79"/>
      <c r="Z197" s="79"/>
      <c r="AA197" s="79"/>
      <c r="AB197" s="79"/>
      <c r="AC197" s="79"/>
      <c r="AD197" s="79"/>
    </row>
    <row r="198" spans="1:30" ht="21" customHeight="1" x14ac:dyDescent="0.25">
      <c r="A198" s="79"/>
      <c r="B198" s="79"/>
      <c r="C198" s="79"/>
      <c r="D198" s="79"/>
      <c r="E198" s="79"/>
      <c r="F198" s="79"/>
      <c r="G198" s="79"/>
      <c r="H198" s="79"/>
      <c r="I198" s="79"/>
      <c r="J198" s="79"/>
      <c r="K198" s="79"/>
      <c r="L198" s="79"/>
      <c r="M198" s="79"/>
      <c r="N198" s="79"/>
      <c r="O198" s="79"/>
      <c r="P198" s="79"/>
      <c r="Q198" s="79"/>
      <c r="R198" s="79"/>
      <c r="S198" s="79"/>
      <c r="T198" s="79"/>
      <c r="U198" s="79"/>
      <c r="V198" s="79"/>
      <c r="W198" s="605"/>
      <c r="X198" s="79"/>
      <c r="Y198" s="79"/>
      <c r="Z198" s="79"/>
      <c r="AA198" s="79"/>
      <c r="AB198" s="79"/>
      <c r="AC198" s="79"/>
      <c r="AD198" s="79"/>
    </row>
    <row r="199" spans="1:30" ht="21" customHeight="1" x14ac:dyDescent="0.25">
      <c r="A199" s="79"/>
      <c r="B199" s="79"/>
      <c r="C199" s="79"/>
      <c r="D199" s="79"/>
      <c r="E199" s="79"/>
      <c r="F199" s="79"/>
      <c r="G199" s="79"/>
      <c r="H199" s="79"/>
      <c r="I199" s="79"/>
      <c r="J199" s="79"/>
      <c r="K199" s="79"/>
      <c r="L199" s="79"/>
      <c r="M199" s="79"/>
      <c r="N199" s="79"/>
      <c r="O199" s="79"/>
      <c r="P199" s="79"/>
      <c r="Q199" s="79"/>
      <c r="R199" s="79"/>
      <c r="S199" s="79"/>
      <c r="T199" s="79"/>
      <c r="U199" s="79"/>
      <c r="V199" s="79"/>
      <c r="W199" s="475"/>
      <c r="X199" s="79"/>
      <c r="Y199" s="79"/>
      <c r="Z199" s="79"/>
      <c r="AA199" s="79"/>
      <c r="AB199" s="79"/>
      <c r="AC199" s="79"/>
      <c r="AD199" s="79"/>
    </row>
    <row r="200" spans="1:30" ht="21" customHeight="1" x14ac:dyDescent="0.25">
      <c r="A200" s="79"/>
      <c r="B200" s="79"/>
      <c r="C200" s="79"/>
      <c r="D200" s="79"/>
      <c r="E200" s="79"/>
      <c r="F200" s="79"/>
      <c r="G200" s="79"/>
      <c r="H200" s="79"/>
      <c r="I200" s="79"/>
      <c r="J200" s="79"/>
      <c r="K200" s="79"/>
      <c r="L200" s="79"/>
      <c r="M200" s="79"/>
      <c r="N200" s="79"/>
      <c r="O200" s="79"/>
      <c r="P200" s="79"/>
      <c r="Q200" s="79"/>
      <c r="R200" s="79"/>
      <c r="S200" s="79"/>
      <c r="T200" s="79"/>
      <c r="U200" s="79"/>
      <c r="V200" s="79"/>
      <c r="W200" s="605"/>
      <c r="X200" s="79"/>
      <c r="Y200" s="79"/>
      <c r="Z200" s="79"/>
      <c r="AA200" s="79"/>
      <c r="AB200" s="79"/>
      <c r="AC200" s="79"/>
      <c r="AD200" s="79"/>
    </row>
    <row r="201" spans="1:30" ht="21" customHeight="1" x14ac:dyDescent="0.25">
      <c r="A201" s="79"/>
      <c r="B201" s="79"/>
      <c r="C201" s="79"/>
      <c r="D201" s="79"/>
      <c r="E201" s="79"/>
      <c r="F201" s="79"/>
      <c r="G201" s="79"/>
      <c r="H201" s="79"/>
      <c r="I201" s="79"/>
      <c r="J201" s="79"/>
      <c r="K201" s="79"/>
      <c r="L201" s="79"/>
      <c r="M201" s="79"/>
      <c r="N201" s="79"/>
      <c r="O201" s="79"/>
      <c r="P201" s="79"/>
      <c r="Q201" s="79"/>
      <c r="R201" s="79"/>
      <c r="S201" s="79"/>
      <c r="T201" s="79"/>
      <c r="U201" s="79"/>
      <c r="V201" s="79"/>
      <c r="W201" s="475"/>
      <c r="X201" s="79"/>
      <c r="Y201" s="79"/>
      <c r="Z201" s="79"/>
      <c r="AA201" s="79"/>
      <c r="AB201" s="79"/>
      <c r="AC201" s="79"/>
      <c r="AD201" s="79"/>
    </row>
    <row r="202" spans="1:30" ht="21" customHeight="1" x14ac:dyDescent="0.25">
      <c r="A202" s="79"/>
      <c r="B202" s="79"/>
      <c r="C202" s="79"/>
      <c r="D202" s="79"/>
      <c r="E202" s="79"/>
      <c r="F202" s="79"/>
      <c r="G202" s="79"/>
      <c r="H202" s="79"/>
      <c r="I202" s="79"/>
      <c r="J202" s="79"/>
      <c r="K202" s="79"/>
      <c r="L202" s="79"/>
      <c r="M202" s="79"/>
      <c r="N202" s="79"/>
      <c r="O202" s="79"/>
      <c r="P202" s="79"/>
      <c r="Q202" s="79"/>
      <c r="R202" s="79"/>
      <c r="S202" s="79"/>
      <c r="T202" s="79"/>
      <c r="U202" s="79"/>
      <c r="V202" s="79"/>
      <c r="W202" s="79"/>
      <c r="X202" s="79"/>
      <c r="Y202" s="79"/>
      <c r="Z202" s="79"/>
      <c r="AA202" s="79"/>
      <c r="AB202" s="79"/>
      <c r="AC202" s="79"/>
      <c r="AD202" s="79"/>
    </row>
    <row r="203" spans="1:30" ht="21" customHeight="1" x14ac:dyDescent="0.25">
      <c r="A203" s="79"/>
      <c r="B203" s="79"/>
      <c r="C203" s="79"/>
      <c r="D203" s="79"/>
      <c r="E203" s="79"/>
      <c r="F203" s="79"/>
      <c r="G203" s="79"/>
      <c r="H203" s="79"/>
      <c r="I203" s="79"/>
      <c r="J203" s="79"/>
      <c r="K203" s="79"/>
      <c r="L203" s="79"/>
      <c r="M203" s="79"/>
      <c r="N203" s="79"/>
      <c r="O203" s="79"/>
      <c r="P203" s="79"/>
      <c r="Q203" s="79"/>
      <c r="R203" s="79"/>
      <c r="S203" s="79"/>
      <c r="T203" s="79"/>
      <c r="U203" s="79"/>
      <c r="V203" s="79"/>
      <c r="W203" s="79"/>
      <c r="X203" s="79"/>
      <c r="Y203" s="79"/>
      <c r="Z203" s="79"/>
      <c r="AA203" s="79"/>
      <c r="AB203" s="79"/>
      <c r="AC203" s="79"/>
      <c r="AD203" s="79"/>
    </row>
    <row r="204" spans="1:30" ht="21" customHeight="1" x14ac:dyDescent="0.25">
      <c r="A204" s="79"/>
      <c r="B204" s="79"/>
      <c r="C204" s="79"/>
      <c r="D204" s="79"/>
      <c r="E204" s="79"/>
      <c r="F204" s="79"/>
      <c r="G204" s="79"/>
      <c r="H204" s="79"/>
      <c r="I204" s="79"/>
      <c r="J204" s="79"/>
      <c r="K204" s="79"/>
      <c r="L204" s="79"/>
      <c r="M204" s="79"/>
      <c r="N204" s="79"/>
      <c r="O204" s="79"/>
      <c r="P204" s="79"/>
      <c r="Q204" s="79"/>
      <c r="R204" s="79"/>
      <c r="S204" s="79"/>
      <c r="T204" s="79"/>
      <c r="U204" s="79"/>
      <c r="V204" s="79"/>
      <c r="W204" s="79"/>
      <c r="X204" s="79"/>
      <c r="Y204" s="79"/>
      <c r="Z204" s="79"/>
      <c r="AA204" s="79"/>
      <c r="AB204" s="79"/>
      <c r="AC204" s="79"/>
      <c r="AD204" s="79"/>
    </row>
    <row r="205" spans="1:30" ht="21" customHeight="1" x14ac:dyDescent="0.25">
      <c r="A205" s="79"/>
      <c r="B205" s="79"/>
      <c r="C205" s="79"/>
      <c r="D205" s="79"/>
      <c r="E205" s="79"/>
      <c r="F205" s="79"/>
      <c r="G205" s="79"/>
      <c r="H205" s="79"/>
      <c r="I205" s="79"/>
      <c r="J205" s="79"/>
      <c r="K205" s="79"/>
      <c r="L205" s="79"/>
      <c r="M205" s="79"/>
      <c r="N205" s="79"/>
      <c r="O205" s="79"/>
      <c r="P205" s="79"/>
      <c r="Q205" s="79"/>
      <c r="R205" s="79"/>
      <c r="S205" s="79"/>
      <c r="T205" s="79"/>
      <c r="U205" s="79"/>
      <c r="V205" s="79"/>
      <c r="W205" s="79"/>
      <c r="X205" s="79"/>
      <c r="Y205" s="79"/>
      <c r="Z205" s="79"/>
      <c r="AA205" s="79"/>
      <c r="AB205" s="79"/>
      <c r="AC205" s="79"/>
      <c r="AD205" s="79"/>
    </row>
    <row r="206" spans="1:30" ht="21" customHeight="1" x14ac:dyDescent="0.25">
      <c r="A206" s="79"/>
      <c r="B206" s="79"/>
      <c r="C206" s="79"/>
      <c r="D206" s="79"/>
      <c r="E206" s="79"/>
      <c r="F206" s="79"/>
      <c r="G206" s="79"/>
      <c r="H206" s="79"/>
      <c r="I206" s="79"/>
      <c r="J206" s="79"/>
      <c r="K206" s="79"/>
      <c r="L206" s="79"/>
      <c r="M206" s="79"/>
      <c r="N206" s="79"/>
      <c r="O206" s="79"/>
      <c r="P206" s="79"/>
      <c r="Q206" s="79"/>
      <c r="R206" s="79"/>
      <c r="S206" s="79"/>
      <c r="T206" s="79"/>
      <c r="U206" s="79"/>
      <c r="V206" s="79"/>
      <c r="W206" s="79"/>
      <c r="X206" s="79"/>
      <c r="Y206" s="79"/>
      <c r="Z206" s="79"/>
      <c r="AA206" s="79"/>
      <c r="AB206" s="79"/>
      <c r="AC206" s="79"/>
      <c r="AD206" s="79"/>
    </row>
    <row r="207" spans="1:30" ht="21" customHeight="1" x14ac:dyDescent="0.25">
      <c r="A207" s="79"/>
      <c r="B207" s="79"/>
      <c r="C207" s="79"/>
      <c r="D207" s="79"/>
      <c r="E207" s="79"/>
      <c r="F207" s="79"/>
      <c r="G207" s="79"/>
      <c r="H207" s="79"/>
      <c r="I207" s="79"/>
      <c r="J207" s="79"/>
      <c r="K207" s="79"/>
      <c r="L207" s="79"/>
      <c r="M207" s="79"/>
      <c r="N207" s="79"/>
      <c r="O207" s="79"/>
      <c r="P207" s="79"/>
      <c r="Q207" s="79"/>
      <c r="R207" s="79"/>
      <c r="S207" s="79"/>
      <c r="T207" s="79"/>
      <c r="U207" s="79"/>
      <c r="V207" s="79"/>
      <c r="W207" s="79"/>
      <c r="X207" s="79"/>
      <c r="Y207" s="79"/>
      <c r="Z207" s="79"/>
      <c r="AA207" s="79"/>
      <c r="AB207" s="79"/>
      <c r="AC207" s="79"/>
      <c r="AD207" s="79"/>
    </row>
    <row r="208" spans="1:30" ht="21" customHeight="1" x14ac:dyDescent="0.25">
      <c r="A208" s="79"/>
      <c r="B208" s="79"/>
      <c r="C208" s="79"/>
      <c r="D208" s="79"/>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row>
    <row r="209" spans="1:30" ht="21" customHeight="1" x14ac:dyDescent="0.25">
      <c r="A209" s="79"/>
      <c r="B209" s="79"/>
      <c r="C209" s="79"/>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row>
    <row r="210" spans="1:30" ht="21" customHeight="1" x14ac:dyDescent="0.25">
      <c r="A210" s="79"/>
      <c r="B210" s="79"/>
      <c r="C210" s="79"/>
      <c r="D210" s="79"/>
      <c r="E210" s="79"/>
      <c r="F210" s="79"/>
      <c r="G210" s="79"/>
      <c r="H210" s="79"/>
      <c r="I210" s="79"/>
      <c r="J210" s="79"/>
      <c r="K210" s="79"/>
      <c r="L210" s="79"/>
      <c r="M210" s="79"/>
      <c r="N210" s="79"/>
      <c r="O210" s="79"/>
      <c r="P210" s="79"/>
      <c r="Q210" s="79"/>
      <c r="R210" s="79"/>
      <c r="S210" s="79"/>
      <c r="T210" s="79"/>
      <c r="U210" s="79"/>
      <c r="V210" s="79"/>
      <c r="W210" s="79"/>
      <c r="X210" s="79"/>
      <c r="Y210" s="79"/>
      <c r="Z210" s="79"/>
      <c r="AA210" s="79"/>
      <c r="AB210" s="79"/>
      <c r="AC210" s="79"/>
      <c r="AD210" s="79"/>
    </row>
    <row r="211" spans="1:30" ht="21" customHeight="1" x14ac:dyDescent="0.25">
      <c r="A211" s="79"/>
      <c r="B211" s="79"/>
      <c r="C211" s="79"/>
      <c r="D211" s="79"/>
      <c r="E211" s="79"/>
      <c r="F211" s="79"/>
      <c r="G211" s="79"/>
      <c r="H211" s="79"/>
      <c r="I211" s="79"/>
      <c r="J211" s="79"/>
      <c r="K211" s="79"/>
      <c r="L211" s="79"/>
      <c r="M211" s="79"/>
      <c r="N211" s="79"/>
      <c r="O211" s="79"/>
      <c r="P211" s="79"/>
      <c r="Q211" s="79"/>
      <c r="R211" s="79"/>
      <c r="S211" s="79"/>
      <c r="T211" s="79"/>
      <c r="U211" s="79"/>
      <c r="V211" s="79"/>
      <c r="W211" s="79"/>
      <c r="X211" s="79"/>
      <c r="Y211" s="79"/>
      <c r="Z211" s="79"/>
      <c r="AA211" s="79"/>
      <c r="AB211" s="79"/>
      <c r="AC211" s="79"/>
      <c r="AD211" s="79"/>
    </row>
    <row r="212" spans="1:30" ht="21" customHeight="1" x14ac:dyDescent="0.25">
      <c r="A212" s="79"/>
      <c r="B212" s="79"/>
      <c r="C212" s="79"/>
      <c r="D212" s="79"/>
      <c r="E212" s="79"/>
      <c r="F212" s="79"/>
      <c r="G212" s="79"/>
      <c r="H212" s="79"/>
      <c r="I212" s="79"/>
      <c r="J212" s="79"/>
      <c r="K212" s="79"/>
      <c r="L212" s="79"/>
      <c r="M212" s="79"/>
      <c r="N212" s="79"/>
      <c r="O212" s="79"/>
      <c r="P212" s="79"/>
      <c r="Q212" s="79"/>
      <c r="R212" s="79"/>
      <c r="S212" s="79"/>
      <c r="T212" s="79"/>
      <c r="U212" s="79"/>
      <c r="V212" s="79"/>
      <c r="W212" s="79"/>
      <c r="X212" s="79"/>
      <c r="Y212" s="79"/>
      <c r="Z212" s="79"/>
      <c r="AA212" s="79"/>
      <c r="AB212" s="79"/>
      <c r="AC212" s="79"/>
      <c r="AD212" s="79"/>
    </row>
    <row r="213" spans="1:30" ht="21" customHeight="1" x14ac:dyDescent="0.25">
      <c r="A213" s="79"/>
      <c r="B213" s="79"/>
      <c r="C213" s="79"/>
      <c r="D213" s="79"/>
      <c r="E213" s="79"/>
      <c r="F213" s="79"/>
      <c r="G213" s="79"/>
      <c r="H213" s="79"/>
      <c r="I213" s="79"/>
      <c r="J213" s="79"/>
      <c r="K213" s="79"/>
      <c r="L213" s="79"/>
      <c r="M213" s="79"/>
      <c r="N213" s="79"/>
      <c r="O213" s="79"/>
      <c r="P213" s="79"/>
      <c r="Q213" s="79"/>
      <c r="R213" s="79"/>
      <c r="S213" s="79"/>
      <c r="T213" s="79"/>
      <c r="U213" s="79"/>
      <c r="V213" s="79"/>
      <c r="W213" s="79"/>
      <c r="X213" s="79"/>
      <c r="Y213" s="79"/>
      <c r="Z213" s="79"/>
      <c r="AA213" s="79"/>
      <c r="AB213" s="79"/>
      <c r="AC213" s="79"/>
      <c r="AD213" s="79"/>
    </row>
    <row r="214" spans="1:30" ht="21" customHeight="1" x14ac:dyDescent="0.25">
      <c r="A214" s="79"/>
      <c r="B214" s="79"/>
      <c r="C214" s="79"/>
      <c r="D214" s="79"/>
      <c r="E214" s="79"/>
      <c r="F214" s="79"/>
      <c r="G214" s="79"/>
      <c r="H214" s="79"/>
      <c r="I214" s="79"/>
      <c r="J214" s="79"/>
      <c r="K214" s="79"/>
      <c r="L214" s="79"/>
      <c r="M214" s="79"/>
      <c r="N214" s="79"/>
      <c r="O214" s="79"/>
      <c r="P214" s="79"/>
      <c r="Q214" s="79"/>
      <c r="R214" s="79"/>
      <c r="S214" s="79"/>
      <c r="T214" s="79"/>
      <c r="U214" s="79"/>
      <c r="V214" s="79"/>
      <c r="W214" s="79"/>
      <c r="X214" s="79"/>
      <c r="Y214" s="79"/>
      <c r="Z214" s="79"/>
      <c r="AA214" s="79"/>
      <c r="AB214" s="79"/>
      <c r="AC214" s="79"/>
      <c r="AD214" s="79"/>
    </row>
    <row r="215" spans="1:30" ht="21" customHeight="1" x14ac:dyDescent="0.25">
      <c r="A215" s="79"/>
      <c r="B215" s="79"/>
      <c r="C215" s="79"/>
      <c r="D215" s="79"/>
      <c r="E215" s="79"/>
      <c r="F215" s="79"/>
      <c r="G215" s="79"/>
      <c r="H215" s="79"/>
      <c r="I215" s="79"/>
      <c r="J215" s="79"/>
      <c r="K215" s="79"/>
      <c r="L215" s="79"/>
      <c r="M215" s="79"/>
      <c r="N215" s="79"/>
      <c r="O215" s="79"/>
      <c r="P215" s="79"/>
      <c r="Q215" s="79"/>
      <c r="R215" s="79"/>
      <c r="S215" s="79"/>
      <c r="T215" s="79"/>
      <c r="U215" s="79"/>
      <c r="V215" s="79"/>
      <c r="W215" s="79"/>
      <c r="X215" s="79"/>
      <c r="Y215" s="79"/>
      <c r="Z215" s="79"/>
      <c r="AA215" s="79"/>
      <c r="AB215" s="79"/>
      <c r="AC215" s="79"/>
      <c r="AD215" s="79"/>
    </row>
    <row r="216" spans="1:30" ht="21" customHeight="1" x14ac:dyDescent="0.25">
      <c r="A216" s="79"/>
      <c r="B216" s="79"/>
      <c r="C216" s="79"/>
      <c r="D216" s="79"/>
      <c r="E216" s="79"/>
      <c r="F216" s="79"/>
      <c r="G216" s="79"/>
      <c r="H216" s="79"/>
      <c r="I216" s="79"/>
      <c r="J216" s="79"/>
      <c r="K216" s="79"/>
      <c r="L216" s="79"/>
      <c r="M216" s="79"/>
      <c r="N216" s="79"/>
      <c r="O216" s="79"/>
      <c r="P216" s="79"/>
      <c r="Q216" s="79"/>
      <c r="R216" s="79"/>
      <c r="S216" s="79"/>
      <c r="T216" s="79"/>
      <c r="U216" s="79"/>
      <c r="V216" s="79"/>
      <c r="W216" s="79"/>
      <c r="X216" s="79"/>
      <c r="Y216" s="79"/>
      <c r="Z216" s="79"/>
      <c r="AA216" s="79"/>
      <c r="AB216" s="79"/>
      <c r="AC216" s="79"/>
      <c r="AD216" s="79"/>
    </row>
    <row r="217" spans="1:30" ht="21" customHeight="1" x14ac:dyDescent="0.25">
      <c r="A217" s="79"/>
      <c r="B217" s="79"/>
      <c r="C217" s="79"/>
      <c r="D217" s="79"/>
      <c r="E217" s="79"/>
      <c r="F217" s="79"/>
      <c r="G217" s="79"/>
      <c r="H217" s="79"/>
      <c r="I217" s="79"/>
      <c r="J217" s="79"/>
      <c r="K217" s="79"/>
      <c r="L217" s="79"/>
      <c r="M217" s="79"/>
      <c r="N217" s="79"/>
      <c r="O217" s="79"/>
      <c r="P217" s="79"/>
      <c r="Q217" s="79"/>
      <c r="R217" s="79"/>
      <c r="S217" s="79"/>
      <c r="T217" s="79"/>
      <c r="U217" s="79"/>
      <c r="V217" s="79"/>
      <c r="W217" s="79"/>
      <c r="X217" s="79"/>
      <c r="Y217" s="79"/>
      <c r="Z217" s="79"/>
      <c r="AA217" s="79"/>
      <c r="AB217" s="79"/>
      <c r="AC217" s="79"/>
      <c r="AD217" s="79"/>
    </row>
    <row r="218" spans="1:30" ht="21" customHeight="1" x14ac:dyDescent="0.25">
      <c r="A218" s="79"/>
      <c r="B218" s="79"/>
      <c r="C218" s="79"/>
      <c r="D218" s="79"/>
      <c r="E218" s="79"/>
      <c r="F218" s="79"/>
      <c r="G218" s="79"/>
      <c r="H218" s="79"/>
      <c r="I218" s="79"/>
      <c r="J218" s="79"/>
      <c r="K218" s="79"/>
      <c r="L218" s="79"/>
      <c r="M218" s="79"/>
      <c r="N218" s="79"/>
      <c r="O218" s="79"/>
      <c r="P218" s="79"/>
      <c r="Q218" s="79"/>
      <c r="R218" s="79"/>
      <c r="S218" s="79"/>
      <c r="T218" s="79"/>
      <c r="U218" s="79"/>
      <c r="V218" s="79"/>
      <c r="W218" s="79"/>
      <c r="X218" s="79"/>
      <c r="Y218" s="79"/>
      <c r="Z218" s="79"/>
      <c r="AA218" s="79"/>
      <c r="AB218" s="79"/>
      <c r="AC218" s="79"/>
      <c r="AD218" s="79"/>
    </row>
    <row r="219" spans="1:30" ht="21" customHeight="1" x14ac:dyDescent="0.25">
      <c r="A219" s="79"/>
      <c r="B219" s="79"/>
      <c r="C219" s="79"/>
      <c r="D219" s="79"/>
      <c r="E219" s="79"/>
      <c r="F219" s="79"/>
      <c r="G219" s="79"/>
      <c r="H219" s="79"/>
      <c r="I219" s="79"/>
      <c r="J219" s="79"/>
      <c r="K219" s="79"/>
      <c r="L219" s="79"/>
      <c r="M219" s="79"/>
      <c r="N219" s="79"/>
      <c r="O219" s="79"/>
      <c r="P219" s="79"/>
      <c r="Q219" s="79"/>
      <c r="R219" s="79"/>
      <c r="S219" s="79"/>
      <c r="T219" s="79"/>
      <c r="U219" s="79"/>
      <c r="V219" s="79"/>
      <c r="W219" s="79"/>
      <c r="X219" s="79"/>
      <c r="Y219" s="79"/>
      <c r="Z219" s="79"/>
      <c r="AA219" s="79"/>
      <c r="AB219" s="79"/>
      <c r="AC219" s="79"/>
      <c r="AD219" s="79"/>
    </row>
    <row r="220" spans="1:30" ht="21" customHeight="1" x14ac:dyDescent="0.25">
      <c r="A220" s="79"/>
      <c r="B220" s="79"/>
      <c r="C220" s="79"/>
      <c r="D220" s="79"/>
      <c r="E220" s="79"/>
      <c r="F220" s="79"/>
      <c r="G220" s="79"/>
      <c r="H220" s="79"/>
      <c r="I220" s="79"/>
      <c r="J220" s="79"/>
      <c r="K220" s="79"/>
      <c r="L220" s="79"/>
      <c r="M220" s="79"/>
      <c r="N220" s="79"/>
      <c r="O220" s="79"/>
      <c r="P220" s="79"/>
      <c r="Q220" s="79"/>
      <c r="R220" s="79"/>
      <c r="S220" s="79"/>
      <c r="T220" s="79"/>
      <c r="U220" s="79"/>
      <c r="V220" s="79"/>
      <c r="W220" s="79"/>
      <c r="X220" s="79"/>
      <c r="Y220" s="79"/>
      <c r="Z220" s="79"/>
      <c r="AA220" s="79"/>
      <c r="AB220" s="79"/>
      <c r="AC220" s="79"/>
      <c r="AD220" s="79"/>
    </row>
    <row r="221" spans="1:30" ht="21" customHeight="1" x14ac:dyDescent="0.25">
      <c r="A221" s="79"/>
      <c r="B221" s="79"/>
      <c r="C221" s="79"/>
      <c r="D221" s="79"/>
      <c r="E221" s="79"/>
      <c r="F221" s="79"/>
      <c r="G221" s="79"/>
      <c r="H221" s="79"/>
      <c r="I221" s="79"/>
      <c r="J221" s="79"/>
      <c r="K221" s="79"/>
      <c r="L221" s="79"/>
      <c r="M221" s="79"/>
      <c r="N221" s="79"/>
      <c r="O221" s="79"/>
      <c r="P221" s="79"/>
      <c r="Q221" s="79"/>
      <c r="R221" s="79"/>
      <c r="S221" s="79"/>
      <c r="T221" s="79"/>
      <c r="U221" s="79"/>
      <c r="V221" s="79"/>
      <c r="W221" s="79"/>
      <c r="X221" s="79"/>
      <c r="Y221" s="79"/>
      <c r="Z221" s="79"/>
      <c r="AA221" s="79"/>
      <c r="AB221" s="79"/>
      <c r="AC221" s="79"/>
      <c r="AD221" s="79"/>
    </row>
    <row r="222" spans="1:30" ht="21" customHeight="1" x14ac:dyDescent="0.25">
      <c r="A222" s="79"/>
      <c r="B222" s="79"/>
      <c r="C222" s="79"/>
      <c r="D222" s="79"/>
      <c r="E222" s="79"/>
      <c r="F222" s="79"/>
      <c r="G222" s="79"/>
      <c r="H222" s="79"/>
      <c r="I222" s="79"/>
      <c r="J222" s="79"/>
      <c r="K222" s="79"/>
      <c r="L222" s="79"/>
      <c r="M222" s="79"/>
      <c r="N222" s="79"/>
      <c r="O222" s="79"/>
      <c r="P222" s="79"/>
      <c r="Q222" s="79"/>
      <c r="R222" s="79"/>
      <c r="S222" s="79"/>
      <c r="T222" s="79"/>
      <c r="U222" s="79"/>
      <c r="V222" s="79"/>
      <c r="W222" s="79"/>
      <c r="X222" s="79"/>
      <c r="Y222" s="79"/>
      <c r="Z222" s="79"/>
      <c r="AA222" s="79"/>
      <c r="AB222" s="79"/>
      <c r="AC222" s="79"/>
      <c r="AD222" s="79"/>
    </row>
    <row r="223" spans="1:30" ht="21" customHeight="1" x14ac:dyDescent="0.25">
      <c r="A223" s="79"/>
      <c r="B223" s="79"/>
      <c r="C223" s="79"/>
      <c r="D223" s="79"/>
      <c r="E223" s="79"/>
      <c r="F223" s="79"/>
      <c r="G223" s="79"/>
      <c r="H223" s="79"/>
      <c r="I223" s="79"/>
      <c r="J223" s="79"/>
      <c r="K223" s="79"/>
      <c r="L223" s="79"/>
      <c r="M223" s="79"/>
      <c r="N223" s="79"/>
      <c r="O223" s="79"/>
      <c r="P223" s="79"/>
      <c r="Q223" s="79"/>
      <c r="R223" s="79"/>
      <c r="S223" s="79"/>
      <c r="T223" s="79"/>
      <c r="U223" s="79"/>
      <c r="V223" s="79"/>
      <c r="W223" s="79"/>
      <c r="X223" s="79"/>
      <c r="Y223" s="79"/>
      <c r="Z223" s="79"/>
      <c r="AA223" s="79"/>
      <c r="AB223" s="79"/>
      <c r="AC223" s="79"/>
      <c r="AD223" s="79"/>
    </row>
    <row r="224" spans="1:30" ht="21" customHeight="1" x14ac:dyDescent="0.25">
      <c r="A224" s="79"/>
      <c r="B224" s="79"/>
      <c r="C224" s="79"/>
      <c r="D224" s="79"/>
      <c r="E224" s="79"/>
      <c r="F224" s="79"/>
      <c r="G224" s="79"/>
      <c r="H224" s="79"/>
      <c r="I224" s="79"/>
      <c r="J224" s="79"/>
      <c r="K224" s="79"/>
      <c r="L224" s="79"/>
      <c r="M224" s="79"/>
      <c r="N224" s="79"/>
      <c r="O224" s="79"/>
      <c r="P224" s="79"/>
      <c r="Q224" s="79"/>
      <c r="R224" s="79"/>
      <c r="S224" s="79"/>
      <c r="T224" s="79"/>
      <c r="U224" s="79"/>
      <c r="V224" s="79"/>
      <c r="W224" s="79"/>
      <c r="X224" s="79"/>
      <c r="Y224" s="79"/>
      <c r="Z224" s="79"/>
      <c r="AA224" s="79"/>
      <c r="AB224" s="79"/>
      <c r="AC224" s="79"/>
      <c r="AD224" s="79"/>
    </row>
    <row r="225" spans="1:30" ht="21" customHeight="1" x14ac:dyDescent="0.25">
      <c r="A225" s="79"/>
      <c r="B225" s="79"/>
      <c r="C225" s="79"/>
      <c r="D225" s="79"/>
      <c r="E225" s="79"/>
      <c r="F225" s="79"/>
      <c r="G225" s="79"/>
      <c r="H225" s="79"/>
      <c r="I225" s="79"/>
      <c r="J225" s="79"/>
      <c r="K225" s="79"/>
      <c r="L225" s="79"/>
      <c r="M225" s="79"/>
      <c r="N225" s="79"/>
      <c r="O225" s="79"/>
      <c r="P225" s="79"/>
      <c r="Q225" s="79"/>
      <c r="R225" s="79"/>
      <c r="S225" s="79"/>
      <c r="T225" s="79"/>
      <c r="U225" s="79"/>
      <c r="V225" s="79"/>
      <c r="W225" s="79"/>
      <c r="X225" s="79"/>
      <c r="Y225" s="79"/>
      <c r="Z225" s="79"/>
      <c r="AA225" s="79"/>
      <c r="AB225" s="79"/>
      <c r="AC225" s="79"/>
      <c r="AD225" s="79"/>
    </row>
    <row r="226" spans="1:30" ht="21" customHeight="1" x14ac:dyDescent="0.25">
      <c r="A226" s="79"/>
      <c r="B226" s="79"/>
      <c r="C226" s="79"/>
      <c r="D226" s="79"/>
      <c r="E226" s="79"/>
      <c r="F226" s="79"/>
      <c r="G226" s="79"/>
      <c r="H226" s="79"/>
      <c r="I226" s="79"/>
      <c r="J226" s="79"/>
      <c r="K226" s="79"/>
      <c r="L226" s="79"/>
      <c r="M226" s="79"/>
      <c r="N226" s="79"/>
      <c r="O226" s="79"/>
      <c r="P226" s="79"/>
      <c r="Q226" s="79"/>
      <c r="R226" s="79"/>
      <c r="S226" s="79"/>
      <c r="T226" s="79"/>
      <c r="U226" s="79"/>
      <c r="V226" s="79"/>
      <c r="W226" s="79"/>
      <c r="X226" s="79"/>
      <c r="Y226" s="79"/>
      <c r="Z226" s="79"/>
      <c r="AA226" s="79"/>
      <c r="AB226" s="79"/>
      <c r="AC226" s="79"/>
      <c r="AD226" s="79"/>
    </row>
    <row r="227" spans="1:30" ht="21" customHeight="1" x14ac:dyDescent="0.25">
      <c r="A227" s="79"/>
      <c r="B227" s="79"/>
      <c r="C227" s="79"/>
      <c r="D227" s="79"/>
      <c r="E227" s="79"/>
      <c r="F227" s="79"/>
      <c r="G227" s="79"/>
      <c r="H227" s="79"/>
      <c r="I227" s="79"/>
      <c r="J227" s="79"/>
      <c r="K227" s="79"/>
      <c r="L227" s="79"/>
      <c r="M227" s="79"/>
      <c r="N227" s="79"/>
      <c r="O227" s="79"/>
      <c r="P227" s="79"/>
      <c r="Q227" s="79"/>
      <c r="R227" s="79"/>
      <c r="S227" s="79"/>
      <c r="T227" s="79"/>
      <c r="U227" s="79"/>
      <c r="V227" s="79"/>
      <c r="W227" s="79"/>
      <c r="X227" s="79"/>
      <c r="Y227" s="79"/>
      <c r="Z227" s="79"/>
      <c r="AA227" s="79"/>
      <c r="AB227" s="79"/>
      <c r="AC227" s="79"/>
      <c r="AD227" s="79"/>
    </row>
    <row r="228" spans="1:30" ht="21" customHeight="1" x14ac:dyDescent="0.25">
      <c r="A228" s="79"/>
      <c r="B228" s="79"/>
      <c r="C228" s="79"/>
      <c r="D228" s="79"/>
      <c r="E228" s="79"/>
      <c r="F228" s="79"/>
      <c r="G228" s="79"/>
      <c r="H228" s="79"/>
      <c r="I228" s="79"/>
      <c r="J228" s="79"/>
      <c r="K228" s="79"/>
      <c r="L228" s="79"/>
      <c r="M228" s="79"/>
      <c r="N228" s="79"/>
      <c r="O228" s="79"/>
      <c r="P228" s="79"/>
      <c r="Q228" s="79"/>
      <c r="R228" s="79"/>
      <c r="S228" s="79"/>
      <c r="T228" s="79"/>
      <c r="U228" s="79"/>
      <c r="V228" s="79"/>
      <c r="W228" s="79"/>
      <c r="X228" s="79"/>
      <c r="Y228" s="79"/>
      <c r="Z228" s="79"/>
      <c r="AA228" s="79"/>
      <c r="AB228" s="79"/>
      <c r="AC228" s="79"/>
      <c r="AD228" s="79"/>
    </row>
    <row r="229" spans="1:30" ht="21" customHeight="1" x14ac:dyDescent="0.25">
      <c r="A229" s="79"/>
      <c r="B229" s="79"/>
      <c r="C229" s="79"/>
      <c r="D229" s="79"/>
      <c r="E229" s="79"/>
      <c r="F229" s="79"/>
      <c r="G229" s="79"/>
      <c r="H229" s="79"/>
      <c r="I229" s="79"/>
      <c r="J229" s="79"/>
      <c r="K229" s="79"/>
      <c r="L229" s="79"/>
      <c r="M229" s="79"/>
      <c r="N229" s="79"/>
      <c r="O229" s="79"/>
      <c r="P229" s="79"/>
      <c r="Q229" s="79"/>
      <c r="R229" s="79"/>
      <c r="S229" s="79"/>
      <c r="T229" s="79"/>
      <c r="U229" s="79"/>
      <c r="V229" s="79"/>
      <c r="W229" s="79"/>
      <c r="X229" s="79"/>
      <c r="Y229" s="79"/>
      <c r="Z229" s="79"/>
      <c r="AA229" s="79"/>
      <c r="AB229" s="79"/>
      <c r="AC229" s="79"/>
      <c r="AD229" s="79"/>
    </row>
    <row r="230" spans="1:30" ht="21" customHeight="1" x14ac:dyDescent="0.25">
      <c r="A230" s="79"/>
      <c r="B230" s="79"/>
      <c r="C230" s="79"/>
      <c r="D230" s="79"/>
      <c r="E230" s="79"/>
      <c r="F230" s="79"/>
      <c r="G230" s="79"/>
      <c r="H230" s="79"/>
      <c r="I230" s="79"/>
      <c r="J230" s="79"/>
      <c r="K230" s="79"/>
      <c r="L230" s="79"/>
      <c r="M230" s="79"/>
      <c r="N230" s="79"/>
      <c r="O230" s="79"/>
      <c r="P230" s="79"/>
      <c r="Q230" s="79"/>
      <c r="R230" s="79"/>
      <c r="S230" s="79"/>
      <c r="T230" s="79"/>
      <c r="U230" s="79"/>
      <c r="V230" s="79"/>
      <c r="W230" s="79"/>
      <c r="X230" s="79"/>
      <c r="Y230" s="79"/>
      <c r="Z230" s="79"/>
      <c r="AA230" s="79"/>
      <c r="AB230" s="79"/>
      <c r="AC230" s="79"/>
      <c r="AD230" s="79"/>
    </row>
    <row r="231" spans="1:30" ht="21" customHeight="1" x14ac:dyDescent="0.25">
      <c r="A231" s="79"/>
      <c r="B231" s="79"/>
      <c r="C231" s="79"/>
      <c r="D231" s="79"/>
      <c r="E231" s="79"/>
      <c r="F231" s="79"/>
      <c r="G231" s="79"/>
      <c r="H231" s="79"/>
      <c r="I231" s="79"/>
      <c r="J231" s="79"/>
      <c r="K231" s="79"/>
      <c r="L231" s="79"/>
      <c r="M231" s="79"/>
      <c r="N231" s="79"/>
      <c r="O231" s="79"/>
      <c r="P231" s="79"/>
      <c r="Q231" s="79"/>
      <c r="R231" s="79"/>
      <c r="S231" s="79"/>
      <c r="T231" s="79"/>
      <c r="U231" s="79"/>
      <c r="V231" s="79"/>
      <c r="W231" s="79"/>
      <c r="X231" s="79"/>
      <c r="Y231" s="79"/>
      <c r="Z231" s="79"/>
      <c r="AA231" s="79"/>
      <c r="AB231" s="79"/>
      <c r="AC231" s="79"/>
      <c r="AD231" s="79"/>
    </row>
    <row r="232" spans="1:30" ht="21" customHeight="1" x14ac:dyDescent="0.25">
      <c r="A232" s="79"/>
      <c r="B232" s="79"/>
      <c r="C232" s="79"/>
      <c r="D232" s="79"/>
      <c r="E232" s="79"/>
      <c r="F232" s="79"/>
      <c r="G232" s="79"/>
      <c r="H232" s="79"/>
      <c r="I232" s="79"/>
      <c r="J232" s="79"/>
      <c r="K232" s="79"/>
      <c r="L232" s="79"/>
      <c r="M232" s="79"/>
      <c r="N232" s="79"/>
      <c r="O232" s="79"/>
      <c r="P232" s="79"/>
      <c r="Q232" s="79"/>
      <c r="R232" s="79"/>
      <c r="S232" s="79"/>
      <c r="T232" s="79"/>
      <c r="U232" s="79"/>
      <c r="V232" s="79"/>
      <c r="W232" s="79"/>
      <c r="X232" s="79"/>
      <c r="Y232" s="79"/>
      <c r="Z232" s="79"/>
      <c r="AA232" s="79"/>
      <c r="AB232" s="79"/>
      <c r="AC232" s="79"/>
      <c r="AD232" s="79"/>
    </row>
    <row r="233" spans="1:30" ht="21" customHeight="1" x14ac:dyDescent="0.25">
      <c r="A233" s="79"/>
      <c r="B233" s="79"/>
      <c r="C233" s="79"/>
      <c r="D233" s="79"/>
      <c r="E233" s="79"/>
      <c r="F233" s="79"/>
      <c r="G233" s="79"/>
      <c r="H233" s="79"/>
      <c r="I233" s="79"/>
      <c r="J233" s="79"/>
      <c r="K233" s="79"/>
      <c r="L233" s="79"/>
      <c r="M233" s="79"/>
      <c r="N233" s="79"/>
      <c r="O233" s="79"/>
      <c r="P233" s="79"/>
      <c r="Q233" s="79"/>
      <c r="R233" s="79"/>
      <c r="S233" s="79"/>
      <c r="T233" s="79"/>
      <c r="U233" s="79"/>
      <c r="V233" s="79"/>
      <c r="W233" s="79"/>
      <c r="X233" s="79"/>
      <c r="Y233" s="79"/>
      <c r="Z233" s="79"/>
      <c r="AA233" s="79"/>
      <c r="AB233" s="79"/>
      <c r="AC233" s="79"/>
      <c r="AD233" s="79"/>
    </row>
    <row r="234" spans="1:30" ht="21" customHeight="1" x14ac:dyDescent="0.25">
      <c r="A234" s="79"/>
      <c r="B234" s="79"/>
      <c r="C234" s="79"/>
      <c r="D234" s="79"/>
      <c r="E234" s="79"/>
      <c r="F234" s="79"/>
      <c r="G234" s="79"/>
      <c r="H234" s="79"/>
      <c r="I234" s="79"/>
      <c r="J234" s="79"/>
      <c r="K234" s="79"/>
      <c r="L234" s="79"/>
      <c r="M234" s="79"/>
      <c r="N234" s="79"/>
      <c r="O234" s="79"/>
      <c r="P234" s="79"/>
      <c r="Q234" s="79"/>
      <c r="R234" s="79"/>
      <c r="S234" s="79"/>
      <c r="T234" s="79"/>
      <c r="U234" s="79"/>
      <c r="V234" s="79"/>
      <c r="W234" s="79"/>
      <c r="X234" s="79"/>
      <c r="Y234" s="79"/>
      <c r="Z234" s="79"/>
      <c r="AA234" s="79"/>
      <c r="AB234" s="79"/>
      <c r="AC234" s="79"/>
      <c r="AD234" s="79"/>
    </row>
    <row r="235" spans="1:30" ht="21" customHeight="1" x14ac:dyDescent="0.25">
      <c r="A235" s="79"/>
      <c r="B235" s="79"/>
      <c r="C235" s="79"/>
      <c r="D235" s="79"/>
      <c r="E235" s="79"/>
      <c r="F235" s="79"/>
      <c r="G235" s="79"/>
      <c r="H235" s="79"/>
      <c r="I235" s="79"/>
      <c r="J235" s="79"/>
      <c r="K235" s="79"/>
      <c r="L235" s="79"/>
      <c r="M235" s="79"/>
      <c r="N235" s="79"/>
      <c r="O235" s="79"/>
      <c r="P235" s="79"/>
      <c r="Q235" s="79"/>
      <c r="R235" s="79"/>
      <c r="S235" s="79"/>
      <c r="T235" s="79"/>
      <c r="U235" s="79"/>
      <c r="V235" s="79"/>
      <c r="W235" s="79"/>
      <c r="X235" s="79"/>
      <c r="Y235" s="79"/>
      <c r="Z235" s="79"/>
      <c r="AA235" s="79"/>
      <c r="AB235" s="79"/>
      <c r="AC235" s="79"/>
      <c r="AD235" s="79"/>
    </row>
    <row r="236" spans="1:30" ht="21" customHeight="1" x14ac:dyDescent="0.25">
      <c r="A236" s="79"/>
      <c r="B236" s="79"/>
      <c r="C236" s="79"/>
      <c r="D236" s="79"/>
      <c r="E236" s="79"/>
      <c r="F236" s="79"/>
      <c r="G236" s="79"/>
      <c r="H236" s="79"/>
      <c r="I236" s="79"/>
      <c r="J236" s="79"/>
      <c r="K236" s="79"/>
      <c r="L236" s="79"/>
      <c r="M236" s="79"/>
      <c r="N236" s="79"/>
      <c r="O236" s="79"/>
      <c r="P236" s="79"/>
      <c r="Q236" s="79"/>
      <c r="R236" s="79"/>
      <c r="S236" s="79"/>
      <c r="T236" s="79"/>
      <c r="U236" s="79"/>
      <c r="V236" s="79"/>
      <c r="W236" s="79"/>
      <c r="X236" s="79"/>
      <c r="Y236" s="79"/>
      <c r="Z236" s="79"/>
      <c r="AA236" s="79"/>
      <c r="AB236" s="79"/>
      <c r="AC236" s="79"/>
      <c r="AD236" s="79"/>
    </row>
    <row r="237" spans="1:30" ht="21" customHeight="1" x14ac:dyDescent="0.25">
      <c r="A237" s="79"/>
      <c r="B237" s="79"/>
      <c r="C237" s="79"/>
      <c r="D237" s="79"/>
      <c r="E237" s="79"/>
      <c r="F237" s="79"/>
      <c r="G237" s="79"/>
      <c r="H237" s="79"/>
      <c r="I237" s="79"/>
      <c r="J237" s="79"/>
      <c r="K237" s="79"/>
      <c r="L237" s="79"/>
      <c r="M237" s="79"/>
      <c r="N237" s="79"/>
      <c r="O237" s="79"/>
      <c r="P237" s="79"/>
      <c r="Q237" s="79"/>
      <c r="R237" s="79"/>
      <c r="S237" s="79"/>
      <c r="T237" s="79"/>
      <c r="U237" s="79"/>
      <c r="V237" s="79"/>
      <c r="W237" s="79"/>
      <c r="X237" s="79"/>
      <c r="Y237" s="79"/>
      <c r="Z237" s="79"/>
      <c r="AA237" s="79"/>
      <c r="AB237" s="79"/>
      <c r="AC237" s="79"/>
      <c r="AD237" s="79"/>
    </row>
    <row r="238" spans="1:30" ht="21" customHeight="1" x14ac:dyDescent="0.25">
      <c r="A238" s="79"/>
      <c r="B238" s="79"/>
      <c r="C238" s="79"/>
      <c r="D238" s="79"/>
      <c r="E238" s="79"/>
      <c r="F238" s="79"/>
      <c r="G238" s="79"/>
      <c r="H238" s="79"/>
      <c r="I238" s="79"/>
      <c r="J238" s="79"/>
      <c r="K238" s="79"/>
      <c r="L238" s="79"/>
      <c r="M238" s="79"/>
      <c r="N238" s="79"/>
      <c r="O238" s="79"/>
      <c r="P238" s="79"/>
      <c r="Q238" s="79"/>
      <c r="R238" s="79"/>
      <c r="S238" s="79"/>
      <c r="T238" s="79"/>
      <c r="U238" s="79"/>
      <c r="V238" s="79"/>
      <c r="W238" s="79"/>
      <c r="X238" s="79"/>
      <c r="Y238" s="79"/>
      <c r="Z238" s="79"/>
      <c r="AA238" s="79"/>
      <c r="AB238" s="79"/>
      <c r="AC238" s="79"/>
      <c r="AD238" s="79"/>
    </row>
    <row r="239" spans="1:30" ht="21" customHeight="1" x14ac:dyDescent="0.25">
      <c r="A239" s="79"/>
      <c r="B239" s="79"/>
      <c r="C239" s="79"/>
      <c r="D239" s="79"/>
      <c r="E239" s="79"/>
      <c r="F239" s="79"/>
      <c r="G239" s="79"/>
      <c r="H239" s="79"/>
      <c r="I239" s="79"/>
      <c r="J239" s="79"/>
      <c r="K239" s="79"/>
      <c r="L239" s="79"/>
      <c r="M239" s="79"/>
      <c r="N239" s="79"/>
      <c r="O239" s="79"/>
      <c r="P239" s="79"/>
      <c r="Q239" s="79"/>
      <c r="R239" s="79"/>
      <c r="S239" s="79"/>
      <c r="T239" s="79"/>
      <c r="U239" s="79"/>
      <c r="V239" s="79"/>
      <c r="W239" s="79"/>
      <c r="X239" s="79"/>
      <c r="Y239" s="79"/>
      <c r="Z239" s="79"/>
      <c r="AA239" s="79"/>
      <c r="AB239" s="79"/>
      <c r="AC239" s="79"/>
      <c r="AD239" s="79"/>
    </row>
    <row r="240" spans="1:30" ht="21" customHeight="1" x14ac:dyDescent="0.25">
      <c r="A240" s="79"/>
      <c r="B240" s="79"/>
      <c r="C240" s="79"/>
      <c r="D240" s="79"/>
      <c r="E240" s="79"/>
      <c r="F240" s="79"/>
      <c r="G240" s="79"/>
      <c r="H240" s="79"/>
      <c r="I240" s="79"/>
      <c r="J240" s="79"/>
      <c r="K240" s="79"/>
      <c r="L240" s="79"/>
      <c r="M240" s="79"/>
      <c r="N240" s="79"/>
      <c r="O240" s="79"/>
      <c r="P240" s="79"/>
      <c r="Q240" s="79"/>
      <c r="R240" s="79"/>
      <c r="S240" s="79"/>
      <c r="T240" s="79"/>
      <c r="U240" s="79"/>
      <c r="V240" s="79"/>
      <c r="W240" s="79"/>
      <c r="X240" s="79"/>
      <c r="Y240" s="79"/>
      <c r="Z240" s="79"/>
      <c r="AA240" s="79"/>
      <c r="AB240" s="79"/>
      <c r="AC240" s="79"/>
      <c r="AD240" s="79"/>
    </row>
    <row r="241" spans="1:30" ht="21" customHeight="1" x14ac:dyDescent="0.25">
      <c r="A241" s="79"/>
      <c r="B241" s="79"/>
      <c r="C241" s="79"/>
      <c r="D241" s="79"/>
      <c r="E241" s="79"/>
      <c r="F241" s="79"/>
      <c r="G241" s="79"/>
      <c r="H241" s="79"/>
      <c r="I241" s="79"/>
      <c r="J241" s="79"/>
      <c r="K241" s="79"/>
      <c r="L241" s="79"/>
      <c r="M241" s="79"/>
      <c r="N241" s="79"/>
      <c r="O241" s="79"/>
      <c r="P241" s="79"/>
      <c r="Q241" s="79"/>
      <c r="R241" s="79"/>
      <c r="S241" s="79"/>
      <c r="T241" s="79"/>
      <c r="U241" s="79"/>
      <c r="V241" s="79"/>
      <c r="W241" s="79"/>
      <c r="X241" s="79"/>
      <c r="Y241" s="79"/>
      <c r="Z241" s="79"/>
      <c r="AA241" s="79"/>
      <c r="AB241" s="79"/>
      <c r="AC241" s="79"/>
      <c r="AD241" s="79"/>
    </row>
    <row r="242" spans="1:30" ht="21" customHeight="1" x14ac:dyDescent="0.25">
      <c r="A242" s="79"/>
      <c r="B242" s="79"/>
      <c r="C242" s="79"/>
      <c r="D242" s="79"/>
      <c r="E242" s="79"/>
      <c r="F242" s="79"/>
      <c r="G242" s="79"/>
      <c r="H242" s="79"/>
      <c r="I242" s="79"/>
      <c r="J242" s="79"/>
      <c r="K242" s="79"/>
      <c r="L242" s="79"/>
      <c r="M242" s="79"/>
      <c r="N242" s="79"/>
      <c r="O242" s="79"/>
      <c r="P242" s="79"/>
      <c r="Q242" s="79"/>
      <c r="R242" s="79"/>
      <c r="S242" s="79"/>
      <c r="T242" s="79"/>
      <c r="U242" s="79"/>
      <c r="V242" s="79"/>
      <c r="W242" s="79"/>
      <c r="X242" s="79"/>
      <c r="Y242" s="79"/>
      <c r="Z242" s="79"/>
      <c r="AA242" s="79"/>
      <c r="AB242" s="79"/>
      <c r="AC242" s="79"/>
      <c r="AD242" s="79"/>
    </row>
    <row r="243" spans="1:30" ht="21" customHeight="1" x14ac:dyDescent="0.25">
      <c r="A243" s="79"/>
      <c r="B243" s="79"/>
      <c r="C243" s="79"/>
      <c r="D243" s="79"/>
      <c r="E243" s="79"/>
      <c r="F243" s="79"/>
      <c r="G243" s="79"/>
      <c r="H243" s="79"/>
      <c r="I243" s="79"/>
      <c r="J243" s="79"/>
      <c r="K243" s="79"/>
      <c r="L243" s="79"/>
      <c r="M243" s="79"/>
      <c r="N243" s="79"/>
      <c r="O243" s="79"/>
      <c r="P243" s="79"/>
      <c r="Q243" s="79"/>
      <c r="R243" s="79"/>
      <c r="S243" s="79"/>
      <c r="T243" s="79"/>
      <c r="U243" s="79"/>
      <c r="V243" s="79"/>
      <c r="W243" s="79"/>
      <c r="X243" s="79"/>
      <c r="Y243" s="79"/>
      <c r="Z243" s="79"/>
      <c r="AA243" s="79"/>
      <c r="AB243" s="79"/>
      <c r="AC243" s="79"/>
      <c r="AD243" s="79"/>
    </row>
    <row r="244" spans="1:30" ht="21" customHeight="1" x14ac:dyDescent="0.25">
      <c r="A244" s="79"/>
      <c r="B244" s="79"/>
      <c r="C244" s="79"/>
      <c r="D244" s="79"/>
      <c r="E244" s="79"/>
      <c r="F244" s="79"/>
      <c r="G244" s="79"/>
      <c r="H244" s="79"/>
      <c r="I244" s="79"/>
      <c r="J244" s="79"/>
      <c r="K244" s="79"/>
      <c r="L244" s="79"/>
      <c r="M244" s="79"/>
      <c r="N244" s="79"/>
      <c r="O244" s="79"/>
      <c r="P244" s="79"/>
      <c r="Q244" s="79"/>
      <c r="R244" s="79"/>
      <c r="S244" s="79"/>
      <c r="T244" s="79"/>
      <c r="U244" s="79"/>
      <c r="V244" s="79"/>
      <c r="W244" s="79"/>
      <c r="X244" s="79"/>
      <c r="Y244" s="79"/>
      <c r="Z244" s="79"/>
      <c r="AA244" s="79"/>
      <c r="AB244" s="79"/>
      <c r="AC244" s="79"/>
      <c r="AD244" s="79"/>
    </row>
    <row r="245" spans="1:30" ht="21" customHeight="1" x14ac:dyDescent="0.25">
      <c r="A245" s="79"/>
      <c r="B245" s="79"/>
      <c r="C245" s="79"/>
      <c r="D245" s="79"/>
      <c r="E245" s="79"/>
      <c r="F245" s="79"/>
      <c r="G245" s="79"/>
      <c r="H245" s="79"/>
      <c r="I245" s="79"/>
      <c r="J245" s="79"/>
      <c r="K245" s="79"/>
      <c r="L245" s="79"/>
      <c r="M245" s="79"/>
      <c r="N245" s="79"/>
      <c r="O245" s="79"/>
      <c r="P245" s="79"/>
      <c r="Q245" s="79"/>
      <c r="R245" s="79"/>
      <c r="S245" s="79"/>
      <c r="T245" s="79"/>
      <c r="U245" s="79"/>
      <c r="V245" s="79"/>
      <c r="W245" s="79"/>
      <c r="X245" s="79"/>
      <c r="Y245" s="79"/>
      <c r="Z245" s="79"/>
      <c r="AA245" s="79"/>
      <c r="AB245" s="79"/>
      <c r="AC245" s="79"/>
      <c r="AD245" s="79"/>
    </row>
    <row r="246" spans="1:30" ht="21" customHeight="1" x14ac:dyDescent="0.25">
      <c r="A246" s="79"/>
      <c r="B246" s="79"/>
      <c r="C246" s="79"/>
      <c r="D246" s="79"/>
      <c r="E246" s="79"/>
      <c r="F246" s="79"/>
      <c r="G246" s="79"/>
      <c r="H246" s="79"/>
      <c r="I246" s="79"/>
      <c r="J246" s="79"/>
      <c r="K246" s="79"/>
      <c r="L246" s="79"/>
      <c r="M246" s="79"/>
      <c r="N246" s="79"/>
      <c r="O246" s="79"/>
      <c r="P246" s="79"/>
      <c r="Q246" s="79"/>
      <c r="R246" s="79"/>
      <c r="S246" s="79"/>
      <c r="T246" s="79"/>
      <c r="U246" s="79"/>
      <c r="V246" s="79"/>
      <c r="W246" s="79"/>
      <c r="X246" s="79"/>
      <c r="Y246" s="79"/>
      <c r="Z246" s="79"/>
      <c r="AA246" s="79"/>
      <c r="AB246" s="79"/>
      <c r="AC246" s="79"/>
      <c r="AD246" s="79"/>
    </row>
    <row r="247" spans="1:30" ht="21" customHeight="1" x14ac:dyDescent="0.25">
      <c r="A247" s="79"/>
      <c r="B247" s="79"/>
      <c r="C247" s="79"/>
      <c r="D247" s="79"/>
      <c r="E247" s="79"/>
      <c r="F247" s="79"/>
      <c r="G247" s="79"/>
      <c r="H247" s="79"/>
      <c r="I247" s="79"/>
      <c r="J247" s="79"/>
      <c r="K247" s="79"/>
      <c r="L247" s="79"/>
      <c r="M247" s="79"/>
      <c r="N247" s="79"/>
      <c r="O247" s="79"/>
      <c r="P247" s="79"/>
      <c r="Q247" s="79"/>
      <c r="R247" s="79"/>
      <c r="S247" s="79"/>
      <c r="T247" s="79"/>
      <c r="U247" s="79"/>
      <c r="V247" s="79"/>
      <c r="W247" s="79"/>
      <c r="X247" s="79"/>
      <c r="Y247" s="79"/>
      <c r="Z247" s="79"/>
      <c r="AA247" s="79"/>
      <c r="AB247" s="79"/>
      <c r="AC247" s="79"/>
      <c r="AD247" s="79"/>
    </row>
    <row r="248" spans="1:30" ht="21" customHeight="1" x14ac:dyDescent="0.25">
      <c r="A248" s="79"/>
      <c r="B248" s="79"/>
      <c r="C248" s="79"/>
      <c r="D248" s="79"/>
      <c r="E248" s="79"/>
      <c r="F248" s="79"/>
      <c r="G248" s="79"/>
      <c r="H248" s="79"/>
      <c r="I248" s="79"/>
      <c r="J248" s="79"/>
      <c r="K248" s="79"/>
      <c r="L248" s="79"/>
      <c r="M248" s="79"/>
      <c r="N248" s="79"/>
      <c r="O248" s="79"/>
      <c r="P248" s="79"/>
      <c r="Q248" s="79"/>
      <c r="R248" s="79"/>
      <c r="S248" s="79"/>
      <c r="T248" s="79"/>
      <c r="U248" s="79"/>
      <c r="V248" s="79"/>
      <c r="W248" s="79"/>
      <c r="X248" s="79"/>
      <c r="Y248" s="79"/>
      <c r="Z248" s="79"/>
      <c r="AA248" s="79"/>
      <c r="AB248" s="79"/>
      <c r="AC248" s="79"/>
      <c r="AD248" s="79"/>
    </row>
    <row r="249" spans="1:30" ht="21" customHeight="1" x14ac:dyDescent="0.25">
      <c r="A249" s="79"/>
      <c r="B249" s="79"/>
      <c r="C249" s="79"/>
      <c r="D249" s="79"/>
      <c r="E249" s="79"/>
      <c r="F249" s="79"/>
      <c r="G249" s="79"/>
      <c r="H249" s="79"/>
      <c r="I249" s="79"/>
      <c r="J249" s="79"/>
      <c r="K249" s="79"/>
      <c r="L249" s="79"/>
      <c r="M249" s="79"/>
      <c r="N249" s="79"/>
      <c r="O249" s="79"/>
      <c r="P249" s="79"/>
      <c r="Q249" s="79"/>
      <c r="R249" s="79"/>
      <c r="S249" s="79"/>
      <c r="T249" s="79"/>
      <c r="U249" s="79"/>
      <c r="V249" s="79"/>
      <c r="W249" s="79"/>
      <c r="X249" s="79"/>
      <c r="Y249" s="79"/>
      <c r="Z249" s="79"/>
      <c r="AA249" s="79"/>
      <c r="AB249" s="79"/>
      <c r="AC249" s="79"/>
      <c r="AD249" s="79"/>
    </row>
    <row r="250" spans="1:30" ht="21" customHeight="1" x14ac:dyDescent="0.25">
      <c r="A250" s="79"/>
      <c r="B250" s="79"/>
      <c r="C250" s="79"/>
      <c r="D250" s="79"/>
      <c r="E250" s="79"/>
      <c r="F250" s="79"/>
      <c r="G250" s="79"/>
      <c r="H250" s="79"/>
      <c r="I250" s="79"/>
      <c r="J250" s="79"/>
      <c r="K250" s="79"/>
      <c r="L250" s="79"/>
      <c r="M250" s="79"/>
      <c r="N250" s="79"/>
      <c r="O250" s="79"/>
      <c r="P250" s="79"/>
      <c r="Q250" s="79"/>
      <c r="R250" s="79"/>
      <c r="S250" s="79"/>
      <c r="T250" s="79"/>
      <c r="U250" s="79"/>
      <c r="V250" s="79"/>
      <c r="W250" s="79"/>
      <c r="X250" s="79"/>
      <c r="Y250" s="79"/>
      <c r="Z250" s="79"/>
      <c r="AA250" s="79"/>
      <c r="AB250" s="79"/>
      <c r="AC250" s="79"/>
      <c r="AD250" s="79"/>
    </row>
    <row r="251" spans="1:30" ht="21" customHeight="1" x14ac:dyDescent="0.25">
      <c r="A251" s="79"/>
      <c r="B251" s="79"/>
      <c r="C251" s="79"/>
      <c r="D251" s="79"/>
      <c r="E251" s="79"/>
      <c r="F251" s="79"/>
      <c r="G251" s="79"/>
      <c r="H251" s="79"/>
      <c r="I251" s="79"/>
      <c r="J251" s="79"/>
      <c r="K251" s="79"/>
      <c r="L251" s="79"/>
      <c r="M251" s="79"/>
      <c r="N251" s="79"/>
      <c r="O251" s="79"/>
      <c r="P251" s="79"/>
      <c r="Q251" s="79"/>
      <c r="R251" s="79"/>
      <c r="S251" s="79"/>
      <c r="T251" s="79"/>
      <c r="U251" s="79"/>
      <c r="V251" s="79"/>
      <c r="W251" s="79"/>
      <c r="X251" s="79"/>
      <c r="Y251" s="79"/>
      <c r="Z251" s="79"/>
      <c r="AA251" s="79"/>
      <c r="AB251" s="79"/>
      <c r="AC251" s="79"/>
      <c r="AD251" s="79"/>
    </row>
    <row r="252" spans="1:30" ht="21" customHeight="1" x14ac:dyDescent="0.25">
      <c r="A252" s="79"/>
      <c r="B252" s="79"/>
      <c r="C252" s="79"/>
      <c r="D252" s="79"/>
      <c r="E252" s="79"/>
      <c r="F252" s="79"/>
      <c r="G252" s="79"/>
      <c r="H252" s="79"/>
      <c r="I252" s="79"/>
      <c r="J252" s="79"/>
      <c r="K252" s="79"/>
      <c r="L252" s="79"/>
      <c r="M252" s="79"/>
      <c r="N252" s="79"/>
      <c r="O252" s="79"/>
      <c r="P252" s="79"/>
      <c r="Q252" s="79"/>
      <c r="R252" s="79"/>
      <c r="S252" s="79"/>
      <c r="T252" s="79"/>
      <c r="U252" s="79"/>
      <c r="V252" s="79"/>
      <c r="W252" s="79"/>
      <c r="X252" s="79"/>
      <c r="Y252" s="79"/>
      <c r="Z252" s="79"/>
      <c r="AA252" s="79"/>
      <c r="AB252" s="79"/>
      <c r="AC252" s="79"/>
      <c r="AD252" s="79"/>
    </row>
    <row r="253" spans="1:30" ht="21" customHeight="1" x14ac:dyDescent="0.25">
      <c r="A253" s="79"/>
      <c r="B253" s="79"/>
      <c r="C253" s="79"/>
      <c r="D253" s="79"/>
      <c r="E253" s="79"/>
      <c r="F253" s="79"/>
      <c r="G253" s="79"/>
      <c r="H253" s="79"/>
      <c r="I253" s="79"/>
      <c r="J253" s="79"/>
      <c r="K253" s="79"/>
      <c r="L253" s="79"/>
      <c r="M253" s="79"/>
      <c r="N253" s="79"/>
      <c r="O253" s="79"/>
      <c r="P253" s="79"/>
      <c r="Q253" s="79"/>
      <c r="R253" s="79"/>
      <c r="S253" s="79"/>
      <c r="T253" s="79"/>
      <c r="U253" s="79"/>
      <c r="V253" s="79"/>
      <c r="W253" s="79"/>
      <c r="X253" s="79"/>
      <c r="Y253" s="79"/>
      <c r="Z253" s="79"/>
      <c r="AA253" s="79"/>
      <c r="AB253" s="79"/>
      <c r="AC253" s="79"/>
      <c r="AD253" s="79"/>
    </row>
    <row r="254" spans="1:30" ht="21" customHeight="1" x14ac:dyDescent="0.25">
      <c r="A254" s="79"/>
      <c r="B254" s="79"/>
      <c r="C254" s="79"/>
      <c r="D254" s="79"/>
      <c r="E254" s="79"/>
      <c r="F254" s="79"/>
      <c r="G254" s="79"/>
      <c r="H254" s="79"/>
      <c r="I254" s="79"/>
      <c r="J254" s="79"/>
      <c r="K254" s="79"/>
      <c r="L254" s="79"/>
      <c r="M254" s="79"/>
      <c r="N254" s="79"/>
      <c r="O254" s="79"/>
      <c r="P254" s="79"/>
      <c r="Q254" s="79"/>
      <c r="R254" s="79"/>
      <c r="S254" s="79"/>
      <c r="T254" s="79"/>
      <c r="U254" s="79"/>
      <c r="V254" s="79"/>
      <c r="W254" s="79"/>
      <c r="X254" s="79"/>
      <c r="Y254" s="79"/>
      <c r="Z254" s="79"/>
      <c r="AA254" s="79"/>
      <c r="AB254" s="79"/>
      <c r="AC254" s="79"/>
      <c r="AD254" s="79"/>
    </row>
    <row r="255" spans="1:30" ht="21" customHeight="1" x14ac:dyDescent="0.25">
      <c r="A255" s="79"/>
      <c r="B255" s="79"/>
      <c r="C255" s="79"/>
      <c r="D255" s="79"/>
      <c r="E255" s="79"/>
      <c r="F255" s="79"/>
      <c r="G255" s="79"/>
      <c r="H255" s="79"/>
      <c r="I255" s="79"/>
      <c r="J255" s="79"/>
      <c r="K255" s="79"/>
      <c r="L255" s="79"/>
      <c r="M255" s="79"/>
      <c r="N255" s="79"/>
      <c r="O255" s="79"/>
      <c r="P255" s="79"/>
      <c r="Q255" s="79"/>
      <c r="R255" s="79"/>
      <c r="S255" s="79"/>
      <c r="T255" s="79"/>
      <c r="U255" s="79"/>
      <c r="V255" s="79"/>
      <c r="W255" s="79"/>
      <c r="X255" s="79"/>
      <c r="Y255" s="79"/>
      <c r="Z255" s="79"/>
      <c r="AA255" s="79"/>
      <c r="AB255" s="79"/>
      <c r="AC255" s="79"/>
      <c r="AD255" s="79"/>
    </row>
    <row r="256" spans="1:30" ht="21" customHeight="1" x14ac:dyDescent="0.25">
      <c r="A256" s="79"/>
      <c r="B256" s="79"/>
      <c r="C256" s="79"/>
      <c r="D256" s="79"/>
      <c r="E256" s="79"/>
      <c r="F256" s="79"/>
      <c r="G256" s="79"/>
      <c r="H256" s="79"/>
      <c r="I256" s="79"/>
      <c r="J256" s="79"/>
      <c r="K256" s="79"/>
      <c r="L256" s="79"/>
      <c r="M256" s="79"/>
      <c r="N256" s="79"/>
      <c r="O256" s="79"/>
      <c r="P256" s="79"/>
      <c r="Q256" s="79"/>
      <c r="R256" s="79"/>
      <c r="S256" s="79"/>
      <c r="T256" s="79"/>
      <c r="U256" s="79"/>
      <c r="V256" s="79"/>
      <c r="W256" s="79"/>
      <c r="X256" s="79"/>
      <c r="Y256" s="79"/>
      <c r="Z256" s="79"/>
      <c r="AA256" s="79"/>
      <c r="AB256" s="79"/>
      <c r="AC256" s="79"/>
      <c r="AD256" s="79"/>
    </row>
    <row r="257" spans="1:30" ht="21" customHeight="1" x14ac:dyDescent="0.25">
      <c r="A257" s="79"/>
      <c r="B257" s="79"/>
      <c r="C257" s="79"/>
      <c r="D257" s="79"/>
      <c r="E257" s="79"/>
      <c r="F257" s="79"/>
      <c r="G257" s="79"/>
      <c r="H257" s="79"/>
      <c r="I257" s="79"/>
      <c r="J257" s="79"/>
      <c r="K257" s="79"/>
      <c r="L257" s="79"/>
      <c r="M257" s="79"/>
      <c r="N257" s="79"/>
      <c r="O257" s="79"/>
      <c r="P257" s="79"/>
      <c r="Q257" s="79"/>
      <c r="R257" s="79"/>
      <c r="S257" s="79"/>
      <c r="T257" s="79"/>
      <c r="U257" s="79"/>
      <c r="V257" s="79"/>
      <c r="W257" s="79"/>
      <c r="X257" s="79"/>
      <c r="Y257" s="79"/>
      <c r="Z257" s="79"/>
      <c r="AA257" s="79"/>
      <c r="AB257" s="79"/>
      <c r="AC257" s="79"/>
      <c r="AD257" s="79"/>
    </row>
    <row r="258" spans="1:30" ht="21" customHeight="1" x14ac:dyDescent="0.25">
      <c r="A258" s="79"/>
      <c r="B258" s="79"/>
      <c r="C258" s="79"/>
      <c r="D258" s="79"/>
      <c r="E258" s="79"/>
      <c r="F258" s="79"/>
      <c r="G258" s="79"/>
      <c r="H258" s="79"/>
      <c r="I258" s="79"/>
      <c r="J258" s="79"/>
      <c r="K258" s="79"/>
      <c r="L258" s="79"/>
      <c r="M258" s="79"/>
      <c r="N258" s="79"/>
      <c r="O258" s="79"/>
      <c r="P258" s="79"/>
      <c r="Q258" s="79"/>
      <c r="R258" s="79"/>
      <c r="S258" s="79"/>
      <c r="T258" s="79"/>
      <c r="U258" s="79"/>
      <c r="V258" s="79"/>
      <c r="W258" s="79"/>
      <c r="X258" s="79"/>
      <c r="Y258" s="79"/>
      <c r="Z258" s="79"/>
      <c r="AA258" s="79"/>
      <c r="AB258" s="79"/>
      <c r="AC258" s="79"/>
      <c r="AD258" s="79"/>
    </row>
    <row r="259" spans="1:30" ht="21" customHeight="1" x14ac:dyDescent="0.25">
      <c r="A259" s="79"/>
      <c r="B259" s="79"/>
      <c r="C259" s="79"/>
      <c r="D259" s="79"/>
      <c r="E259" s="79"/>
      <c r="F259" s="79"/>
      <c r="G259" s="79"/>
      <c r="H259" s="79"/>
      <c r="I259" s="79"/>
      <c r="J259" s="79"/>
      <c r="K259" s="79"/>
      <c r="L259" s="79"/>
      <c r="M259" s="79"/>
      <c r="N259" s="79"/>
      <c r="O259" s="79"/>
      <c r="P259" s="79"/>
      <c r="Q259" s="79"/>
      <c r="R259" s="79"/>
      <c r="S259" s="79"/>
      <c r="T259" s="79"/>
      <c r="U259" s="79"/>
      <c r="V259" s="79"/>
      <c r="W259" s="79"/>
      <c r="X259" s="79"/>
      <c r="Y259" s="79"/>
      <c r="Z259" s="79"/>
      <c r="AA259" s="79"/>
      <c r="AB259" s="79"/>
      <c r="AC259" s="79"/>
      <c r="AD259" s="79"/>
    </row>
    <row r="260" spans="1:30" ht="21" customHeight="1" x14ac:dyDescent="0.25">
      <c r="A260" s="79"/>
      <c r="B260" s="79"/>
      <c r="C260" s="79"/>
      <c r="D260" s="79"/>
      <c r="E260" s="79"/>
      <c r="F260" s="79"/>
      <c r="G260" s="79"/>
      <c r="H260" s="79"/>
      <c r="I260" s="79"/>
      <c r="J260" s="79"/>
      <c r="K260" s="79"/>
      <c r="L260" s="79"/>
      <c r="M260" s="79"/>
      <c r="N260" s="79"/>
      <c r="O260" s="79"/>
      <c r="P260" s="79"/>
      <c r="Q260" s="79"/>
      <c r="R260" s="79"/>
      <c r="S260" s="79"/>
      <c r="T260" s="79"/>
      <c r="U260" s="79"/>
      <c r="V260" s="79"/>
      <c r="W260" s="79"/>
      <c r="X260" s="79"/>
      <c r="Y260" s="79"/>
      <c r="Z260" s="79"/>
      <c r="AA260" s="79"/>
      <c r="AB260" s="79"/>
      <c r="AC260" s="79"/>
      <c r="AD260" s="79"/>
    </row>
    <row r="261" spans="1:30" ht="21" customHeight="1" x14ac:dyDescent="0.25">
      <c r="A261" s="79"/>
      <c r="B261" s="79"/>
      <c r="C261" s="79"/>
      <c r="D261" s="79"/>
      <c r="E261" s="79"/>
      <c r="F261" s="79"/>
      <c r="G261" s="79"/>
      <c r="H261" s="79"/>
      <c r="I261" s="79"/>
      <c r="J261" s="79"/>
      <c r="K261" s="79"/>
      <c r="L261" s="79"/>
      <c r="M261" s="79"/>
      <c r="N261" s="79"/>
      <c r="O261" s="79"/>
      <c r="P261" s="79"/>
      <c r="Q261" s="79"/>
      <c r="R261" s="79"/>
      <c r="S261" s="79"/>
      <c r="T261" s="79"/>
      <c r="U261" s="79"/>
      <c r="V261" s="79"/>
      <c r="W261" s="79"/>
      <c r="X261" s="79"/>
      <c r="Y261" s="79"/>
      <c r="Z261" s="79"/>
      <c r="AA261" s="79"/>
      <c r="AB261" s="79"/>
      <c r="AC261" s="79"/>
      <c r="AD261" s="79"/>
    </row>
    <row r="262" spans="1:30" ht="21" customHeight="1" x14ac:dyDescent="0.25">
      <c r="A262" s="79"/>
      <c r="B262" s="79"/>
      <c r="C262" s="79"/>
      <c r="D262" s="79"/>
      <c r="E262" s="79"/>
      <c r="F262" s="79"/>
      <c r="G262" s="79"/>
      <c r="H262" s="79"/>
      <c r="I262" s="79"/>
      <c r="J262" s="79"/>
      <c r="K262" s="79"/>
      <c r="L262" s="79"/>
      <c r="M262" s="79"/>
      <c r="N262" s="79"/>
      <c r="O262" s="79"/>
      <c r="P262" s="79"/>
      <c r="Q262" s="79"/>
      <c r="R262" s="79"/>
      <c r="S262" s="79"/>
      <c r="T262" s="79"/>
      <c r="U262" s="79"/>
      <c r="V262" s="79"/>
      <c r="W262" s="79"/>
      <c r="X262" s="79"/>
      <c r="Y262" s="79"/>
      <c r="Z262" s="79"/>
      <c r="AA262" s="79"/>
      <c r="AB262" s="79"/>
      <c r="AC262" s="79"/>
      <c r="AD262" s="79"/>
    </row>
    <row r="263" spans="1:30" ht="21" customHeight="1" x14ac:dyDescent="0.25">
      <c r="A263" s="79"/>
      <c r="B263" s="79"/>
      <c r="C263" s="79"/>
      <c r="D263" s="79"/>
      <c r="E263" s="79"/>
      <c r="F263" s="79"/>
      <c r="G263" s="79"/>
      <c r="H263" s="79"/>
      <c r="I263" s="79"/>
      <c r="J263" s="79"/>
      <c r="K263" s="79"/>
      <c r="L263" s="79"/>
      <c r="M263" s="79"/>
      <c r="N263" s="79"/>
      <c r="O263" s="79"/>
      <c r="P263" s="79"/>
      <c r="Q263" s="79"/>
      <c r="R263" s="79"/>
      <c r="S263" s="79"/>
      <c r="T263" s="79"/>
      <c r="U263" s="79"/>
      <c r="V263" s="79"/>
      <c r="W263" s="79"/>
      <c r="X263" s="79"/>
      <c r="Y263" s="79"/>
      <c r="Z263" s="79"/>
      <c r="AA263" s="79"/>
      <c r="AB263" s="79"/>
      <c r="AC263" s="79"/>
      <c r="AD263" s="79"/>
    </row>
    <row r="264" spans="1:30" ht="21" customHeight="1" x14ac:dyDescent="0.25">
      <c r="A264" s="79"/>
      <c r="B264" s="79"/>
      <c r="C264" s="79"/>
      <c r="D264" s="79"/>
      <c r="E264" s="79"/>
      <c r="F264" s="79"/>
      <c r="G264" s="79"/>
      <c r="H264" s="79"/>
      <c r="I264" s="79"/>
      <c r="J264" s="79"/>
      <c r="K264" s="79"/>
      <c r="L264" s="79"/>
      <c r="M264" s="79"/>
      <c r="N264" s="79"/>
      <c r="O264" s="79"/>
      <c r="P264" s="79"/>
      <c r="Q264" s="79"/>
      <c r="R264" s="79"/>
      <c r="S264" s="79"/>
      <c r="T264" s="79"/>
      <c r="U264" s="79"/>
      <c r="V264" s="79"/>
      <c r="W264" s="79"/>
      <c r="X264" s="79"/>
      <c r="Y264" s="79"/>
      <c r="Z264" s="79"/>
      <c r="AA264" s="79"/>
      <c r="AB264" s="79"/>
      <c r="AC264" s="79"/>
      <c r="AD264" s="79"/>
    </row>
    <row r="265" spans="1:30" ht="21" customHeight="1" x14ac:dyDescent="0.25">
      <c r="A265" s="79"/>
      <c r="B265" s="79"/>
      <c r="C265" s="79"/>
      <c r="D265" s="79"/>
      <c r="E265" s="79"/>
      <c r="F265" s="79"/>
      <c r="G265" s="79"/>
      <c r="H265" s="79"/>
      <c r="I265" s="79"/>
      <c r="J265" s="79"/>
      <c r="K265" s="79"/>
      <c r="L265" s="79"/>
      <c r="M265" s="79"/>
      <c r="N265" s="79"/>
      <c r="O265" s="79"/>
      <c r="P265" s="79"/>
      <c r="Q265" s="79"/>
      <c r="R265" s="79"/>
      <c r="S265" s="79"/>
      <c r="T265" s="79"/>
      <c r="U265" s="79"/>
      <c r="V265" s="79"/>
      <c r="W265" s="79"/>
      <c r="X265" s="79"/>
      <c r="Y265" s="79"/>
      <c r="Z265" s="79"/>
      <c r="AA265" s="79"/>
      <c r="AB265" s="79"/>
      <c r="AC265" s="79"/>
      <c r="AD265" s="79"/>
    </row>
    <row r="266" spans="1:30" ht="21" customHeight="1" x14ac:dyDescent="0.25">
      <c r="A266" s="79"/>
      <c r="B266" s="79"/>
      <c r="C266" s="79"/>
      <c r="D266" s="79"/>
      <c r="E266" s="79"/>
      <c r="F266" s="79"/>
      <c r="G266" s="79"/>
      <c r="H266" s="79"/>
      <c r="I266" s="79"/>
      <c r="J266" s="79"/>
      <c r="K266" s="79"/>
      <c r="L266" s="79"/>
      <c r="M266" s="79"/>
      <c r="N266" s="79"/>
      <c r="O266" s="79"/>
      <c r="P266" s="79"/>
      <c r="Q266" s="79"/>
      <c r="R266" s="79"/>
      <c r="S266" s="79"/>
      <c r="T266" s="79"/>
      <c r="U266" s="79"/>
      <c r="V266" s="79"/>
      <c r="W266" s="79"/>
      <c r="X266" s="79"/>
      <c r="Y266" s="79"/>
      <c r="Z266" s="79"/>
      <c r="AA266" s="79"/>
      <c r="AB266" s="79"/>
      <c r="AC266" s="79"/>
      <c r="AD266" s="79"/>
    </row>
    <row r="267" spans="1:30" ht="21" customHeight="1" x14ac:dyDescent="0.25">
      <c r="A267" s="79"/>
      <c r="B267" s="79"/>
      <c r="C267" s="79"/>
      <c r="D267" s="79"/>
      <c r="E267" s="79"/>
      <c r="F267" s="79"/>
      <c r="G267" s="79"/>
      <c r="H267" s="79"/>
      <c r="I267" s="79"/>
      <c r="J267" s="79"/>
      <c r="K267" s="79"/>
      <c r="L267" s="79"/>
      <c r="M267" s="79"/>
      <c r="N267" s="79"/>
      <c r="O267" s="79"/>
      <c r="P267" s="79"/>
      <c r="Q267" s="79"/>
      <c r="R267" s="79"/>
      <c r="S267" s="79"/>
      <c r="T267" s="79"/>
      <c r="U267" s="79"/>
      <c r="V267" s="79"/>
      <c r="W267" s="79"/>
      <c r="X267" s="79"/>
      <c r="Y267" s="79"/>
      <c r="Z267" s="79"/>
      <c r="AA267" s="79"/>
      <c r="AB267" s="79"/>
      <c r="AC267" s="79"/>
      <c r="AD267" s="79"/>
    </row>
    <row r="268" spans="1:30" ht="21" customHeight="1" x14ac:dyDescent="0.25">
      <c r="A268" s="79"/>
      <c r="B268" s="79"/>
      <c r="C268" s="79"/>
      <c r="D268" s="79"/>
      <c r="E268" s="79"/>
      <c r="F268" s="79"/>
      <c r="G268" s="79"/>
      <c r="H268" s="79"/>
      <c r="I268" s="79"/>
      <c r="J268" s="79"/>
      <c r="K268" s="79"/>
      <c r="L268" s="79"/>
      <c r="M268" s="79"/>
      <c r="N268" s="79"/>
      <c r="O268" s="79"/>
      <c r="P268" s="79"/>
      <c r="Q268" s="79"/>
      <c r="R268" s="79"/>
      <c r="S268" s="79"/>
      <c r="T268" s="79"/>
      <c r="U268" s="79"/>
      <c r="V268" s="79"/>
      <c r="W268" s="79"/>
      <c r="X268" s="79"/>
      <c r="Y268" s="79"/>
      <c r="Z268" s="79"/>
      <c r="AA268" s="79"/>
      <c r="AB268" s="79"/>
      <c r="AC268" s="79"/>
      <c r="AD268" s="79"/>
    </row>
    <row r="269" spans="1:30" ht="21" customHeight="1" x14ac:dyDescent="0.25">
      <c r="A269" s="79"/>
      <c r="B269" s="79"/>
      <c r="C269" s="79"/>
      <c r="D269" s="79"/>
      <c r="E269" s="79"/>
      <c r="F269" s="79"/>
      <c r="G269" s="79"/>
      <c r="H269" s="79"/>
      <c r="I269" s="79"/>
      <c r="J269" s="79"/>
      <c r="K269" s="79"/>
      <c r="L269" s="79"/>
      <c r="M269" s="79"/>
      <c r="N269" s="79"/>
      <c r="O269" s="79"/>
      <c r="P269" s="79"/>
      <c r="Q269" s="79"/>
      <c r="R269" s="79"/>
      <c r="S269" s="79"/>
      <c r="T269" s="79"/>
      <c r="U269" s="79"/>
      <c r="V269" s="79"/>
      <c r="W269" s="79"/>
      <c r="X269" s="79"/>
      <c r="Y269" s="79"/>
      <c r="Z269" s="79"/>
      <c r="AA269" s="79"/>
      <c r="AB269" s="79"/>
      <c r="AC269" s="79"/>
      <c r="AD269" s="79"/>
    </row>
    <row r="270" spans="1:30" ht="21" customHeight="1" x14ac:dyDescent="0.25">
      <c r="A270" s="79"/>
      <c r="B270" s="79"/>
      <c r="C270" s="79"/>
      <c r="D270" s="79"/>
      <c r="E270" s="79"/>
      <c r="F270" s="79"/>
      <c r="G270" s="79"/>
      <c r="H270" s="79"/>
      <c r="I270" s="79"/>
      <c r="J270" s="79"/>
      <c r="K270" s="79"/>
      <c r="L270" s="79"/>
      <c r="M270" s="79"/>
      <c r="N270" s="79"/>
      <c r="O270" s="79"/>
      <c r="P270" s="79"/>
      <c r="Q270" s="79"/>
      <c r="R270" s="79"/>
      <c r="S270" s="79"/>
      <c r="T270" s="79"/>
      <c r="U270" s="79"/>
      <c r="V270" s="79"/>
      <c r="W270" s="79"/>
      <c r="X270" s="79"/>
      <c r="Y270" s="79"/>
      <c r="Z270" s="79"/>
      <c r="AA270" s="79"/>
      <c r="AB270" s="79"/>
      <c r="AC270" s="79"/>
      <c r="AD270" s="79"/>
    </row>
    <row r="271" spans="1:30" ht="21" customHeight="1" x14ac:dyDescent="0.25">
      <c r="A271" s="79"/>
      <c r="B271" s="79"/>
      <c r="C271" s="79"/>
      <c r="D271" s="79"/>
      <c r="E271" s="79"/>
      <c r="F271" s="79"/>
      <c r="G271" s="79"/>
      <c r="H271" s="79"/>
      <c r="I271" s="79"/>
      <c r="J271" s="79"/>
      <c r="K271" s="79"/>
      <c r="L271" s="79"/>
      <c r="M271" s="79"/>
      <c r="N271" s="79"/>
      <c r="O271" s="79"/>
      <c r="P271" s="79"/>
      <c r="Q271" s="79"/>
      <c r="R271" s="79"/>
      <c r="S271" s="79"/>
      <c r="T271" s="79"/>
      <c r="U271" s="79"/>
      <c r="V271" s="79"/>
      <c r="W271" s="79"/>
      <c r="X271" s="79"/>
      <c r="Y271" s="79"/>
      <c r="Z271" s="79"/>
      <c r="AA271" s="79"/>
      <c r="AB271" s="79"/>
      <c r="AC271" s="79"/>
      <c r="AD271" s="79"/>
    </row>
    <row r="272" spans="1:30" ht="21" customHeight="1" x14ac:dyDescent="0.25">
      <c r="A272" s="79"/>
      <c r="B272" s="79"/>
      <c r="C272" s="79"/>
      <c r="D272" s="79"/>
      <c r="E272" s="79"/>
      <c r="F272" s="79"/>
      <c r="G272" s="79"/>
      <c r="H272" s="79"/>
      <c r="I272" s="79"/>
      <c r="J272" s="79"/>
      <c r="K272" s="79"/>
      <c r="L272" s="79"/>
      <c r="M272" s="79"/>
      <c r="N272" s="79"/>
      <c r="O272" s="79"/>
      <c r="P272" s="79"/>
      <c r="Q272" s="79"/>
      <c r="R272" s="79"/>
      <c r="S272" s="79"/>
      <c r="T272" s="79"/>
      <c r="U272" s="79"/>
      <c r="V272" s="79"/>
      <c r="W272" s="79"/>
      <c r="X272" s="79"/>
      <c r="Y272" s="79"/>
      <c r="Z272" s="79"/>
      <c r="AA272" s="79"/>
      <c r="AB272" s="79"/>
      <c r="AC272" s="79"/>
      <c r="AD272" s="79"/>
    </row>
    <row r="273" spans="1:30" ht="21" customHeight="1" x14ac:dyDescent="0.25">
      <c r="A273" s="79"/>
      <c r="B273" s="79"/>
      <c r="C273" s="79"/>
      <c r="D273" s="79"/>
      <c r="E273" s="79"/>
      <c r="F273" s="79"/>
      <c r="G273" s="79"/>
      <c r="H273" s="79"/>
      <c r="I273" s="79"/>
      <c r="J273" s="79"/>
      <c r="K273" s="79"/>
      <c r="L273" s="79"/>
      <c r="M273" s="79"/>
      <c r="N273" s="79"/>
      <c r="O273" s="79"/>
      <c r="P273" s="79"/>
      <c r="Q273" s="79"/>
      <c r="R273" s="79"/>
      <c r="S273" s="79"/>
      <c r="T273" s="79"/>
      <c r="U273" s="79"/>
      <c r="V273" s="79"/>
      <c r="W273" s="79"/>
      <c r="X273" s="79"/>
      <c r="Y273" s="79"/>
      <c r="Z273" s="79"/>
      <c r="AA273" s="79"/>
      <c r="AB273" s="79"/>
      <c r="AC273" s="79"/>
      <c r="AD273" s="79"/>
    </row>
    <row r="274" spans="1:30" ht="21" customHeight="1" x14ac:dyDescent="0.25">
      <c r="A274" s="79"/>
      <c r="B274" s="79"/>
      <c r="C274" s="79"/>
      <c r="D274" s="79"/>
      <c r="E274" s="79"/>
      <c r="F274" s="79"/>
      <c r="G274" s="79"/>
      <c r="H274" s="79"/>
      <c r="I274" s="79"/>
      <c r="J274" s="79"/>
      <c r="K274" s="79"/>
      <c r="L274" s="79"/>
      <c r="M274" s="79"/>
      <c r="N274" s="79"/>
      <c r="O274" s="79"/>
      <c r="P274" s="79"/>
      <c r="Q274" s="79"/>
      <c r="R274" s="79"/>
      <c r="S274" s="79"/>
      <c r="T274" s="79"/>
      <c r="U274" s="79"/>
      <c r="V274" s="79"/>
      <c r="W274" s="79"/>
      <c r="X274" s="79"/>
      <c r="Y274" s="79"/>
      <c r="Z274" s="79"/>
      <c r="AA274" s="79"/>
      <c r="AB274" s="79"/>
      <c r="AC274" s="79"/>
      <c r="AD274" s="79"/>
    </row>
    <row r="275" spans="1:30" ht="21" customHeight="1" x14ac:dyDescent="0.25">
      <c r="A275" s="79"/>
      <c r="B275" s="79"/>
      <c r="C275" s="79"/>
      <c r="D275" s="79"/>
      <c r="E275" s="79"/>
      <c r="F275" s="79"/>
      <c r="G275" s="79"/>
      <c r="H275" s="79"/>
      <c r="I275" s="79"/>
      <c r="J275" s="79"/>
      <c r="K275" s="79"/>
      <c r="L275" s="79"/>
      <c r="M275" s="79"/>
      <c r="N275" s="79"/>
      <c r="O275" s="79"/>
      <c r="P275" s="79"/>
      <c r="Q275" s="79"/>
      <c r="R275" s="79"/>
      <c r="S275" s="79"/>
      <c r="T275" s="79"/>
      <c r="U275" s="79"/>
      <c r="V275" s="79"/>
      <c r="W275" s="79"/>
      <c r="X275" s="79"/>
      <c r="Y275" s="79"/>
      <c r="Z275" s="79"/>
      <c r="AA275" s="79"/>
      <c r="AB275" s="79"/>
      <c r="AC275" s="79"/>
      <c r="AD275" s="79"/>
    </row>
    <row r="276" spans="1:30" ht="21" customHeight="1" x14ac:dyDescent="0.25">
      <c r="A276" s="79"/>
      <c r="B276" s="79"/>
      <c r="C276" s="79"/>
      <c r="D276" s="79"/>
      <c r="E276" s="79"/>
      <c r="F276" s="79"/>
      <c r="G276" s="79"/>
      <c r="H276" s="79"/>
      <c r="I276" s="79"/>
      <c r="J276" s="79"/>
      <c r="K276" s="79"/>
      <c r="L276" s="79"/>
      <c r="M276" s="79"/>
      <c r="N276" s="79"/>
      <c r="O276" s="79"/>
      <c r="P276" s="79"/>
      <c r="Q276" s="79"/>
      <c r="R276" s="79"/>
      <c r="S276" s="79"/>
      <c r="T276" s="79"/>
      <c r="U276" s="79"/>
      <c r="V276" s="79"/>
      <c r="W276" s="79"/>
      <c r="X276" s="79"/>
      <c r="Y276" s="79"/>
      <c r="Z276" s="79"/>
      <c r="AA276" s="79"/>
      <c r="AB276" s="79"/>
      <c r="AC276" s="79"/>
      <c r="AD276" s="79"/>
    </row>
    <row r="277" spans="1:30" ht="21" customHeight="1" x14ac:dyDescent="0.25">
      <c r="A277" s="79"/>
      <c r="B277" s="79"/>
      <c r="C277" s="79"/>
      <c r="D277" s="79"/>
      <c r="E277" s="79"/>
      <c r="F277" s="79"/>
      <c r="G277" s="79"/>
      <c r="H277" s="79"/>
      <c r="I277" s="79"/>
      <c r="J277" s="79"/>
      <c r="K277" s="79"/>
      <c r="L277" s="79"/>
      <c r="M277" s="79"/>
      <c r="N277" s="79"/>
      <c r="O277" s="79"/>
      <c r="P277" s="79"/>
      <c r="Q277" s="79"/>
      <c r="R277" s="79"/>
      <c r="S277" s="79"/>
      <c r="T277" s="79"/>
      <c r="U277" s="79"/>
      <c r="V277" s="79"/>
      <c r="W277" s="79"/>
      <c r="X277" s="79"/>
      <c r="Y277" s="79"/>
      <c r="Z277" s="79"/>
      <c r="AA277" s="79"/>
      <c r="AB277" s="79"/>
      <c r="AC277" s="79"/>
      <c r="AD277" s="79"/>
    </row>
    <row r="278" spans="1:30" ht="21" customHeight="1" x14ac:dyDescent="0.25">
      <c r="A278" s="79"/>
      <c r="B278" s="79"/>
      <c r="C278" s="79"/>
      <c r="D278" s="79"/>
      <c r="E278" s="79"/>
      <c r="F278" s="79"/>
      <c r="G278" s="79"/>
      <c r="H278" s="79"/>
      <c r="I278" s="79"/>
      <c r="J278" s="79"/>
      <c r="K278" s="79"/>
      <c r="L278" s="79"/>
      <c r="M278" s="79"/>
      <c r="N278" s="79"/>
      <c r="O278" s="79"/>
      <c r="P278" s="79"/>
      <c r="Q278" s="79"/>
      <c r="R278" s="79"/>
      <c r="S278" s="79"/>
      <c r="T278" s="79"/>
      <c r="U278" s="79"/>
      <c r="V278" s="79"/>
      <c r="W278" s="79"/>
      <c r="X278" s="79"/>
      <c r="Y278" s="79"/>
      <c r="Z278" s="79"/>
      <c r="AA278" s="79"/>
      <c r="AB278" s="79"/>
      <c r="AC278" s="79"/>
      <c r="AD278" s="79"/>
    </row>
    <row r="279" spans="1:30" ht="21" customHeight="1" x14ac:dyDescent="0.25">
      <c r="A279" s="79"/>
      <c r="B279" s="79"/>
      <c r="C279" s="79"/>
      <c r="D279" s="79"/>
      <c r="E279" s="79"/>
      <c r="F279" s="79"/>
      <c r="G279" s="79"/>
      <c r="H279" s="79"/>
      <c r="I279" s="79"/>
      <c r="J279" s="79"/>
      <c r="K279" s="79"/>
      <c r="L279" s="79"/>
      <c r="M279" s="79"/>
      <c r="N279" s="79"/>
      <c r="O279" s="79"/>
      <c r="P279" s="79"/>
      <c r="Q279" s="79"/>
      <c r="R279" s="79"/>
      <c r="S279" s="79"/>
      <c r="T279" s="79"/>
      <c r="U279" s="79"/>
      <c r="V279" s="79"/>
      <c r="W279" s="79"/>
      <c r="X279" s="79"/>
      <c r="Y279" s="79"/>
      <c r="Z279" s="79"/>
      <c r="AA279" s="79"/>
      <c r="AB279" s="79"/>
      <c r="AC279" s="79"/>
      <c r="AD279" s="79"/>
    </row>
    <row r="280" spans="1:30" ht="21" customHeight="1" x14ac:dyDescent="0.25">
      <c r="A280" s="79"/>
      <c r="B280" s="79"/>
      <c r="C280" s="79"/>
      <c r="D280" s="79"/>
      <c r="E280" s="79"/>
      <c r="F280" s="79"/>
      <c r="G280" s="79"/>
      <c r="H280" s="79"/>
      <c r="I280" s="79"/>
      <c r="J280" s="79"/>
      <c r="K280" s="79"/>
      <c r="L280" s="79"/>
      <c r="M280" s="79"/>
      <c r="N280" s="79"/>
      <c r="O280" s="79"/>
      <c r="P280" s="79"/>
      <c r="Q280" s="79"/>
      <c r="R280" s="79"/>
      <c r="S280" s="79"/>
      <c r="T280" s="79"/>
      <c r="U280" s="79"/>
      <c r="V280" s="79"/>
      <c r="W280" s="79"/>
      <c r="X280" s="79"/>
      <c r="Y280" s="79"/>
      <c r="Z280" s="79"/>
      <c r="AA280" s="79"/>
      <c r="AB280" s="79"/>
      <c r="AC280" s="79"/>
      <c r="AD280" s="79"/>
    </row>
    <row r="281" spans="1:30" ht="21" customHeight="1" x14ac:dyDescent="0.25">
      <c r="A281" s="79"/>
      <c r="B281" s="79"/>
      <c r="C281" s="79"/>
      <c r="D281" s="79"/>
      <c r="E281" s="79"/>
      <c r="F281" s="79"/>
      <c r="G281" s="79"/>
      <c r="H281" s="79"/>
      <c r="I281" s="79"/>
      <c r="J281" s="79"/>
      <c r="K281" s="79"/>
      <c r="L281" s="79"/>
      <c r="M281" s="79"/>
      <c r="N281" s="79"/>
      <c r="O281" s="79"/>
      <c r="P281" s="79"/>
      <c r="Q281" s="79"/>
      <c r="R281" s="79"/>
      <c r="S281" s="79"/>
      <c r="T281" s="79"/>
      <c r="U281" s="79"/>
      <c r="V281" s="79"/>
      <c r="W281" s="79"/>
      <c r="X281" s="79"/>
      <c r="Y281" s="79"/>
      <c r="Z281" s="79"/>
      <c r="AA281" s="79"/>
      <c r="AB281" s="79"/>
      <c r="AC281" s="79"/>
      <c r="AD281" s="79"/>
    </row>
    <row r="282" spans="1:30" ht="21" customHeight="1" x14ac:dyDescent="0.25">
      <c r="A282" s="79"/>
      <c r="B282" s="79"/>
      <c r="C282" s="79"/>
      <c r="D282" s="79"/>
      <c r="E282" s="79"/>
      <c r="F282" s="79"/>
      <c r="G282" s="79"/>
      <c r="H282" s="79"/>
      <c r="I282" s="79"/>
      <c r="J282" s="79"/>
      <c r="K282" s="79"/>
      <c r="L282" s="79"/>
      <c r="M282" s="79"/>
      <c r="N282" s="79"/>
      <c r="O282" s="79"/>
      <c r="P282" s="79"/>
      <c r="Q282" s="79"/>
      <c r="R282" s="79"/>
      <c r="S282" s="79"/>
      <c r="T282" s="79"/>
      <c r="U282" s="79"/>
      <c r="V282" s="79"/>
      <c r="W282" s="79"/>
      <c r="X282" s="79"/>
      <c r="Y282" s="79"/>
      <c r="Z282" s="79"/>
      <c r="AA282" s="79"/>
      <c r="AB282" s="79"/>
      <c r="AC282" s="79"/>
      <c r="AD282" s="79"/>
    </row>
    <row r="283" spans="1:30" ht="21" customHeight="1" x14ac:dyDescent="0.25">
      <c r="A283" s="79"/>
      <c r="B283" s="79"/>
      <c r="C283" s="79"/>
      <c r="D283" s="79"/>
      <c r="E283" s="79"/>
      <c r="F283" s="79"/>
      <c r="G283" s="79"/>
      <c r="H283" s="79"/>
      <c r="I283" s="79"/>
      <c r="J283" s="79"/>
      <c r="K283" s="79"/>
      <c r="L283" s="79"/>
      <c r="M283" s="79"/>
      <c r="N283" s="79"/>
      <c r="O283" s="79"/>
      <c r="P283" s="79"/>
      <c r="Q283" s="79"/>
      <c r="R283" s="79"/>
      <c r="S283" s="79"/>
      <c r="T283" s="79"/>
      <c r="U283" s="79"/>
      <c r="V283" s="79"/>
      <c r="W283" s="79"/>
      <c r="X283" s="79"/>
      <c r="Y283" s="79"/>
      <c r="Z283" s="79"/>
      <c r="AA283" s="79"/>
      <c r="AB283" s="79"/>
      <c r="AC283" s="79"/>
      <c r="AD283" s="79"/>
    </row>
    <row r="284" spans="1:30" ht="21" customHeight="1" x14ac:dyDescent="0.25">
      <c r="A284" s="79"/>
      <c r="B284" s="79"/>
      <c r="C284" s="79"/>
      <c r="D284" s="79"/>
      <c r="E284" s="79"/>
      <c r="F284" s="79"/>
      <c r="G284" s="79"/>
      <c r="H284" s="79"/>
      <c r="I284" s="79"/>
      <c r="J284" s="79"/>
      <c r="K284" s="79"/>
      <c r="L284" s="79"/>
      <c r="M284" s="79"/>
      <c r="N284" s="79"/>
      <c r="O284" s="79"/>
      <c r="P284" s="79"/>
      <c r="Q284" s="79"/>
      <c r="R284" s="79"/>
      <c r="S284" s="79"/>
      <c r="T284" s="79"/>
      <c r="U284" s="79"/>
      <c r="V284" s="79"/>
      <c r="W284" s="79"/>
      <c r="X284" s="79"/>
      <c r="Y284" s="79"/>
      <c r="Z284" s="79"/>
      <c r="AA284" s="79"/>
      <c r="AB284" s="79"/>
      <c r="AC284" s="79"/>
      <c r="AD284" s="79"/>
    </row>
    <row r="285" spans="1:30" ht="21" customHeight="1" x14ac:dyDescent="0.25">
      <c r="A285" s="79"/>
      <c r="B285" s="79"/>
      <c r="C285" s="79"/>
      <c r="D285" s="79"/>
      <c r="E285" s="79"/>
      <c r="F285" s="79"/>
      <c r="G285" s="79"/>
      <c r="H285" s="79"/>
      <c r="I285" s="79"/>
      <c r="J285" s="79"/>
      <c r="K285" s="79"/>
      <c r="L285" s="79"/>
      <c r="M285" s="79"/>
      <c r="N285" s="79"/>
      <c r="O285" s="79"/>
      <c r="P285" s="79"/>
      <c r="Q285" s="79"/>
      <c r="R285" s="79"/>
      <c r="S285" s="79"/>
      <c r="T285" s="79"/>
      <c r="U285" s="79"/>
      <c r="V285" s="79"/>
      <c r="W285" s="79"/>
      <c r="X285" s="79"/>
      <c r="Y285" s="79"/>
      <c r="Z285" s="79"/>
      <c r="AA285" s="79"/>
      <c r="AB285" s="79"/>
      <c r="AC285" s="79"/>
      <c r="AD285" s="79"/>
    </row>
    <row r="286" spans="1:30" ht="21" customHeight="1" x14ac:dyDescent="0.25">
      <c r="A286" s="79"/>
      <c r="B286" s="79"/>
      <c r="C286" s="79"/>
      <c r="D286" s="79"/>
      <c r="E286" s="79"/>
      <c r="F286" s="79"/>
      <c r="G286" s="79"/>
      <c r="H286" s="79"/>
      <c r="I286" s="79"/>
      <c r="J286" s="79"/>
      <c r="K286" s="79"/>
      <c r="L286" s="79"/>
      <c r="M286" s="79"/>
      <c r="N286" s="79"/>
      <c r="O286" s="79"/>
      <c r="P286" s="79"/>
      <c r="Q286" s="79"/>
      <c r="R286" s="79"/>
      <c r="S286" s="79"/>
      <c r="T286" s="79"/>
      <c r="U286" s="79"/>
      <c r="V286" s="79"/>
      <c r="W286" s="79"/>
      <c r="X286" s="79"/>
      <c r="Y286" s="79"/>
      <c r="Z286" s="79"/>
      <c r="AA286" s="79"/>
      <c r="AB286" s="79"/>
      <c r="AC286" s="79"/>
      <c r="AD286" s="79"/>
    </row>
    <row r="287" spans="1:30" ht="21" customHeight="1" x14ac:dyDescent="0.25">
      <c r="A287" s="79"/>
      <c r="B287" s="79"/>
      <c r="C287" s="79"/>
      <c r="D287" s="79"/>
      <c r="E287" s="79"/>
      <c r="F287" s="79"/>
      <c r="G287" s="79"/>
      <c r="H287" s="79"/>
      <c r="I287" s="79"/>
      <c r="J287" s="79"/>
      <c r="K287" s="79"/>
      <c r="L287" s="79"/>
      <c r="M287" s="79"/>
      <c r="N287" s="79"/>
      <c r="O287" s="79"/>
      <c r="P287" s="79"/>
      <c r="Q287" s="79"/>
      <c r="R287" s="79"/>
      <c r="S287" s="79"/>
      <c r="T287" s="79"/>
      <c r="U287" s="79"/>
      <c r="V287" s="79"/>
      <c r="W287" s="79"/>
      <c r="X287" s="79"/>
      <c r="Y287" s="79"/>
      <c r="Z287" s="79"/>
      <c r="AA287" s="79"/>
      <c r="AB287" s="79"/>
      <c r="AC287" s="79"/>
      <c r="AD287" s="79"/>
    </row>
    <row r="288" spans="1:30" ht="21" customHeight="1" x14ac:dyDescent="0.25">
      <c r="A288" s="79"/>
      <c r="B288" s="79"/>
      <c r="C288" s="79"/>
      <c r="D288" s="79"/>
      <c r="E288" s="79"/>
      <c r="F288" s="79"/>
      <c r="G288" s="79"/>
      <c r="H288" s="79"/>
      <c r="I288" s="79"/>
      <c r="J288" s="79"/>
      <c r="K288" s="79"/>
      <c r="L288" s="79"/>
      <c r="M288" s="79"/>
      <c r="N288" s="79"/>
      <c r="O288" s="79"/>
      <c r="P288" s="79"/>
      <c r="Q288" s="79"/>
      <c r="R288" s="79"/>
      <c r="S288" s="79"/>
      <c r="T288" s="79"/>
      <c r="U288" s="79"/>
      <c r="V288" s="79"/>
      <c r="W288" s="79"/>
      <c r="X288" s="79"/>
      <c r="Y288" s="79"/>
      <c r="Z288" s="79"/>
      <c r="AA288" s="79"/>
      <c r="AB288" s="79"/>
      <c r="AC288" s="79"/>
      <c r="AD288" s="79"/>
    </row>
    <row r="289" spans="1:30" ht="21" customHeight="1" x14ac:dyDescent="0.25">
      <c r="A289" s="79"/>
      <c r="B289" s="79"/>
      <c r="C289" s="79"/>
      <c r="D289" s="79"/>
      <c r="E289" s="79"/>
      <c r="F289" s="79"/>
      <c r="G289" s="79"/>
      <c r="H289" s="79"/>
      <c r="I289" s="79"/>
      <c r="J289" s="79"/>
      <c r="K289" s="79"/>
      <c r="L289" s="79"/>
      <c r="M289" s="79"/>
      <c r="N289" s="79"/>
      <c r="O289" s="79"/>
      <c r="P289" s="79"/>
      <c r="Q289" s="79"/>
      <c r="R289" s="79"/>
      <c r="S289" s="79"/>
      <c r="T289" s="79"/>
      <c r="U289" s="79"/>
      <c r="V289" s="79"/>
      <c r="W289" s="79"/>
      <c r="X289" s="79"/>
      <c r="Y289" s="79"/>
      <c r="Z289" s="79"/>
      <c r="AA289" s="79"/>
      <c r="AB289" s="79"/>
      <c r="AC289" s="79"/>
      <c r="AD289" s="79"/>
    </row>
    <row r="290" spans="1:30" ht="21" customHeight="1" x14ac:dyDescent="0.25">
      <c r="A290" s="79"/>
      <c r="B290" s="79"/>
      <c r="C290" s="79"/>
      <c r="D290" s="79"/>
      <c r="E290" s="79"/>
      <c r="F290" s="79"/>
      <c r="G290" s="79"/>
      <c r="H290" s="79"/>
      <c r="I290" s="79"/>
      <c r="J290" s="79"/>
      <c r="K290" s="79"/>
      <c r="L290" s="79"/>
      <c r="M290" s="79"/>
      <c r="N290" s="79"/>
      <c r="O290" s="79"/>
      <c r="P290" s="79"/>
      <c r="Q290" s="79"/>
      <c r="R290" s="79"/>
      <c r="S290" s="79"/>
      <c r="T290" s="79"/>
      <c r="U290" s="79"/>
      <c r="V290" s="79"/>
      <c r="W290" s="79"/>
      <c r="X290" s="79"/>
      <c r="Y290" s="79"/>
      <c r="Z290" s="79"/>
      <c r="AA290" s="79"/>
      <c r="AB290" s="79"/>
      <c r="AC290" s="79"/>
      <c r="AD290" s="79"/>
    </row>
    <row r="291" spans="1:30" ht="21" customHeight="1" x14ac:dyDescent="0.25">
      <c r="A291" s="79"/>
      <c r="B291" s="79"/>
      <c r="C291" s="79"/>
      <c r="D291" s="79"/>
      <c r="E291" s="79"/>
      <c r="F291" s="79"/>
      <c r="G291" s="79"/>
      <c r="H291" s="79"/>
      <c r="I291" s="79"/>
      <c r="J291" s="79"/>
      <c r="K291" s="79"/>
      <c r="L291" s="79"/>
      <c r="M291" s="79"/>
      <c r="N291" s="79"/>
      <c r="O291" s="79"/>
      <c r="P291" s="79"/>
      <c r="Q291" s="79"/>
      <c r="R291" s="79"/>
      <c r="S291" s="79"/>
      <c r="T291" s="79"/>
      <c r="U291" s="79"/>
      <c r="V291" s="79"/>
      <c r="W291" s="79"/>
      <c r="X291" s="79"/>
      <c r="Y291" s="79"/>
      <c r="Z291" s="79"/>
      <c r="AA291" s="79"/>
      <c r="AB291" s="79"/>
      <c r="AC291" s="79"/>
      <c r="AD291" s="79"/>
    </row>
    <row r="292" spans="1:30" ht="21" customHeight="1" x14ac:dyDescent="0.25">
      <c r="A292" s="79"/>
      <c r="B292" s="79"/>
      <c r="C292" s="79"/>
      <c r="D292" s="79"/>
      <c r="E292" s="79"/>
      <c r="F292" s="79"/>
      <c r="G292" s="79"/>
      <c r="H292" s="79"/>
      <c r="I292" s="79"/>
      <c r="J292" s="79"/>
      <c r="K292" s="79"/>
      <c r="L292" s="79"/>
      <c r="M292" s="79"/>
      <c r="N292" s="79"/>
      <c r="O292" s="79"/>
      <c r="P292" s="79"/>
      <c r="Q292" s="79"/>
      <c r="R292" s="79"/>
      <c r="S292" s="79"/>
      <c r="T292" s="79"/>
      <c r="U292" s="79"/>
      <c r="V292" s="79"/>
      <c r="W292" s="79"/>
      <c r="X292" s="79"/>
      <c r="Y292" s="79"/>
      <c r="Z292" s="79"/>
      <c r="AA292" s="79"/>
      <c r="AB292" s="79"/>
      <c r="AC292" s="79"/>
      <c r="AD292" s="79"/>
    </row>
    <row r="293" spans="1:30" ht="21" customHeight="1" x14ac:dyDescent="0.25">
      <c r="A293" s="79"/>
      <c r="B293" s="79"/>
      <c r="C293" s="79"/>
      <c r="D293" s="79"/>
      <c r="E293" s="79"/>
      <c r="F293" s="79"/>
      <c r="G293" s="79"/>
      <c r="H293" s="79"/>
      <c r="I293" s="79"/>
      <c r="J293" s="79"/>
      <c r="K293" s="79"/>
      <c r="L293" s="79"/>
      <c r="M293" s="79"/>
      <c r="N293" s="79"/>
      <c r="O293" s="79"/>
      <c r="P293" s="79"/>
      <c r="Q293" s="79"/>
      <c r="R293" s="79"/>
      <c r="S293" s="79"/>
      <c r="T293" s="79"/>
      <c r="U293" s="79"/>
      <c r="V293" s="79"/>
      <c r="W293" s="79"/>
      <c r="X293" s="79"/>
      <c r="Y293" s="79"/>
      <c r="Z293" s="79"/>
      <c r="AA293" s="79"/>
      <c r="AB293" s="79"/>
      <c r="AC293" s="79"/>
      <c r="AD293" s="79"/>
    </row>
    <row r="294" spans="1:30" ht="21" customHeight="1" x14ac:dyDescent="0.25">
      <c r="A294" s="79"/>
      <c r="B294" s="79"/>
      <c r="C294" s="79"/>
      <c r="D294" s="79"/>
      <c r="E294" s="79"/>
      <c r="F294" s="79"/>
      <c r="G294" s="79"/>
      <c r="H294" s="79"/>
      <c r="I294" s="79"/>
      <c r="J294" s="79"/>
      <c r="K294" s="79"/>
      <c r="L294" s="79"/>
      <c r="M294" s="79"/>
      <c r="N294" s="79"/>
      <c r="O294" s="79"/>
      <c r="P294" s="79"/>
      <c r="Q294" s="79"/>
      <c r="R294" s="79"/>
      <c r="S294" s="79"/>
      <c r="T294" s="79"/>
      <c r="U294" s="79"/>
      <c r="V294" s="79"/>
      <c r="W294" s="79"/>
      <c r="X294" s="79"/>
      <c r="Y294" s="79"/>
      <c r="Z294" s="79"/>
      <c r="AA294" s="79"/>
      <c r="AB294" s="79"/>
      <c r="AC294" s="79"/>
      <c r="AD294" s="79"/>
    </row>
    <row r="295" spans="1:30" ht="21" customHeight="1" x14ac:dyDescent="0.25">
      <c r="A295" s="79"/>
      <c r="B295" s="79"/>
      <c r="C295" s="79"/>
      <c r="D295" s="79"/>
      <c r="E295" s="79"/>
      <c r="F295" s="79"/>
      <c r="G295" s="79"/>
      <c r="H295" s="79"/>
      <c r="I295" s="79"/>
      <c r="J295" s="79"/>
      <c r="K295" s="79"/>
      <c r="L295" s="79"/>
      <c r="M295" s="79"/>
      <c r="N295" s="79"/>
      <c r="O295" s="79"/>
      <c r="P295" s="79"/>
      <c r="Q295" s="79"/>
      <c r="R295" s="79"/>
      <c r="S295" s="79"/>
      <c r="T295" s="79"/>
      <c r="U295" s="79"/>
      <c r="V295" s="79"/>
      <c r="W295" s="79"/>
      <c r="X295" s="79"/>
      <c r="Y295" s="79"/>
      <c r="Z295" s="79"/>
      <c r="AA295" s="79"/>
      <c r="AB295" s="79"/>
      <c r="AC295" s="79"/>
      <c r="AD295" s="79"/>
    </row>
    <row r="296" spans="1:30" ht="21" customHeight="1" x14ac:dyDescent="0.25">
      <c r="A296" s="79"/>
      <c r="B296" s="79"/>
      <c r="C296" s="79"/>
      <c r="D296" s="79"/>
      <c r="E296" s="79"/>
      <c r="F296" s="79"/>
      <c r="G296" s="79"/>
      <c r="H296" s="79"/>
      <c r="I296" s="79"/>
      <c r="J296" s="79"/>
      <c r="K296" s="79"/>
      <c r="L296" s="79"/>
      <c r="M296" s="79"/>
      <c r="N296" s="79"/>
      <c r="O296" s="79"/>
      <c r="P296" s="79"/>
      <c r="Q296" s="79"/>
      <c r="R296" s="79"/>
      <c r="S296" s="79"/>
      <c r="T296" s="79"/>
      <c r="U296" s="79"/>
      <c r="V296" s="79"/>
      <c r="W296" s="79"/>
      <c r="X296" s="79"/>
      <c r="Y296" s="79"/>
      <c r="Z296" s="79"/>
      <c r="AA296" s="79"/>
      <c r="AB296" s="79"/>
      <c r="AC296" s="79"/>
      <c r="AD296" s="79"/>
    </row>
    <row r="297" spans="1:30" ht="21" customHeight="1" x14ac:dyDescent="0.25">
      <c r="A297" s="79"/>
      <c r="B297" s="79"/>
      <c r="C297" s="79"/>
      <c r="D297" s="79"/>
      <c r="E297" s="79"/>
      <c r="F297" s="79"/>
      <c r="G297" s="79"/>
      <c r="H297" s="79"/>
      <c r="I297" s="79"/>
      <c r="J297" s="79"/>
      <c r="K297" s="79"/>
      <c r="L297" s="79"/>
      <c r="M297" s="79"/>
      <c r="N297" s="79"/>
      <c r="O297" s="79"/>
      <c r="P297" s="79"/>
      <c r="Q297" s="79"/>
      <c r="R297" s="79"/>
      <c r="S297" s="79"/>
      <c r="T297" s="79"/>
      <c r="U297" s="79"/>
      <c r="V297" s="79"/>
      <c r="W297" s="79"/>
      <c r="X297" s="79"/>
      <c r="Y297" s="79"/>
      <c r="Z297" s="79"/>
      <c r="AA297" s="79"/>
      <c r="AB297" s="79"/>
      <c r="AC297" s="79"/>
      <c r="AD297" s="79"/>
    </row>
    <row r="298" spans="1:30" ht="21" customHeight="1" x14ac:dyDescent="0.25">
      <c r="A298" s="79"/>
      <c r="B298" s="79"/>
      <c r="C298" s="79"/>
      <c r="D298" s="79"/>
      <c r="E298" s="79"/>
      <c r="F298" s="79"/>
      <c r="G298" s="79"/>
      <c r="H298" s="79"/>
      <c r="I298" s="79"/>
      <c r="J298" s="79"/>
      <c r="K298" s="79"/>
      <c r="L298" s="79"/>
      <c r="M298" s="79"/>
      <c r="N298" s="79"/>
      <c r="O298" s="79"/>
      <c r="P298" s="79"/>
      <c r="Q298" s="79"/>
      <c r="R298" s="79"/>
      <c r="S298" s="79"/>
      <c r="T298" s="79"/>
      <c r="U298" s="79"/>
      <c r="V298" s="79"/>
      <c r="W298" s="79"/>
      <c r="X298" s="79"/>
      <c r="Y298" s="79"/>
      <c r="Z298" s="79"/>
      <c r="AA298" s="79"/>
      <c r="AB298" s="79"/>
      <c r="AC298" s="79"/>
      <c r="AD298" s="79"/>
    </row>
    <row r="299" spans="1:30" ht="21" customHeight="1" x14ac:dyDescent="0.25">
      <c r="A299" s="79"/>
      <c r="B299" s="79"/>
      <c r="C299" s="79"/>
      <c r="D299" s="79"/>
      <c r="E299" s="79"/>
      <c r="F299" s="79"/>
      <c r="G299" s="79"/>
      <c r="H299" s="79"/>
      <c r="I299" s="79"/>
      <c r="J299" s="79"/>
      <c r="K299" s="79"/>
      <c r="L299" s="79"/>
      <c r="M299" s="79"/>
      <c r="N299" s="79"/>
      <c r="O299" s="79"/>
      <c r="P299" s="79"/>
      <c r="Q299" s="79"/>
      <c r="R299" s="79"/>
      <c r="S299" s="79"/>
      <c r="T299" s="79"/>
      <c r="U299" s="79"/>
      <c r="V299" s="79"/>
      <c r="W299" s="79"/>
      <c r="X299" s="79"/>
      <c r="Y299" s="79"/>
      <c r="Z299" s="79"/>
      <c r="AA299" s="79"/>
      <c r="AB299" s="79"/>
      <c r="AC299" s="79"/>
      <c r="AD299" s="79"/>
    </row>
    <row r="300" spans="1:30" ht="21" customHeight="1" x14ac:dyDescent="0.25">
      <c r="A300" s="79"/>
      <c r="B300" s="79"/>
      <c r="C300" s="79"/>
      <c r="D300" s="79"/>
      <c r="E300" s="79"/>
      <c r="F300" s="79"/>
      <c r="G300" s="79"/>
      <c r="H300" s="79"/>
      <c r="I300" s="79"/>
      <c r="J300" s="79"/>
      <c r="K300" s="79"/>
      <c r="L300" s="79"/>
      <c r="M300" s="79"/>
      <c r="N300" s="79"/>
      <c r="O300" s="79"/>
      <c r="P300" s="79"/>
      <c r="Q300" s="79"/>
      <c r="R300" s="79"/>
      <c r="S300" s="79"/>
      <c r="T300" s="79"/>
      <c r="U300" s="79"/>
      <c r="V300" s="79"/>
      <c r="W300" s="79"/>
      <c r="X300" s="79"/>
      <c r="Y300" s="79"/>
      <c r="Z300" s="79"/>
      <c r="AA300" s="79"/>
      <c r="AB300" s="79"/>
      <c r="AC300" s="79"/>
      <c r="AD300" s="79"/>
    </row>
    <row r="301" spans="1:30" ht="21" customHeight="1" x14ac:dyDescent="0.25">
      <c r="A301" s="79"/>
      <c r="B301" s="79"/>
      <c r="C301" s="79"/>
      <c r="D301" s="79"/>
      <c r="E301" s="79"/>
      <c r="F301" s="79"/>
      <c r="G301" s="79"/>
      <c r="H301" s="79"/>
      <c r="I301" s="79"/>
      <c r="J301" s="79"/>
      <c r="K301" s="79"/>
      <c r="L301" s="79"/>
      <c r="M301" s="79"/>
      <c r="N301" s="79"/>
      <c r="O301" s="79"/>
      <c r="P301" s="79"/>
      <c r="Q301" s="79"/>
      <c r="R301" s="79"/>
      <c r="S301" s="79"/>
      <c r="T301" s="79"/>
      <c r="U301" s="79"/>
      <c r="V301" s="79"/>
      <c r="W301" s="79"/>
      <c r="X301" s="79"/>
      <c r="Y301" s="79"/>
      <c r="Z301" s="79"/>
      <c r="AA301" s="79"/>
      <c r="AB301" s="79"/>
      <c r="AC301" s="79"/>
      <c r="AD301" s="79"/>
    </row>
    <row r="302" spans="1:30" ht="21" customHeight="1" x14ac:dyDescent="0.25">
      <c r="A302" s="79"/>
      <c r="B302" s="79"/>
      <c r="C302" s="79"/>
      <c r="D302" s="79"/>
      <c r="E302" s="79"/>
      <c r="F302" s="79"/>
      <c r="G302" s="79"/>
      <c r="H302" s="79"/>
      <c r="I302" s="79"/>
      <c r="J302" s="79"/>
      <c r="K302" s="79"/>
      <c r="L302" s="79"/>
      <c r="M302" s="79"/>
      <c r="N302" s="79"/>
      <c r="O302" s="79"/>
      <c r="P302" s="79"/>
      <c r="Q302" s="79"/>
      <c r="R302" s="79"/>
      <c r="S302" s="79"/>
      <c r="T302" s="79"/>
      <c r="U302" s="79"/>
      <c r="V302" s="79"/>
      <c r="W302" s="79"/>
      <c r="X302" s="79"/>
      <c r="Y302" s="79"/>
      <c r="Z302" s="79"/>
      <c r="AA302" s="79"/>
      <c r="AB302" s="79"/>
      <c r="AC302" s="79"/>
      <c r="AD302" s="79"/>
    </row>
    <row r="303" spans="1:30" ht="21" customHeight="1" x14ac:dyDescent="0.25">
      <c r="A303" s="79"/>
      <c r="B303" s="79"/>
      <c r="C303" s="79"/>
      <c r="D303" s="79"/>
      <c r="E303" s="79"/>
      <c r="F303" s="79"/>
      <c r="G303" s="79"/>
      <c r="H303" s="79"/>
      <c r="I303" s="79"/>
      <c r="J303" s="79"/>
      <c r="K303" s="79"/>
      <c r="L303" s="79"/>
      <c r="M303" s="79"/>
      <c r="N303" s="79"/>
      <c r="O303" s="79"/>
      <c r="P303" s="79"/>
      <c r="Q303" s="79"/>
      <c r="R303" s="79"/>
      <c r="S303" s="79"/>
      <c r="T303" s="79"/>
      <c r="U303" s="79"/>
      <c r="V303" s="79"/>
      <c r="W303" s="79"/>
      <c r="X303" s="79"/>
      <c r="Y303" s="79"/>
      <c r="Z303" s="79"/>
      <c r="AA303" s="79"/>
      <c r="AB303" s="79"/>
      <c r="AC303" s="79"/>
      <c r="AD303" s="79"/>
    </row>
    <row r="304" spans="1:30" ht="21" customHeight="1" x14ac:dyDescent="0.25">
      <c r="A304" s="79"/>
      <c r="B304" s="79"/>
      <c r="C304" s="79"/>
      <c r="D304" s="79"/>
      <c r="E304" s="79"/>
      <c r="F304" s="79"/>
      <c r="G304" s="79"/>
      <c r="H304" s="79"/>
      <c r="I304" s="79"/>
      <c r="J304" s="79"/>
      <c r="K304" s="79"/>
      <c r="L304" s="79"/>
      <c r="M304" s="79"/>
      <c r="N304" s="79"/>
      <c r="O304" s="79"/>
      <c r="P304" s="79"/>
      <c r="Q304" s="79"/>
      <c r="R304" s="79"/>
      <c r="S304" s="79"/>
      <c r="T304" s="79"/>
      <c r="U304" s="79"/>
      <c r="V304" s="79"/>
      <c r="W304" s="79"/>
      <c r="X304" s="79"/>
      <c r="Y304" s="79"/>
      <c r="Z304" s="79"/>
      <c r="AA304" s="79"/>
      <c r="AB304" s="79"/>
      <c r="AC304" s="79"/>
      <c r="AD304" s="79"/>
    </row>
    <row r="305" spans="1:30" ht="21" customHeight="1" x14ac:dyDescent="0.25">
      <c r="A305" s="79"/>
      <c r="B305" s="79"/>
      <c r="C305" s="79"/>
      <c r="D305" s="79"/>
      <c r="E305" s="79"/>
      <c r="F305" s="79"/>
      <c r="G305" s="79"/>
      <c r="H305" s="79"/>
      <c r="I305" s="79"/>
      <c r="J305" s="79"/>
      <c r="K305" s="79"/>
      <c r="L305" s="79"/>
      <c r="M305" s="79"/>
      <c r="N305" s="79"/>
      <c r="O305" s="79"/>
      <c r="P305" s="79"/>
      <c r="Q305" s="79"/>
      <c r="R305" s="79"/>
      <c r="S305" s="79"/>
      <c r="T305" s="79"/>
      <c r="U305" s="79"/>
      <c r="V305" s="79"/>
      <c r="W305" s="79"/>
      <c r="X305" s="79"/>
      <c r="Y305" s="79"/>
      <c r="Z305" s="79"/>
      <c r="AA305" s="79"/>
      <c r="AB305" s="79"/>
      <c r="AC305" s="79"/>
      <c r="AD305" s="79"/>
    </row>
    <row r="306" spans="1:30" ht="21" customHeight="1" x14ac:dyDescent="0.25">
      <c r="A306" s="79"/>
      <c r="B306" s="79"/>
      <c r="C306" s="79"/>
      <c r="D306" s="79"/>
      <c r="E306" s="79"/>
      <c r="F306" s="79"/>
      <c r="G306" s="79"/>
      <c r="H306" s="79"/>
      <c r="I306" s="79"/>
      <c r="J306" s="79"/>
      <c r="K306" s="79"/>
      <c r="L306" s="79"/>
      <c r="M306" s="79"/>
      <c r="N306" s="79"/>
      <c r="O306" s="79"/>
      <c r="P306" s="79"/>
      <c r="Q306" s="79"/>
      <c r="R306" s="79"/>
      <c r="S306" s="79"/>
      <c r="T306" s="79"/>
      <c r="U306" s="79"/>
      <c r="V306" s="79"/>
      <c r="W306" s="79"/>
      <c r="X306" s="79"/>
      <c r="Y306" s="79"/>
      <c r="Z306" s="79"/>
      <c r="AA306" s="79"/>
      <c r="AB306" s="79"/>
      <c r="AC306" s="79"/>
      <c r="AD306" s="79"/>
    </row>
    <row r="307" spans="1:30" ht="21" customHeight="1" x14ac:dyDescent="0.25">
      <c r="A307" s="79"/>
      <c r="B307" s="79"/>
      <c r="C307" s="79"/>
      <c r="D307" s="79"/>
      <c r="E307" s="79"/>
      <c r="F307" s="79"/>
      <c r="G307" s="79"/>
      <c r="H307" s="79"/>
      <c r="I307" s="79"/>
      <c r="J307" s="79"/>
      <c r="K307" s="79"/>
      <c r="L307" s="79"/>
      <c r="M307" s="79"/>
      <c r="N307" s="79"/>
      <c r="O307" s="79"/>
      <c r="P307" s="79"/>
      <c r="Q307" s="79"/>
      <c r="R307" s="79"/>
      <c r="S307" s="79"/>
      <c r="T307" s="79"/>
      <c r="U307" s="79"/>
      <c r="V307" s="79"/>
      <c r="W307" s="79"/>
      <c r="X307" s="79"/>
      <c r="Y307" s="79"/>
      <c r="Z307" s="79"/>
      <c r="AA307" s="79"/>
      <c r="AB307" s="79"/>
      <c r="AC307" s="79"/>
      <c r="AD307" s="79"/>
    </row>
    <row r="308" spans="1:30" ht="21" customHeight="1" x14ac:dyDescent="0.25">
      <c r="A308" s="79"/>
      <c r="B308" s="79"/>
      <c r="C308" s="79"/>
      <c r="D308" s="79"/>
      <c r="E308" s="79"/>
      <c r="F308" s="79"/>
      <c r="G308" s="79"/>
      <c r="H308" s="79"/>
      <c r="I308" s="79"/>
      <c r="J308" s="79"/>
      <c r="K308" s="79"/>
      <c r="L308" s="79"/>
      <c r="M308" s="79"/>
      <c r="N308" s="79"/>
      <c r="O308" s="79"/>
      <c r="P308" s="79"/>
      <c r="Q308" s="79"/>
      <c r="R308" s="79"/>
      <c r="S308" s="79"/>
      <c r="T308" s="79"/>
      <c r="U308" s="79"/>
      <c r="V308" s="79"/>
      <c r="W308" s="79"/>
      <c r="X308" s="79"/>
      <c r="Y308" s="79"/>
      <c r="Z308" s="79"/>
      <c r="AA308" s="79"/>
      <c r="AB308" s="79"/>
      <c r="AC308" s="79"/>
      <c r="AD308" s="79"/>
    </row>
    <row r="309" spans="1:30" ht="21" customHeight="1" x14ac:dyDescent="0.25">
      <c r="A309" s="79"/>
      <c r="B309" s="79"/>
      <c r="C309" s="79"/>
      <c r="D309" s="79"/>
      <c r="E309" s="79"/>
      <c r="F309" s="79"/>
      <c r="G309" s="79"/>
      <c r="H309" s="79"/>
      <c r="I309" s="79"/>
      <c r="J309" s="79"/>
      <c r="K309" s="79"/>
      <c r="L309" s="79"/>
      <c r="M309" s="79"/>
      <c r="N309" s="79"/>
      <c r="O309" s="79"/>
      <c r="P309" s="79"/>
      <c r="Q309" s="79"/>
      <c r="R309" s="79"/>
      <c r="S309" s="79"/>
      <c r="T309" s="79"/>
      <c r="U309" s="79"/>
      <c r="V309" s="79"/>
      <c r="W309" s="79"/>
      <c r="X309" s="79"/>
      <c r="Y309" s="79"/>
      <c r="Z309" s="79"/>
      <c r="AA309" s="79"/>
      <c r="AB309" s="79"/>
      <c r="AC309" s="79"/>
      <c r="AD309" s="79"/>
    </row>
    <row r="310" spans="1:30" ht="21" customHeight="1" x14ac:dyDescent="0.25">
      <c r="A310" s="79"/>
      <c r="B310" s="79"/>
      <c r="C310" s="79"/>
      <c r="D310" s="79"/>
      <c r="E310" s="79"/>
      <c r="F310" s="79"/>
      <c r="G310" s="79"/>
      <c r="H310" s="79"/>
      <c r="I310" s="79"/>
      <c r="J310" s="79"/>
      <c r="K310" s="79"/>
      <c r="L310" s="79"/>
      <c r="M310" s="79"/>
      <c r="N310" s="79"/>
      <c r="O310" s="79"/>
      <c r="P310" s="79"/>
      <c r="Q310" s="79"/>
      <c r="R310" s="79"/>
      <c r="S310" s="79"/>
      <c r="T310" s="79"/>
      <c r="U310" s="79"/>
      <c r="V310" s="79"/>
      <c r="W310" s="79"/>
      <c r="X310" s="79"/>
      <c r="Y310" s="79"/>
      <c r="Z310" s="79"/>
      <c r="AA310" s="79"/>
      <c r="AB310" s="79"/>
      <c r="AC310" s="79"/>
      <c r="AD310" s="79"/>
    </row>
    <row r="311" spans="1:30" ht="21" customHeight="1" x14ac:dyDescent="0.25">
      <c r="A311" s="79"/>
      <c r="B311" s="79"/>
      <c r="C311" s="79"/>
      <c r="D311" s="79"/>
      <c r="E311" s="79"/>
      <c r="F311" s="79"/>
      <c r="G311" s="79"/>
      <c r="H311" s="79"/>
      <c r="I311" s="79"/>
      <c r="J311" s="79"/>
      <c r="K311" s="79"/>
      <c r="L311" s="79"/>
      <c r="M311" s="79"/>
      <c r="N311" s="79"/>
      <c r="O311" s="79"/>
      <c r="P311" s="79"/>
      <c r="Q311" s="79"/>
      <c r="R311" s="79"/>
      <c r="S311" s="79"/>
      <c r="T311" s="79"/>
      <c r="U311" s="79"/>
      <c r="V311" s="79"/>
      <c r="W311" s="79"/>
      <c r="X311" s="79"/>
      <c r="Y311" s="79"/>
      <c r="Z311" s="79"/>
      <c r="AA311" s="79"/>
      <c r="AB311" s="79"/>
      <c r="AC311" s="79"/>
      <c r="AD311" s="79"/>
    </row>
    <row r="312" spans="1:30" ht="21" customHeight="1" x14ac:dyDescent="0.25">
      <c r="A312" s="79"/>
      <c r="B312" s="79"/>
      <c r="C312" s="79"/>
      <c r="D312" s="79"/>
      <c r="E312" s="79"/>
      <c r="F312" s="79"/>
      <c r="G312" s="79"/>
      <c r="H312" s="79"/>
      <c r="I312" s="79"/>
      <c r="J312" s="79"/>
      <c r="K312" s="79"/>
      <c r="L312" s="79"/>
      <c r="M312" s="79"/>
      <c r="N312" s="79"/>
      <c r="O312" s="79"/>
      <c r="P312" s="79"/>
      <c r="Q312" s="79"/>
      <c r="R312" s="79"/>
      <c r="S312" s="79"/>
      <c r="T312" s="79"/>
      <c r="U312" s="79"/>
      <c r="V312" s="79"/>
      <c r="W312" s="79"/>
      <c r="X312" s="79"/>
      <c r="Y312" s="79"/>
      <c r="Z312" s="79"/>
      <c r="AA312" s="79"/>
      <c r="AB312" s="79"/>
      <c r="AC312" s="79"/>
      <c r="AD312" s="79"/>
    </row>
    <row r="313" spans="1:30" ht="21" customHeight="1" x14ac:dyDescent="0.25">
      <c r="A313" s="79"/>
      <c r="B313" s="79"/>
      <c r="C313" s="79"/>
      <c r="D313" s="79"/>
      <c r="E313" s="79"/>
      <c r="F313" s="79"/>
      <c r="G313" s="79"/>
      <c r="H313" s="79"/>
      <c r="I313" s="79"/>
      <c r="J313" s="79"/>
      <c r="K313" s="79"/>
      <c r="L313" s="79"/>
      <c r="M313" s="79"/>
      <c r="N313" s="79"/>
      <c r="O313" s="79"/>
      <c r="P313" s="79"/>
      <c r="Q313" s="79"/>
      <c r="R313" s="79"/>
      <c r="S313" s="79"/>
      <c r="T313" s="79"/>
      <c r="U313" s="79"/>
      <c r="V313" s="79"/>
      <c r="W313" s="79"/>
      <c r="X313" s="79"/>
      <c r="Y313" s="79"/>
      <c r="Z313" s="79"/>
      <c r="AA313" s="79"/>
      <c r="AB313" s="79"/>
      <c r="AC313" s="79"/>
      <c r="AD313" s="79"/>
    </row>
    <row r="314" spans="1:30" ht="21" customHeight="1" x14ac:dyDescent="0.25">
      <c r="A314" s="79"/>
      <c r="B314" s="79"/>
      <c r="C314" s="79"/>
      <c r="D314" s="79"/>
      <c r="E314" s="79"/>
      <c r="F314" s="79"/>
      <c r="G314" s="79"/>
      <c r="H314" s="79"/>
      <c r="I314" s="79"/>
      <c r="J314" s="79"/>
      <c r="K314" s="79"/>
      <c r="L314" s="79"/>
      <c r="M314" s="79"/>
      <c r="N314" s="79"/>
      <c r="O314" s="79"/>
      <c r="P314" s="79"/>
      <c r="Q314" s="79"/>
      <c r="R314" s="79"/>
      <c r="S314" s="79"/>
      <c r="T314" s="79"/>
      <c r="U314" s="79"/>
      <c r="V314" s="79"/>
      <c r="W314" s="79"/>
      <c r="X314" s="79"/>
      <c r="Y314" s="79"/>
      <c r="Z314" s="79"/>
      <c r="AA314" s="79"/>
      <c r="AB314" s="79"/>
      <c r="AC314" s="79"/>
      <c r="AD314" s="79"/>
    </row>
    <row r="315" spans="1:30" ht="21" customHeight="1" x14ac:dyDescent="0.25">
      <c r="A315" s="79"/>
      <c r="B315" s="79"/>
      <c r="C315" s="79"/>
      <c r="D315" s="79"/>
      <c r="E315" s="79"/>
      <c r="F315" s="79"/>
      <c r="G315" s="79"/>
      <c r="H315" s="79"/>
      <c r="I315" s="79"/>
      <c r="J315" s="79"/>
      <c r="K315" s="79"/>
      <c r="L315" s="79"/>
      <c r="M315" s="79"/>
      <c r="N315" s="79"/>
      <c r="O315" s="79"/>
      <c r="P315" s="79"/>
      <c r="Q315" s="79"/>
      <c r="R315" s="79"/>
      <c r="S315" s="79"/>
      <c r="T315" s="79"/>
      <c r="U315" s="79"/>
      <c r="V315" s="79"/>
      <c r="W315" s="79"/>
      <c r="X315" s="79"/>
      <c r="Y315" s="79"/>
      <c r="Z315" s="79"/>
      <c r="AA315" s="79"/>
      <c r="AB315" s="79"/>
      <c r="AC315" s="79"/>
      <c r="AD315" s="79"/>
    </row>
    <row r="316" spans="1:30" ht="21" customHeight="1" x14ac:dyDescent="0.25">
      <c r="A316" s="79"/>
      <c r="B316" s="79"/>
      <c r="C316" s="79"/>
      <c r="D316" s="79"/>
      <c r="E316" s="79"/>
      <c r="F316" s="79"/>
      <c r="G316" s="79"/>
      <c r="H316" s="79"/>
      <c r="I316" s="79"/>
      <c r="J316" s="79"/>
      <c r="K316" s="79"/>
      <c r="L316" s="79"/>
      <c r="M316" s="79"/>
      <c r="N316" s="79"/>
      <c r="O316" s="79"/>
      <c r="P316" s="79"/>
      <c r="Q316" s="79"/>
      <c r="R316" s="79"/>
      <c r="S316" s="79"/>
      <c r="T316" s="79"/>
      <c r="U316" s="79"/>
      <c r="V316" s="79"/>
      <c r="W316" s="79"/>
      <c r="X316" s="79"/>
      <c r="Y316" s="79"/>
      <c r="Z316" s="79"/>
      <c r="AA316" s="79"/>
      <c r="AB316" s="79"/>
      <c r="AC316" s="79"/>
      <c r="AD316" s="79"/>
    </row>
    <row r="317" spans="1:30" ht="21" customHeight="1" x14ac:dyDescent="0.25">
      <c r="A317" s="79"/>
      <c r="B317" s="79"/>
      <c r="C317" s="79"/>
      <c r="D317" s="79"/>
      <c r="E317" s="79"/>
      <c r="F317" s="79"/>
      <c r="G317" s="79"/>
      <c r="H317" s="79"/>
      <c r="I317" s="79"/>
      <c r="J317" s="79"/>
      <c r="K317" s="79"/>
      <c r="L317" s="79"/>
      <c r="M317" s="79"/>
      <c r="N317" s="79"/>
      <c r="O317" s="79"/>
      <c r="P317" s="79"/>
      <c r="Q317" s="79"/>
      <c r="R317" s="79"/>
      <c r="S317" s="79"/>
      <c r="T317" s="79"/>
      <c r="U317" s="79"/>
      <c r="V317" s="79"/>
      <c r="W317" s="79"/>
      <c r="X317" s="79"/>
      <c r="Y317" s="79"/>
      <c r="Z317" s="79"/>
      <c r="AA317" s="79"/>
      <c r="AB317" s="79"/>
      <c r="AC317" s="79"/>
      <c r="AD317" s="79"/>
    </row>
    <row r="318" spans="1:30" ht="21" customHeight="1" x14ac:dyDescent="0.25">
      <c r="A318" s="79"/>
      <c r="B318" s="79"/>
      <c r="C318" s="79"/>
      <c r="D318" s="79"/>
      <c r="E318" s="79"/>
      <c r="F318" s="79"/>
      <c r="G318" s="79"/>
      <c r="H318" s="79"/>
      <c r="I318" s="79"/>
      <c r="J318" s="79"/>
      <c r="K318" s="79"/>
      <c r="L318" s="79"/>
      <c r="M318" s="79"/>
      <c r="N318" s="79"/>
      <c r="O318" s="79"/>
      <c r="P318" s="79"/>
      <c r="Q318" s="79"/>
      <c r="R318" s="79"/>
      <c r="S318" s="79"/>
      <c r="T318" s="79"/>
      <c r="U318" s="79"/>
      <c r="V318" s="79"/>
      <c r="W318" s="79"/>
      <c r="X318" s="79"/>
      <c r="Y318" s="79"/>
      <c r="Z318" s="79"/>
      <c r="AA318" s="79"/>
      <c r="AB318" s="79"/>
      <c r="AC318" s="79"/>
      <c r="AD318" s="79"/>
    </row>
    <row r="319" spans="1:30" ht="21" customHeight="1" x14ac:dyDescent="0.25">
      <c r="A319" s="79"/>
      <c r="B319" s="79"/>
      <c r="C319" s="79"/>
      <c r="D319" s="79"/>
      <c r="E319" s="79"/>
      <c r="F319" s="79"/>
      <c r="G319" s="79"/>
      <c r="H319" s="79"/>
      <c r="I319" s="79"/>
      <c r="J319" s="79"/>
      <c r="K319" s="79"/>
      <c r="L319" s="79"/>
      <c r="M319" s="79"/>
      <c r="N319" s="79"/>
      <c r="O319" s="79"/>
      <c r="P319" s="79"/>
      <c r="Q319" s="79"/>
      <c r="R319" s="79"/>
      <c r="S319" s="79"/>
      <c r="T319" s="79"/>
      <c r="U319" s="79"/>
      <c r="V319" s="79"/>
      <c r="W319" s="79"/>
      <c r="X319" s="79"/>
      <c r="Y319" s="79"/>
      <c r="Z319" s="79"/>
      <c r="AA319" s="79"/>
      <c r="AB319" s="79"/>
      <c r="AC319" s="79"/>
      <c r="AD319" s="79"/>
    </row>
    <row r="320" spans="1:30" ht="21" customHeight="1" x14ac:dyDescent="0.25">
      <c r="A320" s="79"/>
      <c r="B320" s="79"/>
      <c r="C320" s="79"/>
      <c r="D320" s="79"/>
      <c r="E320" s="79"/>
      <c r="F320" s="79"/>
      <c r="G320" s="79"/>
      <c r="H320" s="79"/>
      <c r="I320" s="79"/>
      <c r="J320" s="79"/>
      <c r="K320" s="79"/>
      <c r="L320" s="79"/>
      <c r="M320" s="79"/>
      <c r="N320" s="79"/>
      <c r="O320" s="79"/>
      <c r="P320" s="79"/>
      <c r="Q320" s="79"/>
      <c r="R320" s="79"/>
      <c r="S320" s="79"/>
      <c r="T320" s="79"/>
      <c r="U320" s="79"/>
      <c r="V320" s="79"/>
      <c r="W320" s="79"/>
      <c r="X320" s="79"/>
      <c r="Y320" s="79"/>
      <c r="Z320" s="79"/>
      <c r="AA320" s="79"/>
      <c r="AB320" s="79"/>
      <c r="AC320" s="79"/>
      <c r="AD320" s="79"/>
    </row>
    <row r="321" spans="1:30" ht="21" customHeight="1" x14ac:dyDescent="0.25">
      <c r="A321" s="79"/>
      <c r="B321" s="79"/>
      <c r="C321" s="79"/>
      <c r="D321" s="79"/>
      <c r="E321" s="79"/>
      <c r="F321" s="79"/>
      <c r="G321" s="79"/>
      <c r="H321" s="79"/>
      <c r="I321" s="79"/>
      <c r="J321" s="79"/>
      <c r="K321" s="79"/>
      <c r="L321" s="79"/>
      <c r="M321" s="79"/>
      <c r="N321" s="79"/>
      <c r="O321" s="79"/>
      <c r="P321" s="79"/>
      <c r="Q321" s="79"/>
      <c r="R321" s="79"/>
      <c r="S321" s="79"/>
      <c r="T321" s="79"/>
      <c r="U321" s="79"/>
      <c r="V321" s="79"/>
      <c r="W321" s="79"/>
      <c r="X321" s="79"/>
      <c r="Y321" s="79"/>
      <c r="Z321" s="79"/>
      <c r="AA321" s="79"/>
      <c r="AB321" s="79"/>
      <c r="AC321" s="79"/>
      <c r="AD321" s="79"/>
    </row>
    <row r="322" spans="1:30" ht="21" customHeight="1" x14ac:dyDescent="0.25">
      <c r="A322" s="79"/>
      <c r="B322" s="79"/>
      <c r="C322" s="79"/>
      <c r="D322" s="79"/>
      <c r="E322" s="79"/>
      <c r="F322" s="79"/>
      <c r="G322" s="79"/>
      <c r="H322" s="79"/>
      <c r="I322" s="79"/>
      <c r="J322" s="79"/>
      <c r="K322" s="79"/>
      <c r="L322" s="79"/>
      <c r="M322" s="79"/>
      <c r="N322" s="79"/>
      <c r="O322" s="79"/>
      <c r="P322" s="79"/>
      <c r="Q322" s="79"/>
      <c r="R322" s="79"/>
      <c r="S322" s="79"/>
      <c r="T322" s="79"/>
      <c r="U322" s="79"/>
      <c r="V322" s="79"/>
      <c r="W322" s="79"/>
      <c r="X322" s="79"/>
      <c r="Y322" s="79"/>
      <c r="Z322" s="79"/>
      <c r="AA322" s="79"/>
      <c r="AB322" s="79"/>
      <c r="AC322" s="79"/>
      <c r="AD322" s="79"/>
    </row>
    <row r="323" spans="1:30" ht="21" customHeight="1" x14ac:dyDescent="0.25">
      <c r="A323" s="79"/>
      <c r="B323" s="79"/>
      <c r="C323" s="79"/>
      <c r="D323" s="79"/>
      <c r="E323" s="79"/>
      <c r="F323" s="79"/>
      <c r="G323" s="79"/>
      <c r="H323" s="79"/>
      <c r="I323" s="79"/>
      <c r="J323" s="79"/>
      <c r="K323" s="79"/>
      <c r="L323" s="79"/>
      <c r="M323" s="79"/>
      <c r="N323" s="79"/>
      <c r="O323" s="79"/>
      <c r="P323" s="79"/>
      <c r="Q323" s="79"/>
      <c r="R323" s="79"/>
      <c r="S323" s="79"/>
      <c r="T323" s="79"/>
      <c r="U323" s="79"/>
      <c r="V323" s="79"/>
      <c r="W323" s="79"/>
      <c r="X323" s="79"/>
      <c r="Y323" s="79"/>
      <c r="Z323" s="79"/>
      <c r="AA323" s="79"/>
      <c r="AB323" s="79"/>
      <c r="AC323" s="79"/>
      <c r="AD323" s="79"/>
    </row>
    <row r="324" spans="1:30" ht="21" customHeight="1" x14ac:dyDescent="0.25">
      <c r="A324" s="79"/>
      <c r="B324" s="79"/>
      <c r="C324" s="79"/>
      <c r="D324" s="79"/>
      <c r="E324" s="79"/>
      <c r="F324" s="79"/>
      <c r="G324" s="79"/>
      <c r="H324" s="79"/>
      <c r="I324" s="79"/>
      <c r="J324" s="79"/>
      <c r="K324" s="79"/>
      <c r="L324" s="79"/>
      <c r="M324" s="79"/>
      <c r="N324" s="79"/>
      <c r="O324" s="79"/>
      <c r="P324" s="79"/>
      <c r="Q324" s="79"/>
      <c r="R324" s="79"/>
      <c r="S324" s="79"/>
      <c r="T324" s="79"/>
      <c r="U324" s="79"/>
      <c r="V324" s="79"/>
      <c r="W324" s="79"/>
      <c r="X324" s="79"/>
      <c r="Y324" s="79"/>
      <c r="Z324" s="79"/>
      <c r="AA324" s="79"/>
      <c r="AB324" s="79"/>
      <c r="AC324" s="79"/>
      <c r="AD324" s="79"/>
    </row>
    <row r="325" spans="1:30" ht="21" customHeight="1" x14ac:dyDescent="0.25">
      <c r="A325" s="79"/>
      <c r="B325" s="79"/>
      <c r="C325" s="79"/>
      <c r="D325" s="79"/>
      <c r="E325" s="79"/>
      <c r="F325" s="79"/>
      <c r="G325" s="79"/>
      <c r="H325" s="79"/>
      <c r="I325" s="79"/>
      <c r="J325" s="79"/>
      <c r="K325" s="79"/>
      <c r="L325" s="79"/>
      <c r="M325" s="79"/>
      <c r="N325" s="79"/>
      <c r="O325" s="79"/>
      <c r="P325" s="79"/>
      <c r="Q325" s="79"/>
      <c r="R325" s="79"/>
      <c r="S325" s="79"/>
      <c r="T325" s="79"/>
      <c r="U325" s="79"/>
      <c r="V325" s="79"/>
      <c r="W325" s="79"/>
      <c r="X325" s="79"/>
      <c r="Y325" s="79"/>
      <c r="Z325" s="79"/>
      <c r="AA325" s="79"/>
      <c r="AB325" s="79"/>
      <c r="AC325" s="79"/>
      <c r="AD325" s="79"/>
    </row>
    <row r="326" spans="1:30" ht="21" customHeight="1" x14ac:dyDescent="0.25">
      <c r="A326" s="79"/>
      <c r="B326" s="79"/>
      <c r="C326" s="79"/>
      <c r="D326" s="79"/>
      <c r="E326" s="79"/>
      <c r="F326" s="79"/>
      <c r="G326" s="79"/>
      <c r="H326" s="79"/>
      <c r="I326" s="79"/>
      <c r="J326" s="79"/>
      <c r="K326" s="79"/>
      <c r="L326" s="79"/>
      <c r="M326" s="79"/>
      <c r="N326" s="79"/>
      <c r="O326" s="79"/>
      <c r="P326" s="79"/>
      <c r="Q326" s="79"/>
      <c r="R326" s="79"/>
      <c r="S326" s="79"/>
      <c r="T326" s="79"/>
      <c r="U326" s="79"/>
      <c r="V326" s="79"/>
      <c r="W326" s="79"/>
      <c r="X326" s="79"/>
      <c r="Y326" s="79"/>
      <c r="Z326" s="79"/>
      <c r="AA326" s="79"/>
      <c r="AB326" s="79"/>
      <c r="AC326" s="79"/>
      <c r="AD326" s="79"/>
    </row>
    <row r="327" spans="1:30" ht="21" customHeight="1" x14ac:dyDescent="0.25">
      <c r="A327" s="79"/>
      <c r="B327" s="79"/>
      <c r="C327" s="79"/>
      <c r="D327" s="79"/>
      <c r="E327" s="79"/>
      <c r="F327" s="79"/>
      <c r="G327" s="79"/>
      <c r="H327" s="79"/>
      <c r="I327" s="79"/>
      <c r="J327" s="79"/>
      <c r="K327" s="79"/>
      <c r="L327" s="79"/>
      <c r="M327" s="79"/>
      <c r="N327" s="79"/>
      <c r="O327" s="79"/>
      <c r="P327" s="79"/>
      <c r="Q327" s="79"/>
      <c r="R327" s="79"/>
      <c r="S327" s="79"/>
      <c r="T327" s="79"/>
      <c r="U327" s="79"/>
      <c r="V327" s="79"/>
      <c r="W327" s="79"/>
      <c r="X327" s="79"/>
      <c r="Y327" s="79"/>
      <c r="Z327" s="79"/>
      <c r="AA327" s="79"/>
      <c r="AB327" s="79"/>
      <c r="AC327" s="79"/>
      <c r="AD327" s="79"/>
    </row>
    <row r="328" spans="1:30" ht="21" customHeight="1" x14ac:dyDescent="0.25">
      <c r="A328" s="79"/>
      <c r="B328" s="79"/>
      <c r="C328" s="79"/>
      <c r="D328" s="79"/>
      <c r="E328" s="79"/>
      <c r="F328" s="79"/>
      <c r="G328" s="79"/>
      <c r="H328" s="79"/>
      <c r="I328" s="79"/>
      <c r="J328" s="79"/>
      <c r="K328" s="79"/>
      <c r="L328" s="79"/>
      <c r="M328" s="79"/>
      <c r="N328" s="79"/>
      <c r="O328" s="79"/>
      <c r="P328" s="79"/>
      <c r="Q328" s="79"/>
      <c r="R328" s="79"/>
      <c r="S328" s="79"/>
      <c r="T328" s="79"/>
      <c r="U328" s="79"/>
      <c r="V328" s="79"/>
      <c r="W328" s="79"/>
      <c r="X328" s="79"/>
      <c r="Y328" s="79"/>
      <c r="Z328" s="79"/>
      <c r="AA328" s="79"/>
      <c r="AB328" s="79"/>
      <c r="AC328" s="79"/>
      <c r="AD328" s="79"/>
    </row>
    <row r="329" spans="1:30" ht="21" customHeight="1" x14ac:dyDescent="0.25">
      <c r="A329" s="79"/>
      <c r="B329" s="79"/>
      <c r="C329" s="79"/>
      <c r="D329" s="79"/>
      <c r="E329" s="79"/>
      <c r="F329" s="79"/>
      <c r="G329" s="79"/>
      <c r="H329" s="79"/>
      <c r="I329" s="79"/>
      <c r="J329" s="79"/>
      <c r="K329" s="79"/>
      <c r="L329" s="79"/>
      <c r="M329" s="79"/>
      <c r="N329" s="79"/>
      <c r="O329" s="79"/>
      <c r="P329" s="79"/>
      <c r="Q329" s="79"/>
      <c r="R329" s="79"/>
      <c r="S329" s="79"/>
      <c r="T329" s="79"/>
      <c r="U329" s="79"/>
      <c r="V329" s="79"/>
      <c r="W329" s="79"/>
      <c r="X329" s="79"/>
      <c r="Y329" s="79"/>
      <c r="Z329" s="79"/>
      <c r="AA329" s="79"/>
      <c r="AB329" s="79"/>
      <c r="AC329" s="79"/>
      <c r="AD329" s="79"/>
    </row>
    <row r="330" spans="1:30" ht="21" customHeight="1" x14ac:dyDescent="0.25">
      <c r="A330" s="79"/>
      <c r="B330" s="79"/>
      <c r="C330" s="79"/>
      <c r="D330" s="79"/>
      <c r="E330" s="79"/>
      <c r="F330" s="79"/>
      <c r="G330" s="79"/>
      <c r="H330" s="79"/>
      <c r="I330" s="79"/>
      <c r="J330" s="79"/>
      <c r="K330" s="79"/>
      <c r="L330" s="79"/>
      <c r="M330" s="79"/>
      <c r="N330" s="79"/>
      <c r="O330" s="79"/>
      <c r="P330" s="79"/>
      <c r="Q330" s="79"/>
      <c r="R330" s="79"/>
      <c r="S330" s="79"/>
      <c r="T330" s="79"/>
      <c r="U330" s="79"/>
      <c r="V330" s="79"/>
      <c r="W330" s="79"/>
      <c r="X330" s="79"/>
      <c r="Y330" s="79"/>
      <c r="Z330" s="79"/>
      <c r="AA330" s="79"/>
      <c r="AB330" s="79"/>
      <c r="AC330" s="79"/>
      <c r="AD330" s="79"/>
    </row>
    <row r="331" spans="1:30" ht="21" customHeight="1" x14ac:dyDescent="0.25">
      <c r="A331" s="79"/>
      <c r="B331" s="79"/>
      <c r="C331" s="79"/>
      <c r="D331" s="79"/>
      <c r="E331" s="79"/>
      <c r="F331" s="79"/>
      <c r="G331" s="79"/>
      <c r="H331" s="79"/>
      <c r="I331" s="79"/>
      <c r="J331" s="79"/>
      <c r="K331" s="79"/>
      <c r="L331" s="79"/>
      <c r="M331" s="79"/>
      <c r="N331" s="79"/>
      <c r="O331" s="79"/>
      <c r="P331" s="79"/>
      <c r="Q331" s="79"/>
      <c r="R331" s="79"/>
      <c r="S331" s="79"/>
      <c r="T331" s="79"/>
      <c r="U331" s="79"/>
      <c r="V331" s="79"/>
      <c r="W331" s="79"/>
      <c r="X331" s="79"/>
      <c r="Y331" s="79"/>
      <c r="Z331" s="79"/>
      <c r="AA331" s="79"/>
      <c r="AB331" s="79"/>
      <c r="AC331" s="79"/>
      <c r="AD331" s="79"/>
    </row>
    <row r="332" spans="1:30" ht="21" customHeight="1" x14ac:dyDescent="0.25">
      <c r="A332" s="79"/>
      <c r="B332" s="79"/>
      <c r="C332" s="79"/>
      <c r="D332" s="79"/>
      <c r="E332" s="79"/>
      <c r="F332" s="79"/>
      <c r="G332" s="79"/>
      <c r="H332" s="79"/>
      <c r="I332" s="79"/>
      <c r="J332" s="79"/>
      <c r="K332" s="79"/>
      <c r="L332" s="79"/>
      <c r="M332" s="79"/>
      <c r="N332" s="79"/>
      <c r="O332" s="79"/>
      <c r="P332" s="79"/>
      <c r="Q332" s="79"/>
      <c r="R332" s="79"/>
      <c r="S332" s="79"/>
      <c r="T332" s="79"/>
      <c r="U332" s="79"/>
      <c r="V332" s="79"/>
      <c r="W332" s="79"/>
      <c r="X332" s="79"/>
      <c r="Y332" s="79"/>
      <c r="Z332" s="79"/>
      <c r="AA332" s="79"/>
      <c r="AB332" s="79"/>
      <c r="AC332" s="79"/>
      <c r="AD332" s="79"/>
    </row>
    <row r="333" spans="1:30" ht="21" customHeight="1" x14ac:dyDescent="0.25">
      <c r="A333" s="79"/>
      <c r="B333" s="79"/>
      <c r="C333" s="79"/>
      <c r="D333" s="79"/>
      <c r="E333" s="79"/>
      <c r="F333" s="79"/>
      <c r="G333" s="79"/>
      <c r="H333" s="79"/>
      <c r="I333" s="79"/>
      <c r="J333" s="79"/>
      <c r="K333" s="79"/>
      <c r="L333" s="79"/>
      <c r="M333" s="79"/>
      <c r="N333" s="79"/>
      <c r="O333" s="79"/>
      <c r="P333" s="79"/>
      <c r="Q333" s="79"/>
      <c r="R333" s="79"/>
      <c r="S333" s="79"/>
      <c r="T333" s="79"/>
      <c r="U333" s="79"/>
      <c r="V333" s="79"/>
      <c r="W333" s="79"/>
      <c r="X333" s="79"/>
      <c r="Y333" s="79"/>
      <c r="Z333" s="79"/>
      <c r="AA333" s="79"/>
      <c r="AB333" s="79"/>
      <c r="AC333" s="79"/>
      <c r="AD333" s="79"/>
    </row>
    <row r="334" spans="1:30" ht="21" customHeight="1" x14ac:dyDescent="0.25">
      <c r="A334" s="79"/>
      <c r="B334" s="79"/>
      <c r="C334" s="79"/>
      <c r="D334" s="79"/>
      <c r="E334" s="79"/>
      <c r="F334" s="79"/>
      <c r="G334" s="79"/>
      <c r="H334" s="79"/>
      <c r="I334" s="79"/>
      <c r="J334" s="79"/>
      <c r="K334" s="79"/>
      <c r="L334" s="79"/>
      <c r="M334" s="79"/>
      <c r="N334" s="79"/>
      <c r="O334" s="79"/>
      <c r="P334" s="79"/>
      <c r="Q334" s="79"/>
      <c r="R334" s="79"/>
      <c r="S334" s="79"/>
      <c r="T334" s="79"/>
      <c r="U334" s="79"/>
      <c r="V334" s="79"/>
      <c r="W334" s="79"/>
      <c r="X334" s="79"/>
      <c r="Y334" s="79"/>
      <c r="Z334" s="79"/>
      <c r="AA334" s="79"/>
      <c r="AB334" s="79"/>
      <c r="AC334" s="79"/>
      <c r="AD334" s="79"/>
    </row>
    <row r="335" spans="1:30" ht="21" customHeight="1" x14ac:dyDescent="0.25">
      <c r="A335" s="79"/>
      <c r="B335" s="79"/>
      <c r="C335" s="79"/>
      <c r="D335" s="79"/>
      <c r="E335" s="79"/>
      <c r="F335" s="79"/>
      <c r="G335" s="79"/>
      <c r="H335" s="79"/>
      <c r="I335" s="79"/>
      <c r="J335" s="79"/>
      <c r="K335" s="79"/>
      <c r="L335" s="79"/>
      <c r="M335" s="79"/>
      <c r="N335" s="79"/>
      <c r="O335" s="79"/>
      <c r="P335" s="79"/>
      <c r="Q335" s="79"/>
      <c r="R335" s="79"/>
      <c r="S335" s="79"/>
      <c r="T335" s="79"/>
      <c r="U335" s="79"/>
      <c r="V335" s="79"/>
      <c r="W335" s="79"/>
      <c r="X335" s="79"/>
      <c r="Y335" s="79"/>
      <c r="Z335" s="79"/>
      <c r="AA335" s="79"/>
      <c r="AB335" s="79"/>
      <c r="AC335" s="79"/>
      <c r="AD335" s="79"/>
    </row>
    <row r="336" spans="1:30" ht="21" customHeight="1" x14ac:dyDescent="0.25">
      <c r="A336" s="79"/>
      <c r="B336" s="79"/>
      <c r="C336" s="79"/>
      <c r="D336" s="79"/>
      <c r="E336" s="79"/>
      <c r="F336" s="79"/>
      <c r="G336" s="79"/>
      <c r="H336" s="79"/>
      <c r="I336" s="79"/>
      <c r="J336" s="79"/>
      <c r="K336" s="79"/>
      <c r="L336" s="79"/>
      <c r="M336" s="79"/>
      <c r="N336" s="79"/>
      <c r="O336" s="79"/>
      <c r="P336" s="79"/>
      <c r="Q336" s="79"/>
      <c r="R336" s="79"/>
      <c r="S336" s="79"/>
      <c r="T336" s="79"/>
      <c r="U336" s="79"/>
      <c r="V336" s="79"/>
      <c r="W336" s="79"/>
      <c r="X336" s="79"/>
      <c r="Y336" s="79"/>
      <c r="Z336" s="79"/>
      <c r="AA336" s="79"/>
      <c r="AB336" s="79"/>
      <c r="AC336" s="79"/>
      <c r="AD336" s="79"/>
    </row>
    <row r="337" spans="1:30" ht="21" customHeight="1" x14ac:dyDescent="0.25">
      <c r="A337" s="79"/>
      <c r="B337" s="79"/>
      <c r="C337" s="79"/>
      <c r="D337" s="79"/>
      <c r="E337" s="79"/>
      <c r="F337" s="79"/>
      <c r="G337" s="79"/>
      <c r="H337" s="79"/>
      <c r="I337" s="79"/>
      <c r="J337" s="79"/>
      <c r="K337" s="79"/>
      <c r="L337" s="79"/>
      <c r="M337" s="79"/>
      <c r="N337" s="79"/>
      <c r="O337" s="79"/>
      <c r="P337" s="79"/>
      <c r="Q337" s="79"/>
      <c r="R337" s="79"/>
      <c r="S337" s="79"/>
      <c r="T337" s="79"/>
      <c r="U337" s="79"/>
      <c r="V337" s="79"/>
      <c r="W337" s="79"/>
      <c r="X337" s="79"/>
      <c r="Y337" s="79"/>
      <c r="Z337" s="79"/>
      <c r="AA337" s="79"/>
      <c r="AB337" s="79"/>
      <c r="AC337" s="79"/>
      <c r="AD337" s="79"/>
    </row>
    <row r="338" spans="1:30" ht="21" customHeight="1" x14ac:dyDescent="0.25">
      <c r="A338" s="79"/>
      <c r="B338" s="79"/>
      <c r="C338" s="79"/>
      <c r="D338" s="79"/>
      <c r="E338" s="79"/>
      <c r="F338" s="79"/>
      <c r="G338" s="79"/>
      <c r="H338" s="79"/>
      <c r="I338" s="79"/>
      <c r="J338" s="79"/>
      <c r="K338" s="79"/>
      <c r="L338" s="79"/>
      <c r="M338" s="79"/>
      <c r="N338" s="79"/>
      <c r="O338" s="79"/>
      <c r="P338" s="79"/>
      <c r="Q338" s="79"/>
      <c r="R338" s="79"/>
      <c r="S338" s="79"/>
      <c r="T338" s="79"/>
      <c r="U338" s="79"/>
      <c r="V338" s="79"/>
      <c r="W338" s="79"/>
      <c r="X338" s="79"/>
      <c r="Y338" s="79"/>
      <c r="Z338" s="79"/>
      <c r="AA338" s="79"/>
      <c r="AB338" s="79"/>
      <c r="AC338" s="79"/>
      <c r="AD338" s="79"/>
    </row>
    <row r="339" spans="1:30" ht="21" customHeight="1" x14ac:dyDescent="0.25">
      <c r="A339" s="79"/>
      <c r="B339" s="79"/>
      <c r="C339" s="79"/>
      <c r="D339" s="79"/>
      <c r="E339" s="79"/>
      <c r="F339" s="79"/>
      <c r="G339" s="79"/>
      <c r="H339" s="79"/>
      <c r="I339" s="79"/>
      <c r="J339" s="79"/>
      <c r="K339" s="79"/>
      <c r="L339" s="79"/>
      <c r="M339" s="79"/>
      <c r="N339" s="79"/>
      <c r="O339" s="79"/>
      <c r="P339" s="79"/>
      <c r="Q339" s="79"/>
      <c r="R339" s="79"/>
      <c r="S339" s="79"/>
      <c r="T339" s="79"/>
      <c r="U339" s="79"/>
      <c r="V339" s="79"/>
      <c r="W339" s="79"/>
      <c r="X339" s="79"/>
      <c r="Y339" s="79"/>
      <c r="Z339" s="79"/>
      <c r="AA339" s="79"/>
      <c r="AB339" s="79"/>
      <c r="AC339" s="79"/>
      <c r="AD339" s="79"/>
    </row>
    <row r="340" spans="1:30" ht="21" customHeight="1" x14ac:dyDescent="0.25">
      <c r="A340" s="79"/>
      <c r="B340" s="79"/>
      <c r="C340" s="79"/>
      <c r="D340" s="79"/>
      <c r="E340" s="79"/>
      <c r="F340" s="79"/>
      <c r="G340" s="79"/>
      <c r="H340" s="79"/>
      <c r="I340" s="79"/>
      <c r="J340" s="79"/>
      <c r="K340" s="79"/>
      <c r="L340" s="79"/>
      <c r="M340" s="79"/>
      <c r="N340" s="79"/>
      <c r="O340" s="79"/>
      <c r="P340" s="79"/>
      <c r="Q340" s="79"/>
      <c r="R340" s="79"/>
      <c r="S340" s="79"/>
      <c r="T340" s="79"/>
      <c r="U340" s="79"/>
      <c r="V340" s="79"/>
      <c r="W340" s="79"/>
      <c r="X340" s="79"/>
      <c r="Y340" s="79"/>
      <c r="Z340" s="79"/>
      <c r="AA340" s="79"/>
      <c r="AB340" s="79"/>
      <c r="AC340" s="79"/>
      <c r="AD340" s="79"/>
    </row>
    <row r="341" spans="1:30" ht="21" customHeight="1" x14ac:dyDescent="0.25">
      <c r="A341" s="79"/>
      <c r="B341" s="79"/>
      <c r="C341" s="79"/>
      <c r="D341" s="79"/>
      <c r="E341" s="79"/>
      <c r="F341" s="79"/>
      <c r="G341" s="79"/>
      <c r="H341" s="79"/>
      <c r="I341" s="79"/>
      <c r="J341" s="79"/>
      <c r="K341" s="79"/>
      <c r="L341" s="79"/>
      <c r="M341" s="79"/>
      <c r="N341" s="79"/>
      <c r="O341" s="79"/>
      <c r="P341" s="79"/>
      <c r="Q341" s="79"/>
      <c r="R341" s="79"/>
      <c r="S341" s="79"/>
      <c r="T341" s="79"/>
      <c r="U341" s="79"/>
      <c r="V341" s="79"/>
      <c r="W341" s="79"/>
      <c r="X341" s="79"/>
      <c r="Y341" s="79"/>
      <c r="Z341" s="79"/>
      <c r="AA341" s="79"/>
      <c r="AB341" s="79"/>
      <c r="AC341" s="79"/>
      <c r="AD341" s="79"/>
    </row>
    <row r="342" spans="1:30" ht="21" customHeight="1" x14ac:dyDescent="0.25">
      <c r="A342" s="79"/>
      <c r="B342" s="79"/>
      <c r="C342" s="79"/>
      <c r="D342" s="79"/>
      <c r="E342" s="79"/>
      <c r="F342" s="79"/>
      <c r="G342" s="79"/>
      <c r="H342" s="79"/>
      <c r="I342" s="79"/>
      <c r="J342" s="79"/>
      <c r="K342" s="79"/>
      <c r="L342" s="79"/>
      <c r="M342" s="79"/>
      <c r="N342" s="79"/>
      <c r="O342" s="79"/>
      <c r="P342" s="79"/>
      <c r="Q342" s="79"/>
      <c r="R342" s="79"/>
      <c r="S342" s="79"/>
      <c r="T342" s="79"/>
      <c r="U342" s="79"/>
      <c r="V342" s="79"/>
      <c r="W342" s="79"/>
      <c r="X342" s="79"/>
      <c r="Y342" s="79"/>
      <c r="Z342" s="79"/>
      <c r="AA342" s="79"/>
      <c r="AB342" s="79"/>
      <c r="AC342" s="79"/>
      <c r="AD342" s="79"/>
    </row>
    <row r="343" spans="1:30" ht="21" customHeight="1" x14ac:dyDescent="0.25">
      <c r="A343" s="79"/>
      <c r="B343" s="79"/>
      <c r="C343" s="79"/>
      <c r="D343" s="79"/>
      <c r="E343" s="79"/>
      <c r="F343" s="79"/>
      <c r="G343" s="79"/>
      <c r="H343" s="79"/>
      <c r="I343" s="79"/>
      <c r="J343" s="79"/>
      <c r="K343" s="79"/>
      <c r="L343" s="79"/>
      <c r="M343" s="79"/>
      <c r="N343" s="79"/>
      <c r="O343" s="79"/>
      <c r="P343" s="79"/>
      <c r="Q343" s="79"/>
      <c r="R343" s="79"/>
      <c r="S343" s="79"/>
      <c r="T343" s="79"/>
      <c r="U343" s="79"/>
      <c r="V343" s="79"/>
      <c r="W343" s="79"/>
      <c r="X343" s="79"/>
      <c r="Y343" s="79"/>
      <c r="Z343" s="79"/>
      <c r="AA343" s="79"/>
      <c r="AB343" s="79"/>
      <c r="AC343" s="79"/>
      <c r="AD343" s="79"/>
    </row>
    <row r="344" spans="1:30" ht="21" customHeight="1" x14ac:dyDescent="0.25">
      <c r="A344" s="79"/>
      <c r="B344" s="79"/>
      <c r="C344" s="79"/>
      <c r="D344" s="79"/>
      <c r="E344" s="79"/>
      <c r="F344" s="79"/>
      <c r="G344" s="79"/>
      <c r="H344" s="79"/>
      <c r="I344" s="79"/>
      <c r="J344" s="79"/>
      <c r="K344" s="79"/>
      <c r="L344" s="79"/>
      <c r="M344" s="79"/>
      <c r="N344" s="79"/>
      <c r="O344" s="79"/>
      <c r="P344" s="79"/>
      <c r="Q344" s="79"/>
      <c r="R344" s="79"/>
      <c r="S344" s="79"/>
      <c r="T344" s="79"/>
      <c r="U344" s="79"/>
      <c r="V344" s="79"/>
      <c r="W344" s="79"/>
      <c r="X344" s="79"/>
      <c r="Y344" s="79"/>
      <c r="Z344" s="79"/>
      <c r="AA344" s="79"/>
      <c r="AB344" s="79"/>
      <c r="AC344" s="79"/>
      <c r="AD344" s="79"/>
    </row>
    <row r="345" spans="1:30" ht="21" customHeight="1" x14ac:dyDescent="0.25">
      <c r="A345" s="79"/>
      <c r="B345" s="79"/>
      <c r="C345" s="79"/>
      <c r="D345" s="79"/>
      <c r="E345" s="79"/>
      <c r="F345" s="79"/>
      <c r="G345" s="79"/>
      <c r="H345" s="79"/>
      <c r="I345" s="79"/>
      <c r="J345" s="79"/>
      <c r="K345" s="79"/>
      <c r="L345" s="79"/>
      <c r="M345" s="79"/>
      <c r="N345" s="79"/>
      <c r="O345" s="79"/>
      <c r="P345" s="79"/>
      <c r="Q345" s="79"/>
      <c r="R345" s="79"/>
      <c r="S345" s="79"/>
      <c r="T345" s="79"/>
      <c r="U345" s="79"/>
      <c r="V345" s="79"/>
      <c r="W345" s="79"/>
      <c r="X345" s="79"/>
      <c r="Y345" s="79"/>
      <c r="Z345" s="79"/>
      <c r="AA345" s="79"/>
      <c r="AB345" s="79"/>
      <c r="AC345" s="79"/>
      <c r="AD345" s="79"/>
    </row>
    <row r="346" spans="1:30" ht="21" customHeight="1" x14ac:dyDescent="0.25">
      <c r="A346" s="79"/>
      <c r="B346" s="79"/>
      <c r="C346" s="79"/>
      <c r="D346" s="79"/>
      <c r="E346" s="79"/>
      <c r="F346" s="79"/>
      <c r="G346" s="79"/>
      <c r="H346" s="79"/>
      <c r="I346" s="79"/>
      <c r="J346" s="79"/>
      <c r="K346" s="79"/>
      <c r="L346" s="79"/>
      <c r="M346" s="79"/>
      <c r="N346" s="79"/>
      <c r="O346" s="79"/>
      <c r="P346" s="79"/>
      <c r="Q346" s="79"/>
      <c r="R346" s="79"/>
      <c r="S346" s="79"/>
      <c r="T346" s="79"/>
      <c r="U346" s="79"/>
      <c r="V346" s="79"/>
      <c r="W346" s="79"/>
      <c r="X346" s="79"/>
      <c r="Y346" s="79"/>
      <c r="Z346" s="79"/>
      <c r="AA346" s="79"/>
      <c r="AB346" s="79"/>
      <c r="AC346" s="79"/>
      <c r="AD346" s="79"/>
    </row>
    <row r="347" spans="1:30" ht="21" customHeight="1" x14ac:dyDescent="0.25">
      <c r="A347" s="79"/>
      <c r="B347" s="79"/>
      <c r="C347" s="79"/>
      <c r="D347" s="79"/>
      <c r="E347" s="79"/>
      <c r="F347" s="79"/>
      <c r="G347" s="79"/>
      <c r="H347" s="79"/>
      <c r="I347" s="79"/>
      <c r="J347" s="79"/>
      <c r="K347" s="79"/>
      <c r="L347" s="79"/>
      <c r="M347" s="79"/>
      <c r="N347" s="79"/>
      <c r="O347" s="79"/>
      <c r="P347" s="79"/>
      <c r="Q347" s="79"/>
      <c r="R347" s="79"/>
      <c r="S347" s="79"/>
      <c r="T347" s="79"/>
      <c r="U347" s="79"/>
      <c r="V347" s="79"/>
      <c r="W347" s="79"/>
      <c r="X347" s="79"/>
      <c r="Y347" s="79"/>
      <c r="Z347" s="79"/>
      <c r="AA347" s="79"/>
      <c r="AB347" s="79"/>
      <c r="AC347" s="79"/>
      <c r="AD347" s="79"/>
    </row>
    <row r="348" spans="1:30" ht="21" customHeight="1" x14ac:dyDescent="0.25">
      <c r="A348" s="79"/>
      <c r="B348" s="79"/>
      <c r="C348" s="79"/>
      <c r="D348" s="79"/>
      <c r="E348" s="79"/>
      <c r="F348" s="79"/>
      <c r="G348" s="79"/>
      <c r="H348" s="79"/>
      <c r="I348" s="79"/>
      <c r="J348" s="79"/>
      <c r="K348" s="79"/>
      <c r="L348" s="79"/>
      <c r="M348" s="79"/>
      <c r="N348" s="79"/>
      <c r="O348" s="79"/>
      <c r="P348" s="79"/>
      <c r="Q348" s="79"/>
      <c r="R348" s="79"/>
      <c r="S348" s="79"/>
      <c r="T348" s="79"/>
      <c r="U348" s="79"/>
      <c r="V348" s="79"/>
      <c r="W348" s="79"/>
      <c r="X348" s="79"/>
      <c r="Y348" s="79"/>
      <c r="Z348" s="79"/>
      <c r="AA348" s="79"/>
      <c r="AB348" s="79"/>
      <c r="AC348" s="79"/>
      <c r="AD348" s="79"/>
    </row>
    <row r="349" spans="1:30" ht="21" customHeight="1" x14ac:dyDescent="0.25">
      <c r="A349" s="79"/>
      <c r="B349" s="79"/>
      <c r="C349" s="79"/>
      <c r="D349" s="79"/>
      <c r="E349" s="79"/>
      <c r="F349" s="79"/>
      <c r="G349" s="79"/>
      <c r="H349" s="79"/>
      <c r="I349" s="79"/>
      <c r="J349" s="79"/>
      <c r="K349" s="79"/>
      <c r="L349" s="79"/>
      <c r="M349" s="79"/>
      <c r="N349" s="79"/>
      <c r="O349" s="79"/>
      <c r="P349" s="79"/>
      <c r="Q349" s="79"/>
      <c r="R349" s="79"/>
      <c r="S349" s="79"/>
      <c r="T349" s="79"/>
      <c r="U349" s="79"/>
      <c r="V349" s="79"/>
      <c r="W349" s="79"/>
      <c r="X349" s="79"/>
      <c r="Y349" s="79"/>
      <c r="Z349" s="79"/>
      <c r="AA349" s="79"/>
      <c r="AB349" s="79"/>
      <c r="AC349" s="79"/>
      <c r="AD349" s="79"/>
    </row>
    <row r="350" spans="1:30" ht="21" customHeight="1" x14ac:dyDescent="0.25">
      <c r="A350" s="79"/>
      <c r="B350" s="79"/>
      <c r="C350" s="79"/>
      <c r="D350" s="79"/>
      <c r="E350" s="79"/>
      <c r="F350" s="79"/>
      <c r="G350" s="79"/>
      <c r="H350" s="79"/>
      <c r="I350" s="79"/>
      <c r="J350" s="79"/>
      <c r="K350" s="79"/>
      <c r="L350" s="79"/>
      <c r="M350" s="79"/>
      <c r="N350" s="79"/>
      <c r="O350" s="79"/>
      <c r="P350" s="79"/>
      <c r="Q350" s="79"/>
      <c r="R350" s="79"/>
      <c r="S350" s="79"/>
      <c r="T350" s="79"/>
      <c r="U350" s="79"/>
      <c r="V350" s="79"/>
      <c r="W350" s="79"/>
      <c r="X350" s="79"/>
      <c r="Y350" s="79"/>
      <c r="Z350" s="79"/>
      <c r="AA350" s="79"/>
      <c r="AB350" s="79"/>
      <c r="AC350" s="79"/>
      <c r="AD350" s="79"/>
    </row>
    <row r="351" spans="1:30" ht="21" customHeight="1" x14ac:dyDescent="0.25">
      <c r="A351" s="79"/>
      <c r="B351" s="79"/>
      <c r="C351" s="79"/>
      <c r="D351" s="79"/>
      <c r="E351" s="79"/>
      <c r="F351" s="79"/>
      <c r="G351" s="79"/>
      <c r="H351" s="79"/>
      <c r="I351" s="79"/>
      <c r="J351" s="79"/>
      <c r="K351" s="79"/>
      <c r="L351" s="79"/>
      <c r="M351" s="79"/>
      <c r="N351" s="79"/>
      <c r="O351" s="79"/>
      <c r="P351" s="79"/>
      <c r="Q351" s="79"/>
      <c r="R351" s="79"/>
      <c r="S351" s="79"/>
      <c r="T351" s="79"/>
      <c r="U351" s="79"/>
      <c r="V351" s="79"/>
      <c r="W351" s="79"/>
      <c r="X351" s="79"/>
      <c r="Y351" s="79"/>
      <c r="Z351" s="79"/>
      <c r="AA351" s="79"/>
      <c r="AB351" s="79"/>
      <c r="AC351" s="79"/>
      <c r="AD351" s="79"/>
    </row>
    <row r="352" spans="1:30" ht="21" customHeight="1" x14ac:dyDescent="0.25">
      <c r="A352" s="79"/>
      <c r="B352" s="79"/>
      <c r="C352" s="79"/>
      <c r="D352" s="79"/>
      <c r="E352" s="79"/>
      <c r="F352" s="79"/>
      <c r="G352" s="79"/>
      <c r="H352" s="79"/>
      <c r="I352" s="79"/>
      <c r="J352" s="79"/>
      <c r="K352" s="79"/>
      <c r="L352" s="79"/>
      <c r="M352" s="79"/>
      <c r="N352" s="79"/>
      <c r="O352" s="79"/>
      <c r="P352" s="79"/>
      <c r="Q352" s="79"/>
      <c r="R352" s="79"/>
      <c r="S352" s="79"/>
      <c r="T352" s="79"/>
      <c r="U352" s="79"/>
      <c r="V352" s="79"/>
      <c r="W352" s="79"/>
      <c r="X352" s="79"/>
      <c r="Y352" s="79"/>
      <c r="Z352" s="79"/>
      <c r="AA352" s="79"/>
      <c r="AB352" s="79"/>
      <c r="AC352" s="79"/>
      <c r="AD352" s="79"/>
    </row>
    <row r="353" spans="1:30" ht="21" customHeight="1" x14ac:dyDescent="0.25">
      <c r="A353" s="79"/>
      <c r="B353" s="79"/>
      <c r="C353" s="79"/>
      <c r="D353" s="79"/>
      <c r="E353" s="79"/>
      <c r="F353" s="79"/>
      <c r="G353" s="79"/>
      <c r="H353" s="79"/>
      <c r="I353" s="79"/>
      <c r="J353" s="79"/>
      <c r="K353" s="79"/>
      <c r="L353" s="79"/>
      <c r="M353" s="79"/>
      <c r="N353" s="79"/>
      <c r="O353" s="79"/>
      <c r="P353" s="79"/>
      <c r="Q353" s="79"/>
      <c r="R353" s="79"/>
      <c r="S353" s="79"/>
      <c r="T353" s="79"/>
      <c r="U353" s="79"/>
      <c r="V353" s="79"/>
      <c r="W353" s="79"/>
      <c r="X353" s="79"/>
      <c r="Y353" s="79"/>
      <c r="Z353" s="79"/>
      <c r="AA353" s="79"/>
      <c r="AB353" s="79"/>
      <c r="AC353" s="79"/>
      <c r="AD353" s="79"/>
    </row>
    <row r="354" spans="1:30" ht="15.75" customHeight="1" x14ac:dyDescent="0.25"/>
    <row r="355" spans="1:30" ht="15.75" customHeight="1" x14ac:dyDescent="0.25"/>
    <row r="356" spans="1:30" ht="15.75" customHeight="1" x14ac:dyDescent="0.25"/>
    <row r="357" spans="1:30" ht="15.75" customHeight="1" x14ac:dyDescent="0.25"/>
    <row r="358" spans="1:30" ht="15.75" customHeight="1" x14ac:dyDescent="0.25"/>
    <row r="359" spans="1:30" ht="15.75" customHeight="1" x14ac:dyDescent="0.25"/>
    <row r="360" spans="1:30" ht="15.75" customHeight="1" x14ac:dyDescent="0.25"/>
    <row r="361" spans="1:30" ht="15.75" customHeight="1" x14ac:dyDescent="0.25"/>
    <row r="362" spans="1:30" ht="15.75" customHeight="1" x14ac:dyDescent="0.25"/>
    <row r="363" spans="1:30" ht="15.75" customHeight="1" x14ac:dyDescent="0.25"/>
    <row r="364" spans="1:30" ht="15.75" customHeight="1" x14ac:dyDescent="0.25"/>
    <row r="365" spans="1:30" ht="15.75" customHeight="1" x14ac:dyDescent="0.25"/>
    <row r="366" spans="1:30" ht="15.75" customHeight="1" x14ac:dyDescent="0.25"/>
    <row r="367" spans="1:30" ht="15.75" customHeight="1" x14ac:dyDescent="0.25"/>
    <row r="368" spans="1:30"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524">
    <mergeCell ref="U12:U13"/>
    <mergeCell ref="V12:V13"/>
    <mergeCell ref="W12:W13"/>
    <mergeCell ref="F6:S6"/>
    <mergeCell ref="T6:U6"/>
    <mergeCell ref="V6:V7"/>
    <mergeCell ref="T8:T13"/>
    <mergeCell ref="V8:V9"/>
    <mergeCell ref="W8:W9"/>
    <mergeCell ref="W10:W11"/>
    <mergeCell ref="U10:U11"/>
    <mergeCell ref="V10:V11"/>
    <mergeCell ref="A1:C3"/>
    <mergeCell ref="D1:V1"/>
    <mergeCell ref="D2:V2"/>
    <mergeCell ref="D3:U3"/>
    <mergeCell ref="A4:C4"/>
    <mergeCell ref="D4:V4"/>
    <mergeCell ref="D5:V5"/>
    <mergeCell ref="C8:C9"/>
    <mergeCell ref="D8:D9"/>
    <mergeCell ref="C6:C7"/>
    <mergeCell ref="U8:U9"/>
    <mergeCell ref="C10:C11"/>
    <mergeCell ref="D10:D11"/>
    <mergeCell ref="E10:E11"/>
    <mergeCell ref="E14:E15"/>
    <mergeCell ref="E16:E17"/>
    <mergeCell ref="E18:E19"/>
    <mergeCell ref="E20:E21"/>
    <mergeCell ref="A5:C5"/>
    <mergeCell ref="A6:A7"/>
    <mergeCell ref="B6:B7"/>
    <mergeCell ref="D6:E6"/>
    <mergeCell ref="A8:A13"/>
    <mergeCell ref="B8:B13"/>
    <mergeCell ref="E8:E9"/>
    <mergeCell ref="E12:E13"/>
    <mergeCell ref="C12:C13"/>
    <mergeCell ref="D12:D13"/>
    <mergeCell ref="A14:A27"/>
    <mergeCell ref="B14:B27"/>
    <mergeCell ref="C14:C15"/>
    <mergeCell ref="D14:D15"/>
    <mergeCell ref="D16:D17"/>
    <mergeCell ref="V16:V17"/>
    <mergeCell ref="W16:W17"/>
    <mergeCell ref="U18:U19"/>
    <mergeCell ref="V18:V19"/>
    <mergeCell ref="D30:D31"/>
    <mergeCell ref="E30:E31"/>
    <mergeCell ref="C26:C27"/>
    <mergeCell ref="D26:D27"/>
    <mergeCell ref="E26:E27"/>
    <mergeCell ref="C28:C29"/>
    <mergeCell ref="D28:D29"/>
    <mergeCell ref="E28:E29"/>
    <mergeCell ref="C30:C31"/>
    <mergeCell ref="C16:C17"/>
    <mergeCell ref="C18:C19"/>
    <mergeCell ref="D18:D19"/>
    <mergeCell ref="C20:C21"/>
    <mergeCell ref="D20:D21"/>
    <mergeCell ref="C22:C23"/>
    <mergeCell ref="D22:D23"/>
    <mergeCell ref="E22:E23"/>
    <mergeCell ref="C24:C25"/>
    <mergeCell ref="D24:D25"/>
    <mergeCell ref="E24:E25"/>
    <mergeCell ref="E40:E41"/>
    <mergeCell ref="C42:C43"/>
    <mergeCell ref="D36:D37"/>
    <mergeCell ref="E36:E37"/>
    <mergeCell ref="C32:C33"/>
    <mergeCell ref="D32:D33"/>
    <mergeCell ref="E32:E33"/>
    <mergeCell ref="C34:C35"/>
    <mergeCell ref="D34:D35"/>
    <mergeCell ref="E34:E35"/>
    <mergeCell ref="C36:C37"/>
    <mergeCell ref="T48:T51"/>
    <mergeCell ref="U48:U49"/>
    <mergeCell ref="V48:V49"/>
    <mergeCell ref="U50:U51"/>
    <mergeCell ref="V50:V51"/>
    <mergeCell ref="T52:T59"/>
    <mergeCell ref="V52:V53"/>
    <mergeCell ref="D42:D43"/>
    <mergeCell ref="E42:E43"/>
    <mergeCell ref="D58:D59"/>
    <mergeCell ref="E58:E59"/>
    <mergeCell ref="W42:W43"/>
    <mergeCell ref="W44:W45"/>
    <mergeCell ref="W46:W47"/>
    <mergeCell ref="W48:W49"/>
    <mergeCell ref="W50:W51"/>
    <mergeCell ref="W52:W53"/>
    <mergeCell ref="W54:W55"/>
    <mergeCell ref="V54:V55"/>
    <mergeCell ref="U56:U57"/>
    <mergeCell ref="V56:V57"/>
    <mergeCell ref="C102:C103"/>
    <mergeCell ref="D102:D103"/>
    <mergeCell ref="E102:E103"/>
    <mergeCell ref="C104:C105"/>
    <mergeCell ref="D104:D105"/>
    <mergeCell ref="E104:E105"/>
    <mergeCell ref="C106:C107"/>
    <mergeCell ref="A28:A37"/>
    <mergeCell ref="B28:B37"/>
    <mergeCell ref="A38:A41"/>
    <mergeCell ref="B38:B41"/>
    <mergeCell ref="A42:A47"/>
    <mergeCell ref="B42:B47"/>
    <mergeCell ref="B48:B51"/>
    <mergeCell ref="C72:C73"/>
    <mergeCell ref="C74:C75"/>
    <mergeCell ref="C64:C65"/>
    <mergeCell ref="A60:A63"/>
    <mergeCell ref="A64:A67"/>
    <mergeCell ref="C38:C39"/>
    <mergeCell ref="D38:D39"/>
    <mergeCell ref="E38:E39"/>
    <mergeCell ref="C40:C41"/>
    <mergeCell ref="D40:D41"/>
    <mergeCell ref="C116:C117"/>
    <mergeCell ref="C118:C119"/>
    <mergeCell ref="D118:D119"/>
    <mergeCell ref="E118:E119"/>
    <mergeCell ref="A106:A113"/>
    <mergeCell ref="A114:A119"/>
    <mergeCell ref="C114:C115"/>
    <mergeCell ref="D114:D115"/>
    <mergeCell ref="E114:E115"/>
    <mergeCell ref="D116:D117"/>
    <mergeCell ref="E116:E117"/>
    <mergeCell ref="D112:D113"/>
    <mergeCell ref="E112:E113"/>
    <mergeCell ref="C108:C109"/>
    <mergeCell ref="D108:D109"/>
    <mergeCell ref="E108:E109"/>
    <mergeCell ref="C110:C111"/>
    <mergeCell ref="D110:D111"/>
    <mergeCell ref="E110:E111"/>
    <mergeCell ref="C112:C113"/>
    <mergeCell ref="D106:D107"/>
    <mergeCell ref="E106:E107"/>
    <mergeCell ref="D74:D75"/>
    <mergeCell ref="E74:E75"/>
    <mergeCell ref="C76:C77"/>
    <mergeCell ref="D76:D77"/>
    <mergeCell ref="A68:A79"/>
    <mergeCell ref="B68:B79"/>
    <mergeCell ref="D70:D71"/>
    <mergeCell ref="E70:E71"/>
    <mergeCell ref="D72:D73"/>
    <mergeCell ref="E72:E73"/>
    <mergeCell ref="E76:E77"/>
    <mergeCell ref="D68:D69"/>
    <mergeCell ref="E68:E69"/>
    <mergeCell ref="C68:C69"/>
    <mergeCell ref="C70:C71"/>
    <mergeCell ref="C78:C79"/>
    <mergeCell ref="E90:E91"/>
    <mergeCell ref="E92:E93"/>
    <mergeCell ref="E94:E95"/>
    <mergeCell ref="D78:D79"/>
    <mergeCell ref="E78:E79"/>
    <mergeCell ref="D80:D81"/>
    <mergeCell ref="E80:E81"/>
    <mergeCell ref="D82:D83"/>
    <mergeCell ref="E82:E83"/>
    <mergeCell ref="E84:E85"/>
    <mergeCell ref="D84:D85"/>
    <mergeCell ref="D86:D87"/>
    <mergeCell ref="D88:D89"/>
    <mergeCell ref="D90:D91"/>
    <mergeCell ref="D92:D93"/>
    <mergeCell ref="C136:C137"/>
    <mergeCell ref="D136:D137"/>
    <mergeCell ref="E136:E137"/>
    <mergeCell ref="D138:D139"/>
    <mergeCell ref="E138:E139"/>
    <mergeCell ref="C94:C95"/>
    <mergeCell ref="D94:D95"/>
    <mergeCell ref="A80:A87"/>
    <mergeCell ref="B80:B87"/>
    <mergeCell ref="A88:A99"/>
    <mergeCell ref="B88:B99"/>
    <mergeCell ref="A100:A105"/>
    <mergeCell ref="B100:B105"/>
    <mergeCell ref="B106:B113"/>
    <mergeCell ref="C90:C91"/>
    <mergeCell ref="C92:C93"/>
    <mergeCell ref="C80:C81"/>
    <mergeCell ref="C82:C83"/>
    <mergeCell ref="C84:C85"/>
    <mergeCell ref="C86:C87"/>
    <mergeCell ref="C88:C89"/>
    <mergeCell ref="D100:D101"/>
    <mergeCell ref="E86:E87"/>
    <mergeCell ref="E88:E89"/>
    <mergeCell ref="C44:C45"/>
    <mergeCell ref="D44:D45"/>
    <mergeCell ref="E44:E45"/>
    <mergeCell ref="C46:C47"/>
    <mergeCell ref="D46:D47"/>
    <mergeCell ref="E46:E47"/>
    <mergeCell ref="C48:C49"/>
    <mergeCell ref="C132:C133"/>
    <mergeCell ref="D132:D133"/>
    <mergeCell ref="E132:E133"/>
    <mergeCell ref="C124:C125"/>
    <mergeCell ref="D124:D125"/>
    <mergeCell ref="C126:C127"/>
    <mergeCell ref="D126:D127"/>
    <mergeCell ref="D128:D129"/>
    <mergeCell ref="D122:D123"/>
    <mergeCell ref="E122:E123"/>
    <mergeCell ref="E126:E127"/>
    <mergeCell ref="E128:E129"/>
    <mergeCell ref="E130:E131"/>
    <mergeCell ref="C120:C121"/>
    <mergeCell ref="D120:D121"/>
    <mergeCell ref="E120:E121"/>
    <mergeCell ref="C122:C123"/>
    <mergeCell ref="A48:A51"/>
    <mergeCell ref="A52:A59"/>
    <mergeCell ref="B52:B59"/>
    <mergeCell ref="C56:C57"/>
    <mergeCell ref="D56:D57"/>
    <mergeCell ref="E56:E57"/>
    <mergeCell ref="C58:C59"/>
    <mergeCell ref="D54:D55"/>
    <mergeCell ref="E54:E55"/>
    <mergeCell ref="C50:C51"/>
    <mergeCell ref="D50:D51"/>
    <mergeCell ref="E50:E51"/>
    <mergeCell ref="C52:C53"/>
    <mergeCell ref="D52:D53"/>
    <mergeCell ref="E52:E53"/>
    <mergeCell ref="C54:C55"/>
    <mergeCell ref="D48:D49"/>
    <mergeCell ref="E48:E49"/>
    <mergeCell ref="D64:D65"/>
    <mergeCell ref="E64:E65"/>
    <mergeCell ref="B60:B63"/>
    <mergeCell ref="C60:C61"/>
    <mergeCell ref="D60:D61"/>
    <mergeCell ref="E60:E61"/>
    <mergeCell ref="C62:C63"/>
    <mergeCell ref="D62:D63"/>
    <mergeCell ref="E62:E63"/>
    <mergeCell ref="B64:B67"/>
    <mergeCell ref="C66:C67"/>
    <mergeCell ref="D66:D67"/>
    <mergeCell ref="E66:E67"/>
    <mergeCell ref="B153:H153"/>
    <mergeCell ref="I153:O153"/>
    <mergeCell ref="C96:C97"/>
    <mergeCell ref="D96:D97"/>
    <mergeCell ref="E96:E97"/>
    <mergeCell ref="C98:C99"/>
    <mergeCell ref="D98:D99"/>
    <mergeCell ref="E98:E99"/>
    <mergeCell ref="C100:C101"/>
    <mergeCell ref="C134:C135"/>
    <mergeCell ref="D134:D135"/>
    <mergeCell ref="E134:E135"/>
    <mergeCell ref="B126:B135"/>
    <mergeCell ref="B114:B119"/>
    <mergeCell ref="B120:B125"/>
    <mergeCell ref="E124:E125"/>
    <mergeCell ref="C128:C129"/>
    <mergeCell ref="C130:C131"/>
    <mergeCell ref="D130:D131"/>
    <mergeCell ref="C142:C143"/>
    <mergeCell ref="C146:C147"/>
    <mergeCell ref="D146:D147"/>
    <mergeCell ref="E146:E147"/>
    <mergeCell ref="C138:C139"/>
    <mergeCell ref="T68:T79"/>
    <mergeCell ref="U68:U69"/>
    <mergeCell ref="U70:U71"/>
    <mergeCell ref="U72:U73"/>
    <mergeCell ref="U86:U87"/>
    <mergeCell ref="U78:U79"/>
    <mergeCell ref="E100:E101"/>
    <mergeCell ref="A148:S148"/>
    <mergeCell ref="B152:H152"/>
    <mergeCell ref="I152:O152"/>
    <mergeCell ref="A126:A135"/>
    <mergeCell ref="A120:A125"/>
    <mergeCell ref="C140:C141"/>
    <mergeCell ref="A142:A147"/>
    <mergeCell ref="B142:B147"/>
    <mergeCell ref="D142:D143"/>
    <mergeCell ref="E142:E143"/>
    <mergeCell ref="E144:E145"/>
    <mergeCell ref="C144:C145"/>
    <mergeCell ref="D144:D145"/>
    <mergeCell ref="D140:D141"/>
    <mergeCell ref="E140:E141"/>
    <mergeCell ref="A136:A141"/>
    <mergeCell ref="B136:B141"/>
    <mergeCell ref="V118:V119"/>
    <mergeCell ref="W118:W119"/>
    <mergeCell ref="U114:U115"/>
    <mergeCell ref="V114:V115"/>
    <mergeCell ref="W114:W115"/>
    <mergeCell ref="U116:U117"/>
    <mergeCell ref="V116:V117"/>
    <mergeCell ref="W116:W117"/>
    <mergeCell ref="U118:U119"/>
    <mergeCell ref="V124:V125"/>
    <mergeCell ref="W124:W125"/>
    <mergeCell ref="U120:U121"/>
    <mergeCell ref="V120:V121"/>
    <mergeCell ref="W120:W121"/>
    <mergeCell ref="U122:U123"/>
    <mergeCell ref="V122:V123"/>
    <mergeCell ref="W122:W123"/>
    <mergeCell ref="U124:U125"/>
    <mergeCell ref="V130:V131"/>
    <mergeCell ref="W130:W131"/>
    <mergeCell ref="U126:U127"/>
    <mergeCell ref="V126:V127"/>
    <mergeCell ref="W126:W127"/>
    <mergeCell ref="U128:U129"/>
    <mergeCell ref="V128:V129"/>
    <mergeCell ref="W128:W129"/>
    <mergeCell ref="U130:U131"/>
    <mergeCell ref="V136:V137"/>
    <mergeCell ref="W136:W137"/>
    <mergeCell ref="U132:U133"/>
    <mergeCell ref="V132:V133"/>
    <mergeCell ref="W132:W133"/>
    <mergeCell ref="U134:U135"/>
    <mergeCell ref="V134:V135"/>
    <mergeCell ref="W134:W135"/>
    <mergeCell ref="U136:U137"/>
    <mergeCell ref="V142:V143"/>
    <mergeCell ref="W142:W143"/>
    <mergeCell ref="U138:U139"/>
    <mergeCell ref="V138:V139"/>
    <mergeCell ref="W138:W139"/>
    <mergeCell ref="U140:U141"/>
    <mergeCell ref="V140:V141"/>
    <mergeCell ref="W140:W141"/>
    <mergeCell ref="U142:U143"/>
    <mergeCell ref="W146:W147"/>
    <mergeCell ref="W148:W149"/>
    <mergeCell ref="W150:W151"/>
    <mergeCell ref="W152:W153"/>
    <mergeCell ref="W154:W155"/>
    <mergeCell ref="W156:W157"/>
    <mergeCell ref="W158:W159"/>
    <mergeCell ref="W160:W161"/>
    <mergeCell ref="W162:W163"/>
    <mergeCell ref="W164:W165"/>
    <mergeCell ref="W166:W167"/>
    <mergeCell ref="W168:W169"/>
    <mergeCell ref="W170:W171"/>
    <mergeCell ref="W172:W173"/>
    <mergeCell ref="W188:W189"/>
    <mergeCell ref="W190:W191"/>
    <mergeCell ref="W192:W193"/>
    <mergeCell ref="W194:W195"/>
    <mergeCell ref="W196:W197"/>
    <mergeCell ref="W198:W199"/>
    <mergeCell ref="W200:W201"/>
    <mergeCell ref="W174:W175"/>
    <mergeCell ref="W176:W177"/>
    <mergeCell ref="W178:W179"/>
    <mergeCell ref="W180:W181"/>
    <mergeCell ref="W182:W183"/>
    <mergeCell ref="W184:W185"/>
    <mergeCell ref="W186:W187"/>
    <mergeCell ref="V64:V65"/>
    <mergeCell ref="W64:W65"/>
    <mergeCell ref="U52:U53"/>
    <mergeCell ref="U54:U55"/>
    <mergeCell ref="T60:T63"/>
    <mergeCell ref="U60:U61"/>
    <mergeCell ref="V60:V61"/>
    <mergeCell ref="W60:W61"/>
    <mergeCell ref="T64:T67"/>
    <mergeCell ref="W66:W67"/>
    <mergeCell ref="V62:V63"/>
    <mergeCell ref="W62:W63"/>
    <mergeCell ref="U62:U63"/>
    <mergeCell ref="U64:U65"/>
    <mergeCell ref="W56:W57"/>
    <mergeCell ref="W58:W59"/>
    <mergeCell ref="U58:U59"/>
    <mergeCell ref="V58:V59"/>
    <mergeCell ref="V72:V73"/>
    <mergeCell ref="V74:V75"/>
    <mergeCell ref="W74:W75"/>
    <mergeCell ref="V76:V77"/>
    <mergeCell ref="W76:W77"/>
    <mergeCell ref="U66:U67"/>
    <mergeCell ref="V66:V67"/>
    <mergeCell ref="V68:V69"/>
    <mergeCell ref="W68:W69"/>
    <mergeCell ref="V70:V71"/>
    <mergeCell ref="W70:W71"/>
    <mergeCell ref="W72:W73"/>
    <mergeCell ref="U76:U77"/>
    <mergeCell ref="U74:U75"/>
    <mergeCell ref="V88:V89"/>
    <mergeCell ref="W88:W89"/>
    <mergeCell ref="T80:T87"/>
    <mergeCell ref="T88:T99"/>
    <mergeCell ref="T100:T105"/>
    <mergeCell ref="T106:T113"/>
    <mergeCell ref="T114:T119"/>
    <mergeCell ref="T120:T125"/>
    <mergeCell ref="T126:T135"/>
    <mergeCell ref="V86:V87"/>
    <mergeCell ref="W86:W87"/>
    <mergeCell ref="U88:U89"/>
    <mergeCell ref="V94:V95"/>
    <mergeCell ref="W94:W95"/>
    <mergeCell ref="U90:U91"/>
    <mergeCell ref="V90:V91"/>
    <mergeCell ref="W90:W91"/>
    <mergeCell ref="U92:U93"/>
    <mergeCell ref="V92:V93"/>
    <mergeCell ref="W92:W93"/>
    <mergeCell ref="U94:U95"/>
    <mergeCell ref="V100:V101"/>
    <mergeCell ref="W100:W101"/>
    <mergeCell ref="U96:U97"/>
    <mergeCell ref="T136:T141"/>
    <mergeCell ref="T142:T147"/>
    <mergeCell ref="U144:U145"/>
    <mergeCell ref="V144:V145"/>
    <mergeCell ref="W144:W145"/>
    <mergeCell ref="U146:U147"/>
    <mergeCell ref="V146:V147"/>
    <mergeCell ref="U16:U17"/>
    <mergeCell ref="U20:U21"/>
    <mergeCell ref="V20:V21"/>
    <mergeCell ref="W20:W21"/>
    <mergeCell ref="U22:U23"/>
    <mergeCell ref="V22:V23"/>
    <mergeCell ref="W22:W23"/>
    <mergeCell ref="U24:U25"/>
    <mergeCell ref="V24:V25"/>
    <mergeCell ref="W24:W25"/>
    <mergeCell ref="T14:T27"/>
    <mergeCell ref="U14:U15"/>
    <mergeCell ref="V14:V15"/>
    <mergeCell ref="W14:W15"/>
    <mergeCell ref="W18:W19"/>
    <mergeCell ref="U32:U33"/>
    <mergeCell ref="V32:V33"/>
    <mergeCell ref="W32:W33"/>
    <mergeCell ref="W26:W27"/>
    <mergeCell ref="W28:W29"/>
    <mergeCell ref="W30:W31"/>
    <mergeCell ref="W34:W35"/>
    <mergeCell ref="W36:W37"/>
    <mergeCell ref="W38:W39"/>
    <mergeCell ref="W40:W41"/>
    <mergeCell ref="U34:U35"/>
    <mergeCell ref="V34:V35"/>
    <mergeCell ref="U36:U37"/>
    <mergeCell ref="V36:V37"/>
    <mergeCell ref="U26:U27"/>
    <mergeCell ref="V26:V27"/>
    <mergeCell ref="T28:T37"/>
    <mergeCell ref="U28:U29"/>
    <mergeCell ref="V28:V29"/>
    <mergeCell ref="U30:U31"/>
    <mergeCell ref="V30:V31"/>
    <mergeCell ref="U42:U43"/>
    <mergeCell ref="U44:U45"/>
    <mergeCell ref="V44:V45"/>
    <mergeCell ref="U46:U47"/>
    <mergeCell ref="V46:V47"/>
    <mergeCell ref="T38:T41"/>
    <mergeCell ref="U38:U39"/>
    <mergeCell ref="V38:V39"/>
    <mergeCell ref="U40:U41"/>
    <mergeCell ref="V40:V41"/>
    <mergeCell ref="T42:T47"/>
    <mergeCell ref="V42:V43"/>
    <mergeCell ref="V78:V79"/>
    <mergeCell ref="W78:W79"/>
    <mergeCell ref="V80:V81"/>
    <mergeCell ref="W80:W81"/>
    <mergeCell ref="V82:V83"/>
    <mergeCell ref="W82:W83"/>
    <mergeCell ref="U82:U83"/>
    <mergeCell ref="U84:U85"/>
    <mergeCell ref="V84:V85"/>
    <mergeCell ref="W84:W85"/>
    <mergeCell ref="U80:U81"/>
    <mergeCell ref="V96:V97"/>
    <mergeCell ref="W96:W97"/>
    <mergeCell ref="U98:U99"/>
    <mergeCell ref="V98:V99"/>
    <mergeCell ref="W98:W99"/>
    <mergeCell ref="U100:U101"/>
    <mergeCell ref="V106:V107"/>
    <mergeCell ref="W106:W107"/>
    <mergeCell ref="U102:U103"/>
    <mergeCell ref="V102:V103"/>
    <mergeCell ref="W102:W103"/>
    <mergeCell ref="U104:U105"/>
    <mergeCell ref="V104:V105"/>
    <mergeCell ref="W104:W105"/>
    <mergeCell ref="U106:U107"/>
    <mergeCell ref="V112:V113"/>
    <mergeCell ref="W112:W113"/>
    <mergeCell ref="U108:U109"/>
    <mergeCell ref="V108:V109"/>
    <mergeCell ref="W108:W109"/>
    <mergeCell ref="U110:U111"/>
    <mergeCell ref="V110:V111"/>
    <mergeCell ref="W110:W111"/>
    <mergeCell ref="U112:U113"/>
  </mergeCells>
  <printOptions horizontalCentered="1" verticalCentered="1"/>
  <pageMargins left="0" right="0" top="0" bottom="0.74803149606299213" header="0" footer="0"/>
  <pageSetup scale="6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81629-D3FB-484B-A2B8-3BCACA984260}">
  <dimension ref="A1:AH972"/>
  <sheetViews>
    <sheetView topLeftCell="A405" zoomScale="51" zoomScaleNormal="51" workbookViewId="0">
      <selection activeCell="I417" sqref="I417"/>
    </sheetView>
  </sheetViews>
  <sheetFormatPr baseColWidth="10" defaultRowHeight="15" x14ac:dyDescent="0.25"/>
  <cols>
    <col min="5" max="5" width="19.28515625" customWidth="1"/>
    <col min="6" max="6" width="22.5703125" customWidth="1"/>
    <col min="7" max="7" width="19.5703125" customWidth="1"/>
    <col min="8" max="8" width="17.42578125" customWidth="1"/>
    <col min="9" max="9" width="26.42578125" customWidth="1"/>
    <col min="10" max="10" width="21.7109375" customWidth="1"/>
    <col min="11" max="11" width="21.5703125" customWidth="1"/>
    <col min="12" max="12" width="21.42578125" customWidth="1"/>
    <col min="13" max="13" width="25.42578125" customWidth="1"/>
  </cols>
  <sheetData>
    <row r="1" spans="1:34" x14ac:dyDescent="0.25">
      <c r="A1" s="652"/>
      <c r="B1" s="653"/>
      <c r="C1" s="653"/>
      <c r="D1" s="653"/>
      <c r="E1" s="658" t="s">
        <v>0</v>
      </c>
      <c r="F1" s="659"/>
      <c r="G1" s="659"/>
      <c r="H1" s="659"/>
      <c r="I1" s="659"/>
      <c r="J1" s="659"/>
      <c r="K1" s="659"/>
      <c r="L1" s="659"/>
      <c r="M1" s="659"/>
      <c r="N1" s="659"/>
      <c r="O1" s="659"/>
      <c r="P1" s="659"/>
      <c r="Q1" s="659"/>
      <c r="R1" s="659"/>
      <c r="S1" s="659"/>
      <c r="T1" s="659"/>
      <c r="U1" s="659"/>
      <c r="V1" s="659"/>
      <c r="W1" s="659"/>
      <c r="X1" s="659"/>
      <c r="Y1" s="660"/>
      <c r="Z1" s="295"/>
      <c r="AA1" s="295"/>
      <c r="AB1" s="295"/>
      <c r="AC1" s="295"/>
      <c r="AD1" s="295"/>
      <c r="AE1" s="295"/>
      <c r="AF1" s="295"/>
      <c r="AG1" s="295"/>
      <c r="AH1" s="295"/>
    </row>
    <row r="2" spans="1:34" ht="32.25" customHeight="1" x14ac:dyDescent="0.25">
      <c r="A2" s="654"/>
      <c r="B2" s="655"/>
      <c r="C2" s="655"/>
      <c r="D2" s="655"/>
      <c r="E2" s="661" t="s">
        <v>408</v>
      </c>
      <c r="F2" s="662"/>
      <c r="G2" s="662"/>
      <c r="H2" s="662"/>
      <c r="I2" s="662"/>
      <c r="J2" s="662"/>
      <c r="K2" s="662"/>
      <c r="L2" s="662"/>
      <c r="M2" s="662"/>
      <c r="N2" s="662"/>
      <c r="O2" s="662"/>
      <c r="P2" s="662"/>
      <c r="Q2" s="662"/>
      <c r="R2" s="662"/>
      <c r="S2" s="662"/>
      <c r="T2" s="662"/>
      <c r="U2" s="662"/>
      <c r="V2" s="662"/>
      <c r="W2" s="662"/>
      <c r="X2" s="662"/>
      <c r="Y2" s="663"/>
      <c r="Z2" s="295"/>
      <c r="AA2" s="295"/>
      <c r="AB2" s="295"/>
      <c r="AC2" s="295"/>
      <c r="AD2" s="295"/>
      <c r="AE2" s="295"/>
      <c r="AF2" s="295"/>
      <c r="AG2" s="295"/>
      <c r="AH2" s="295"/>
    </row>
    <row r="3" spans="1:34" ht="15.75" thickBot="1" x14ac:dyDescent="0.3">
      <c r="A3" s="656"/>
      <c r="B3" s="657"/>
      <c r="C3" s="657"/>
      <c r="D3" s="657"/>
      <c r="E3" s="664" t="s">
        <v>2</v>
      </c>
      <c r="F3" s="665"/>
      <c r="G3" s="665"/>
      <c r="H3" s="665"/>
      <c r="I3" s="665"/>
      <c r="J3" s="665"/>
      <c r="K3" s="665"/>
      <c r="L3" s="665"/>
      <c r="M3" s="665"/>
      <c r="N3" s="665"/>
      <c r="O3" s="665"/>
      <c r="P3" s="665"/>
      <c r="Q3" s="665"/>
      <c r="R3" s="666"/>
      <c r="S3" s="667" t="s">
        <v>3</v>
      </c>
      <c r="T3" s="665"/>
      <c r="U3" s="665"/>
      <c r="V3" s="665"/>
      <c r="W3" s="665"/>
      <c r="X3" s="665"/>
      <c r="Y3" s="668"/>
      <c r="Z3" s="295"/>
      <c r="AA3" s="295"/>
      <c r="AB3" s="295"/>
      <c r="AC3" s="295"/>
      <c r="AD3" s="295"/>
      <c r="AE3" s="295"/>
      <c r="AF3" s="295"/>
      <c r="AG3" s="295"/>
      <c r="AH3" s="295"/>
    </row>
    <row r="4" spans="1:34" x14ac:dyDescent="0.25">
      <c r="A4" s="669" t="s">
        <v>410</v>
      </c>
      <c r="B4" s="670"/>
      <c r="C4" s="670"/>
      <c r="D4" s="671"/>
      <c r="E4" s="672" t="s">
        <v>7</v>
      </c>
      <c r="F4" s="673"/>
      <c r="G4" s="673"/>
      <c r="H4" s="673"/>
      <c r="I4" s="673"/>
      <c r="J4" s="673"/>
      <c r="K4" s="673"/>
      <c r="L4" s="673"/>
      <c r="M4" s="673"/>
      <c r="N4" s="673"/>
      <c r="O4" s="673"/>
      <c r="P4" s="673"/>
      <c r="Q4" s="673"/>
      <c r="R4" s="673"/>
      <c r="S4" s="673"/>
      <c r="T4" s="673"/>
      <c r="U4" s="673"/>
      <c r="V4" s="673"/>
      <c r="W4" s="673"/>
      <c r="X4" s="673"/>
      <c r="Y4" s="674"/>
      <c r="Z4" s="295"/>
      <c r="AA4" s="295"/>
      <c r="AB4" s="295"/>
      <c r="AC4" s="295"/>
      <c r="AD4" s="295"/>
      <c r="AE4" s="295"/>
      <c r="AF4" s="295"/>
      <c r="AG4" s="295"/>
      <c r="AH4" s="295"/>
    </row>
    <row r="5" spans="1:34" ht="15.75" thickBot="1" x14ac:dyDescent="0.3">
      <c r="A5" s="675" t="s">
        <v>412</v>
      </c>
      <c r="B5" s="665"/>
      <c r="C5" s="665"/>
      <c r="D5" s="666"/>
      <c r="E5" s="676" t="s">
        <v>745</v>
      </c>
      <c r="F5" s="665"/>
      <c r="G5" s="665"/>
      <c r="H5" s="665"/>
      <c r="I5" s="665"/>
      <c r="J5" s="665"/>
      <c r="K5" s="665"/>
      <c r="L5" s="665"/>
      <c r="M5" s="665"/>
      <c r="N5" s="665"/>
      <c r="O5" s="665"/>
      <c r="P5" s="665"/>
      <c r="Q5" s="665"/>
      <c r="R5" s="665"/>
      <c r="S5" s="665"/>
      <c r="T5" s="665"/>
      <c r="U5" s="665"/>
      <c r="V5" s="665"/>
      <c r="W5" s="665"/>
      <c r="X5" s="665"/>
      <c r="Y5" s="668"/>
      <c r="Z5" s="295"/>
      <c r="AA5" s="295"/>
      <c r="AB5" s="295"/>
      <c r="AC5" s="295"/>
      <c r="AD5" s="295"/>
      <c r="AE5" s="295"/>
      <c r="AF5" s="295"/>
      <c r="AG5" s="295"/>
      <c r="AH5" s="295"/>
    </row>
    <row r="6" spans="1:34" ht="15.75" thickBot="1" x14ac:dyDescent="0.3">
      <c r="A6" s="677" t="s">
        <v>414</v>
      </c>
      <c r="B6" s="679" t="s">
        <v>415</v>
      </c>
      <c r="C6" s="679" t="s">
        <v>416</v>
      </c>
      <c r="D6" s="679" t="s">
        <v>417</v>
      </c>
      <c r="E6" s="679" t="s">
        <v>418</v>
      </c>
      <c r="F6" s="681" t="s">
        <v>419</v>
      </c>
      <c r="G6" s="682"/>
      <c r="H6" s="682"/>
      <c r="I6" s="683"/>
      <c r="J6" s="684" t="s">
        <v>420</v>
      </c>
      <c r="K6" s="659"/>
      <c r="L6" s="659"/>
      <c r="M6" s="685"/>
      <c r="N6" s="684" t="s">
        <v>422</v>
      </c>
      <c r="O6" s="659"/>
      <c r="P6" s="659"/>
      <c r="Q6" s="659"/>
      <c r="R6" s="685"/>
      <c r="S6" s="684" t="s">
        <v>423</v>
      </c>
      <c r="T6" s="659"/>
      <c r="U6" s="659"/>
      <c r="V6" s="659"/>
      <c r="W6" s="659"/>
      <c r="X6" s="659"/>
      <c r="Y6" s="660"/>
      <c r="Z6" s="295"/>
      <c r="AA6" s="295"/>
      <c r="AB6" s="295"/>
      <c r="AC6" s="295"/>
      <c r="AD6" s="295"/>
      <c r="AE6" s="295"/>
      <c r="AF6" s="295"/>
      <c r="AG6" s="295"/>
      <c r="AH6" s="295"/>
    </row>
    <row r="7" spans="1:34" ht="48" x14ac:dyDescent="0.25">
      <c r="A7" s="678"/>
      <c r="B7" s="680"/>
      <c r="C7" s="680"/>
      <c r="D7" s="680"/>
      <c r="E7" s="680"/>
      <c r="F7" s="296" t="s">
        <v>424</v>
      </c>
      <c r="G7" s="296" t="s">
        <v>426</v>
      </c>
      <c r="H7" s="296" t="s">
        <v>427</v>
      </c>
      <c r="I7" s="296" t="s">
        <v>428</v>
      </c>
      <c r="J7" s="296" t="s">
        <v>424</v>
      </c>
      <c r="K7" s="296" t="s">
        <v>426</v>
      </c>
      <c r="L7" s="296" t="s">
        <v>427</v>
      </c>
      <c r="M7" s="296" t="s">
        <v>428</v>
      </c>
      <c r="N7" s="297" t="s">
        <v>429</v>
      </c>
      <c r="O7" s="297" t="s">
        <v>430</v>
      </c>
      <c r="P7" s="297" t="s">
        <v>431</v>
      </c>
      <c r="Q7" s="297" t="s">
        <v>432</v>
      </c>
      <c r="R7" s="297" t="s">
        <v>433</v>
      </c>
      <c r="S7" s="297" t="s">
        <v>434</v>
      </c>
      <c r="T7" s="297" t="s">
        <v>435</v>
      </c>
      <c r="U7" s="297" t="s">
        <v>436</v>
      </c>
      <c r="V7" s="297" t="s">
        <v>438</v>
      </c>
      <c r="W7" s="297" t="s">
        <v>439</v>
      </c>
      <c r="X7" s="298" t="s">
        <v>440</v>
      </c>
      <c r="Y7" s="299" t="s">
        <v>441</v>
      </c>
      <c r="Z7" s="295"/>
      <c r="AA7" s="295"/>
      <c r="AB7" s="295"/>
      <c r="AC7" s="295"/>
      <c r="AD7" s="295"/>
      <c r="AE7" s="295"/>
      <c r="AF7" s="295"/>
      <c r="AG7" s="295"/>
      <c r="AH7" s="295"/>
    </row>
    <row r="8" spans="1:34" ht="24" x14ac:dyDescent="0.25">
      <c r="A8" s="686">
        <v>1</v>
      </c>
      <c r="B8" s="688" t="s">
        <v>442</v>
      </c>
      <c r="C8" s="686" t="s">
        <v>443</v>
      </c>
      <c r="D8" s="300" t="s">
        <v>444</v>
      </c>
      <c r="E8" s="301">
        <v>243</v>
      </c>
      <c r="F8" s="301">
        <v>243</v>
      </c>
      <c r="G8" s="301">
        <v>243</v>
      </c>
      <c r="H8" s="302">
        <v>18.7</v>
      </c>
      <c r="I8" s="302">
        <v>18.7</v>
      </c>
      <c r="J8" s="303"/>
      <c r="K8" s="303">
        <v>0</v>
      </c>
      <c r="L8" s="303">
        <v>11</v>
      </c>
      <c r="M8" s="303">
        <v>11</v>
      </c>
      <c r="N8" s="689" t="s">
        <v>447</v>
      </c>
      <c r="O8" s="689" t="s">
        <v>448</v>
      </c>
      <c r="P8" s="689" t="s">
        <v>722</v>
      </c>
      <c r="Q8" s="689" t="s">
        <v>449</v>
      </c>
      <c r="R8" s="689" t="s">
        <v>450</v>
      </c>
      <c r="S8" s="689" t="s">
        <v>452</v>
      </c>
      <c r="T8" s="689" t="s">
        <v>452</v>
      </c>
      <c r="U8" s="689" t="s">
        <v>453</v>
      </c>
      <c r="V8" s="689" t="s">
        <v>452</v>
      </c>
      <c r="W8" s="689" t="s">
        <v>454</v>
      </c>
      <c r="X8" s="689" t="s">
        <v>455</v>
      </c>
      <c r="Y8" s="692">
        <v>583480</v>
      </c>
      <c r="Z8" s="304">
        <v>615865</v>
      </c>
      <c r="AA8" s="295"/>
      <c r="AB8" s="295"/>
      <c r="AC8" s="295"/>
      <c r="AD8" s="295"/>
      <c r="AE8" s="295"/>
      <c r="AF8" s="295"/>
      <c r="AG8" s="295"/>
      <c r="AH8" s="295"/>
    </row>
    <row r="9" spans="1:34" ht="24" x14ac:dyDescent="0.25">
      <c r="A9" s="680"/>
      <c r="B9" s="680"/>
      <c r="C9" s="680"/>
      <c r="D9" s="300" t="s">
        <v>456</v>
      </c>
      <c r="E9" s="305">
        <v>476086000</v>
      </c>
      <c r="F9" s="305">
        <v>476086000</v>
      </c>
      <c r="G9" s="305">
        <v>476086000</v>
      </c>
      <c r="H9" s="302">
        <v>445806000</v>
      </c>
      <c r="I9" s="302">
        <v>407221589</v>
      </c>
      <c r="J9" s="303"/>
      <c r="K9" s="305">
        <v>247456000</v>
      </c>
      <c r="L9" s="305">
        <v>381111528</v>
      </c>
      <c r="M9" s="305">
        <v>410485886</v>
      </c>
      <c r="N9" s="690"/>
      <c r="O9" s="690"/>
      <c r="P9" s="690"/>
      <c r="Q9" s="690"/>
      <c r="R9" s="690"/>
      <c r="S9" s="690"/>
      <c r="T9" s="690"/>
      <c r="U9" s="690"/>
      <c r="V9" s="690"/>
      <c r="W9" s="690"/>
      <c r="X9" s="690"/>
      <c r="Y9" s="690"/>
      <c r="Z9" s="306"/>
      <c r="AA9" s="295"/>
      <c r="AB9" s="295"/>
      <c r="AC9" s="295"/>
      <c r="AD9" s="295"/>
      <c r="AE9" s="295"/>
      <c r="AF9" s="295"/>
      <c r="AG9" s="295"/>
      <c r="AH9" s="295"/>
    </row>
    <row r="10" spans="1:34" ht="24" x14ac:dyDescent="0.25">
      <c r="A10" s="680"/>
      <c r="B10" s="680"/>
      <c r="C10" s="680"/>
      <c r="D10" s="300" t="s">
        <v>457</v>
      </c>
      <c r="E10" s="301">
        <v>69</v>
      </c>
      <c r="F10" s="301">
        <v>69</v>
      </c>
      <c r="G10" s="301">
        <v>69</v>
      </c>
      <c r="H10" s="307">
        <v>18</v>
      </c>
      <c r="I10" s="307">
        <v>18</v>
      </c>
      <c r="J10" s="303">
        <v>9</v>
      </c>
      <c r="K10" s="303">
        <v>18</v>
      </c>
      <c r="L10" s="303">
        <v>18</v>
      </c>
      <c r="M10" s="303">
        <v>18</v>
      </c>
      <c r="N10" s="690"/>
      <c r="O10" s="690"/>
      <c r="P10" s="690"/>
      <c r="Q10" s="690"/>
      <c r="R10" s="690"/>
      <c r="S10" s="690"/>
      <c r="T10" s="690"/>
      <c r="U10" s="690"/>
      <c r="V10" s="690"/>
      <c r="W10" s="690"/>
      <c r="X10" s="690"/>
      <c r="Y10" s="690"/>
      <c r="Z10" s="306"/>
      <c r="AA10" s="295"/>
      <c r="AB10" s="295"/>
      <c r="AC10" s="295"/>
      <c r="AD10" s="295"/>
      <c r="AE10" s="295"/>
      <c r="AF10" s="295"/>
      <c r="AG10" s="295"/>
      <c r="AH10" s="295"/>
    </row>
    <row r="11" spans="1:34" ht="36" x14ac:dyDescent="0.25">
      <c r="A11" s="680"/>
      <c r="B11" s="680"/>
      <c r="C11" s="687"/>
      <c r="D11" s="300" t="s">
        <v>459</v>
      </c>
      <c r="E11" s="305">
        <v>74867467</v>
      </c>
      <c r="F11" s="305">
        <v>74867467</v>
      </c>
      <c r="G11" s="305">
        <v>74867467</v>
      </c>
      <c r="H11" s="302">
        <v>74848367</v>
      </c>
      <c r="I11" s="302">
        <v>72175211</v>
      </c>
      <c r="J11" s="305">
        <v>43318043.142857142</v>
      </c>
      <c r="K11" s="305">
        <v>52958100</v>
      </c>
      <c r="L11" s="305">
        <v>59946471</v>
      </c>
      <c r="M11" s="305">
        <v>62364353</v>
      </c>
      <c r="N11" s="691"/>
      <c r="O11" s="691"/>
      <c r="P11" s="691"/>
      <c r="Q11" s="691"/>
      <c r="R11" s="691"/>
      <c r="S11" s="691"/>
      <c r="T11" s="691"/>
      <c r="U11" s="691"/>
      <c r="V11" s="691"/>
      <c r="W11" s="691"/>
      <c r="X11" s="691"/>
      <c r="Y11" s="691"/>
      <c r="Z11" s="306"/>
      <c r="AA11" s="295"/>
      <c r="AB11" s="295"/>
      <c r="AC11" s="295"/>
      <c r="AD11" s="295"/>
      <c r="AE11" s="295"/>
      <c r="AF11" s="295"/>
      <c r="AG11" s="295"/>
      <c r="AH11" s="295"/>
    </row>
    <row r="12" spans="1:34" ht="24" x14ac:dyDescent="0.25">
      <c r="A12" s="680"/>
      <c r="B12" s="680"/>
      <c r="C12" s="686" t="s">
        <v>460</v>
      </c>
      <c r="D12" s="300" t="s">
        <v>444</v>
      </c>
      <c r="E12" s="301">
        <v>243</v>
      </c>
      <c r="F12" s="301">
        <v>243</v>
      </c>
      <c r="G12" s="301">
        <v>243</v>
      </c>
      <c r="H12" s="302">
        <v>18.600000000000001</v>
      </c>
      <c r="I12" s="302">
        <v>18.600000000000001</v>
      </c>
      <c r="J12" s="303"/>
      <c r="K12" s="303">
        <v>0</v>
      </c>
      <c r="L12" s="303">
        <v>7</v>
      </c>
      <c r="M12" s="303">
        <v>7</v>
      </c>
      <c r="N12" s="689" t="s">
        <v>462</v>
      </c>
      <c r="O12" s="689" t="s">
        <v>463</v>
      </c>
      <c r="P12" s="689" t="s">
        <v>723</v>
      </c>
      <c r="Q12" s="689" t="s">
        <v>449</v>
      </c>
      <c r="R12" s="689" t="s">
        <v>464</v>
      </c>
      <c r="S12" s="689" t="s">
        <v>452</v>
      </c>
      <c r="T12" s="689" t="s">
        <v>452</v>
      </c>
      <c r="U12" s="689" t="s">
        <v>453</v>
      </c>
      <c r="V12" s="689" t="s">
        <v>452</v>
      </c>
      <c r="W12" s="689" t="s">
        <v>454</v>
      </c>
      <c r="X12" s="689" t="s">
        <v>455</v>
      </c>
      <c r="Y12" s="692">
        <v>551835</v>
      </c>
      <c r="Z12" s="304">
        <v>224963</v>
      </c>
      <c r="AA12" s="295"/>
      <c r="AB12" s="295"/>
      <c r="AC12" s="295"/>
      <c r="AD12" s="295"/>
      <c r="AE12" s="295"/>
      <c r="AF12" s="295"/>
      <c r="AG12" s="295"/>
      <c r="AH12" s="295"/>
    </row>
    <row r="13" spans="1:34" ht="24" x14ac:dyDescent="0.25">
      <c r="A13" s="680"/>
      <c r="B13" s="680"/>
      <c r="C13" s="680"/>
      <c r="D13" s="300" t="s">
        <v>456</v>
      </c>
      <c r="E13" s="305">
        <v>476086000</v>
      </c>
      <c r="F13" s="305">
        <v>476086000</v>
      </c>
      <c r="G13" s="305">
        <v>476086000</v>
      </c>
      <c r="H13" s="302">
        <v>445806000</v>
      </c>
      <c r="I13" s="302">
        <v>407221588</v>
      </c>
      <c r="J13" s="303"/>
      <c r="K13" s="305">
        <v>247456000</v>
      </c>
      <c r="L13" s="305">
        <v>245000268</v>
      </c>
      <c r="M13" s="305">
        <v>263693041</v>
      </c>
      <c r="N13" s="690"/>
      <c r="O13" s="690"/>
      <c r="P13" s="690"/>
      <c r="Q13" s="690"/>
      <c r="R13" s="690"/>
      <c r="S13" s="690"/>
      <c r="T13" s="690"/>
      <c r="U13" s="690"/>
      <c r="V13" s="690"/>
      <c r="W13" s="690"/>
      <c r="X13" s="690"/>
      <c r="Y13" s="690"/>
      <c r="Z13" s="306"/>
      <c r="AA13" s="295"/>
      <c r="AB13" s="295"/>
      <c r="AC13" s="295"/>
      <c r="AD13" s="295"/>
      <c r="AE13" s="295"/>
      <c r="AF13" s="295"/>
      <c r="AG13" s="295"/>
      <c r="AH13" s="295"/>
    </row>
    <row r="14" spans="1:34" ht="24" x14ac:dyDescent="0.25">
      <c r="A14" s="680"/>
      <c r="B14" s="680"/>
      <c r="C14" s="680"/>
      <c r="D14" s="300" t="s">
        <v>457</v>
      </c>
      <c r="E14" s="301">
        <v>69</v>
      </c>
      <c r="F14" s="301">
        <v>69</v>
      </c>
      <c r="G14" s="301">
        <v>69</v>
      </c>
      <c r="H14" s="307">
        <v>16</v>
      </c>
      <c r="I14" s="307">
        <v>16</v>
      </c>
      <c r="J14" s="303">
        <v>8</v>
      </c>
      <c r="K14" s="303">
        <v>16</v>
      </c>
      <c r="L14" s="303">
        <v>16</v>
      </c>
      <c r="M14" s="303">
        <v>16</v>
      </c>
      <c r="N14" s="690"/>
      <c r="O14" s="690"/>
      <c r="P14" s="690"/>
      <c r="Q14" s="690"/>
      <c r="R14" s="690"/>
      <c r="S14" s="690"/>
      <c r="T14" s="690"/>
      <c r="U14" s="690"/>
      <c r="V14" s="690"/>
      <c r="W14" s="690"/>
      <c r="X14" s="690"/>
      <c r="Y14" s="690"/>
      <c r="Z14" s="306"/>
      <c r="AA14" s="295"/>
      <c r="AB14" s="295"/>
      <c r="AC14" s="295"/>
      <c r="AD14" s="295"/>
      <c r="AE14" s="295"/>
      <c r="AF14" s="295"/>
      <c r="AG14" s="295"/>
      <c r="AH14" s="295"/>
    </row>
    <row r="15" spans="1:34" ht="36" x14ac:dyDescent="0.25">
      <c r="A15" s="680"/>
      <c r="B15" s="680"/>
      <c r="C15" s="687"/>
      <c r="D15" s="300" t="s">
        <v>459</v>
      </c>
      <c r="E15" s="305">
        <v>74867467</v>
      </c>
      <c r="F15" s="305">
        <v>74867467</v>
      </c>
      <c r="G15" s="305">
        <v>74867467</v>
      </c>
      <c r="H15" s="302">
        <v>74848367</v>
      </c>
      <c r="I15" s="302">
        <v>64155744</v>
      </c>
      <c r="J15" s="305">
        <v>38504927.238095239</v>
      </c>
      <c r="K15" s="305">
        <v>47074100</v>
      </c>
      <c r="L15" s="305">
        <v>53285752</v>
      </c>
      <c r="M15" s="305">
        <v>55434981</v>
      </c>
      <c r="N15" s="691"/>
      <c r="O15" s="691"/>
      <c r="P15" s="691"/>
      <c r="Q15" s="691"/>
      <c r="R15" s="691"/>
      <c r="S15" s="691"/>
      <c r="T15" s="691"/>
      <c r="U15" s="691"/>
      <c r="V15" s="691"/>
      <c r="W15" s="691"/>
      <c r="X15" s="691"/>
      <c r="Y15" s="691"/>
      <c r="Z15" s="306"/>
      <c r="AA15" s="295"/>
      <c r="AB15" s="295"/>
      <c r="AC15" s="295"/>
      <c r="AD15" s="295"/>
      <c r="AE15" s="295"/>
      <c r="AF15" s="295"/>
      <c r="AG15" s="295"/>
      <c r="AH15" s="295"/>
    </row>
    <row r="16" spans="1:34" ht="24" x14ac:dyDescent="0.25">
      <c r="A16" s="680"/>
      <c r="B16" s="680"/>
      <c r="C16" s="693" t="s">
        <v>466</v>
      </c>
      <c r="D16" s="300" t="s">
        <v>444</v>
      </c>
      <c r="E16" s="301">
        <v>244</v>
      </c>
      <c r="F16" s="301">
        <v>244</v>
      </c>
      <c r="G16" s="301">
        <v>244</v>
      </c>
      <c r="H16" s="302">
        <v>18.7</v>
      </c>
      <c r="I16" s="302">
        <v>18.7</v>
      </c>
      <c r="J16" s="303"/>
      <c r="K16" s="303">
        <v>0</v>
      </c>
      <c r="L16" s="303">
        <v>8</v>
      </c>
      <c r="M16" s="303">
        <v>8</v>
      </c>
      <c r="N16" s="689" t="s">
        <v>467</v>
      </c>
      <c r="O16" s="689" t="s">
        <v>468</v>
      </c>
      <c r="P16" s="689" t="s">
        <v>469</v>
      </c>
      <c r="Q16" s="689" t="s">
        <v>449</v>
      </c>
      <c r="R16" s="689" t="s">
        <v>470</v>
      </c>
      <c r="S16" s="689" t="s">
        <v>452</v>
      </c>
      <c r="T16" s="689" t="s">
        <v>452</v>
      </c>
      <c r="U16" s="689" t="s">
        <v>453</v>
      </c>
      <c r="V16" s="689" t="s">
        <v>452</v>
      </c>
      <c r="W16" s="689" t="s">
        <v>454</v>
      </c>
      <c r="X16" s="689" t="s">
        <v>455</v>
      </c>
      <c r="Y16" s="692">
        <v>1000769</v>
      </c>
      <c r="Z16" s="304">
        <v>1295256</v>
      </c>
      <c r="AA16" s="295"/>
      <c r="AB16" s="295"/>
      <c r="AC16" s="295"/>
      <c r="AD16" s="295"/>
      <c r="AE16" s="295"/>
      <c r="AF16" s="295"/>
      <c r="AG16" s="295"/>
      <c r="AH16" s="295"/>
    </row>
    <row r="17" spans="1:34" ht="24" x14ac:dyDescent="0.25">
      <c r="A17" s="680"/>
      <c r="B17" s="680"/>
      <c r="C17" s="680"/>
      <c r="D17" s="300" t="s">
        <v>456</v>
      </c>
      <c r="E17" s="305">
        <v>476086000</v>
      </c>
      <c r="F17" s="305">
        <v>476086000</v>
      </c>
      <c r="G17" s="305">
        <v>476086000</v>
      </c>
      <c r="H17" s="302">
        <v>445806000</v>
      </c>
      <c r="I17" s="302">
        <v>407221588</v>
      </c>
      <c r="J17" s="303"/>
      <c r="K17" s="305">
        <v>247456000</v>
      </c>
      <c r="L17" s="305">
        <v>281296604</v>
      </c>
      <c r="M17" s="305">
        <v>302659773</v>
      </c>
      <c r="N17" s="690"/>
      <c r="O17" s="690"/>
      <c r="P17" s="690"/>
      <c r="Q17" s="690"/>
      <c r="R17" s="690"/>
      <c r="S17" s="690"/>
      <c r="T17" s="690"/>
      <c r="U17" s="690"/>
      <c r="V17" s="690"/>
      <c r="W17" s="690"/>
      <c r="X17" s="690"/>
      <c r="Y17" s="690"/>
      <c r="Z17" s="306"/>
      <c r="AA17" s="295"/>
      <c r="AB17" s="295"/>
      <c r="AC17" s="295"/>
      <c r="AD17" s="295"/>
      <c r="AE17" s="295"/>
      <c r="AF17" s="295"/>
      <c r="AG17" s="295"/>
      <c r="AH17" s="295"/>
    </row>
    <row r="18" spans="1:34" ht="24" x14ac:dyDescent="0.25">
      <c r="A18" s="680"/>
      <c r="B18" s="680"/>
      <c r="C18" s="680"/>
      <c r="D18" s="300" t="s">
        <v>457</v>
      </c>
      <c r="E18" s="301">
        <v>69</v>
      </c>
      <c r="F18" s="301">
        <v>69</v>
      </c>
      <c r="G18" s="301">
        <v>69</v>
      </c>
      <c r="H18" s="307">
        <v>22</v>
      </c>
      <c r="I18" s="307">
        <v>22</v>
      </c>
      <c r="J18" s="301">
        <v>4</v>
      </c>
      <c r="K18" s="301">
        <v>22</v>
      </c>
      <c r="L18" s="301">
        <v>22</v>
      </c>
      <c r="M18" s="301">
        <v>22</v>
      </c>
      <c r="N18" s="690"/>
      <c r="O18" s="690"/>
      <c r="P18" s="690"/>
      <c r="Q18" s="690"/>
      <c r="R18" s="690"/>
      <c r="S18" s="690"/>
      <c r="T18" s="690"/>
      <c r="U18" s="690"/>
      <c r="V18" s="690"/>
      <c r="W18" s="690"/>
      <c r="X18" s="690"/>
      <c r="Y18" s="690"/>
      <c r="Z18" s="306"/>
      <c r="AA18" s="295"/>
      <c r="AB18" s="295"/>
      <c r="AC18" s="295"/>
      <c r="AD18" s="295"/>
      <c r="AE18" s="295"/>
      <c r="AF18" s="295"/>
      <c r="AG18" s="295"/>
      <c r="AH18" s="295"/>
    </row>
    <row r="19" spans="1:34" ht="36" x14ac:dyDescent="0.25">
      <c r="A19" s="680"/>
      <c r="B19" s="680"/>
      <c r="C19" s="687"/>
      <c r="D19" s="300" t="s">
        <v>459</v>
      </c>
      <c r="E19" s="305">
        <v>74867467</v>
      </c>
      <c r="F19" s="305">
        <v>74867467</v>
      </c>
      <c r="G19" s="305">
        <v>74867467</v>
      </c>
      <c r="H19" s="302">
        <v>74848367</v>
      </c>
      <c r="I19" s="302">
        <v>88214146</v>
      </c>
      <c r="J19" s="308">
        <v>19252463.619047619</v>
      </c>
      <c r="K19" s="305">
        <v>64727501</v>
      </c>
      <c r="L19" s="305">
        <v>73267911</v>
      </c>
      <c r="M19" s="305">
        <v>76223100</v>
      </c>
      <c r="N19" s="691"/>
      <c r="O19" s="691"/>
      <c r="P19" s="691"/>
      <c r="Q19" s="691"/>
      <c r="R19" s="691"/>
      <c r="S19" s="691"/>
      <c r="T19" s="691"/>
      <c r="U19" s="691"/>
      <c r="V19" s="691"/>
      <c r="W19" s="691"/>
      <c r="X19" s="691"/>
      <c r="Y19" s="691"/>
      <c r="Z19" s="306"/>
      <c r="AA19" s="295"/>
      <c r="AB19" s="295"/>
      <c r="AC19" s="295"/>
      <c r="AD19" s="295"/>
      <c r="AE19" s="295"/>
      <c r="AF19" s="295"/>
      <c r="AG19" s="295"/>
      <c r="AH19" s="295"/>
    </row>
    <row r="20" spans="1:34" ht="24" x14ac:dyDescent="0.25">
      <c r="A20" s="680"/>
      <c r="B20" s="680"/>
      <c r="C20" s="688" t="s">
        <v>473</v>
      </c>
      <c r="D20" s="309" t="s">
        <v>444</v>
      </c>
      <c r="E20" s="310">
        <v>730</v>
      </c>
      <c r="F20" s="310">
        <v>730</v>
      </c>
      <c r="G20" s="310">
        <v>730</v>
      </c>
      <c r="H20" s="310">
        <v>56</v>
      </c>
      <c r="I20" s="310">
        <v>56</v>
      </c>
      <c r="J20" s="311">
        <v>0</v>
      </c>
      <c r="K20" s="312">
        <v>0</v>
      </c>
      <c r="L20" s="310">
        <v>26</v>
      </c>
      <c r="M20" s="313">
        <v>26</v>
      </c>
      <c r="N20" s="702" t="s">
        <v>478</v>
      </c>
      <c r="O20" s="702" t="s">
        <v>479</v>
      </c>
      <c r="P20" s="702" t="s">
        <v>480</v>
      </c>
      <c r="Q20" s="702" t="s">
        <v>481</v>
      </c>
      <c r="R20" s="694" t="s">
        <v>482</v>
      </c>
      <c r="S20" s="694" t="s">
        <v>452</v>
      </c>
      <c r="T20" s="694" t="s">
        <v>452</v>
      </c>
      <c r="U20" s="694" t="s">
        <v>453</v>
      </c>
      <c r="V20" s="694" t="s">
        <v>452</v>
      </c>
      <c r="W20" s="694" t="s">
        <v>454</v>
      </c>
      <c r="X20" s="694" t="s">
        <v>455</v>
      </c>
      <c r="Y20" s="695">
        <v>2136084</v>
      </c>
      <c r="Z20" s="304">
        <v>1124688</v>
      </c>
      <c r="AA20" s="314">
        <v>374896</v>
      </c>
      <c r="AB20" s="295"/>
      <c r="AC20" s="295"/>
      <c r="AD20" s="295"/>
      <c r="AE20" s="295"/>
      <c r="AF20" s="295"/>
      <c r="AG20" s="295"/>
      <c r="AH20" s="295"/>
    </row>
    <row r="21" spans="1:34" ht="24" x14ac:dyDescent="0.25">
      <c r="A21" s="680"/>
      <c r="B21" s="680"/>
      <c r="C21" s="700"/>
      <c r="D21" s="309" t="s">
        <v>456</v>
      </c>
      <c r="E21" s="315">
        <v>1428258000</v>
      </c>
      <c r="F21" s="315">
        <v>1428258000</v>
      </c>
      <c r="G21" s="315">
        <v>1428258000</v>
      </c>
      <c r="H21" s="315">
        <v>1337418000</v>
      </c>
      <c r="I21" s="315">
        <v>1221664765</v>
      </c>
      <c r="J21" s="315">
        <v>65180000</v>
      </c>
      <c r="K21" s="316">
        <v>742368000</v>
      </c>
      <c r="L21" s="315">
        <v>907408400</v>
      </c>
      <c r="M21" s="315">
        <v>976838700</v>
      </c>
      <c r="N21" s="690"/>
      <c r="O21" s="690"/>
      <c r="P21" s="690"/>
      <c r="Q21" s="690"/>
      <c r="R21" s="690"/>
      <c r="S21" s="690"/>
      <c r="T21" s="690"/>
      <c r="U21" s="690"/>
      <c r="V21" s="690"/>
      <c r="W21" s="690"/>
      <c r="X21" s="690"/>
      <c r="Y21" s="690"/>
      <c r="Z21" s="295"/>
      <c r="AA21" s="295"/>
      <c r="AB21" s="295"/>
      <c r="AC21" s="295"/>
      <c r="AD21" s="295"/>
      <c r="AE21" s="295"/>
      <c r="AF21" s="295"/>
      <c r="AG21" s="295"/>
      <c r="AH21" s="295"/>
    </row>
    <row r="22" spans="1:34" ht="24" x14ac:dyDescent="0.25">
      <c r="A22" s="680"/>
      <c r="B22" s="680"/>
      <c r="C22" s="700"/>
      <c r="D22" s="309" t="s">
        <v>457</v>
      </c>
      <c r="E22" s="315">
        <v>207</v>
      </c>
      <c r="F22" s="315">
        <v>207</v>
      </c>
      <c r="G22" s="315">
        <v>207</v>
      </c>
      <c r="H22" s="310">
        <v>56</v>
      </c>
      <c r="I22" s="310">
        <v>56</v>
      </c>
      <c r="J22" s="310">
        <v>21</v>
      </c>
      <c r="K22" s="312">
        <v>56</v>
      </c>
      <c r="L22" s="310">
        <v>56</v>
      </c>
      <c r="M22" s="313">
        <v>56</v>
      </c>
      <c r="N22" s="690"/>
      <c r="O22" s="690"/>
      <c r="P22" s="690"/>
      <c r="Q22" s="690"/>
      <c r="R22" s="690"/>
      <c r="S22" s="690"/>
      <c r="T22" s="690"/>
      <c r="U22" s="690"/>
      <c r="V22" s="690"/>
      <c r="W22" s="690"/>
      <c r="X22" s="690"/>
      <c r="Y22" s="690"/>
      <c r="Z22" s="295"/>
      <c r="AA22" s="295"/>
      <c r="AB22" s="295"/>
      <c r="AC22" s="295"/>
      <c r="AD22" s="295"/>
      <c r="AE22" s="295"/>
      <c r="AF22" s="295"/>
      <c r="AG22" s="295"/>
      <c r="AH22" s="295"/>
    </row>
    <row r="23" spans="1:34" ht="36" x14ac:dyDescent="0.25">
      <c r="A23" s="687"/>
      <c r="B23" s="687"/>
      <c r="C23" s="701"/>
      <c r="D23" s="309" t="s">
        <v>459</v>
      </c>
      <c r="E23" s="315">
        <v>224602401</v>
      </c>
      <c r="F23" s="315">
        <v>224602401</v>
      </c>
      <c r="G23" s="315">
        <v>224602401</v>
      </c>
      <c r="H23" s="315">
        <v>224545101</v>
      </c>
      <c r="I23" s="315">
        <v>224545101</v>
      </c>
      <c r="J23" s="315">
        <v>101075434</v>
      </c>
      <c r="K23" s="316">
        <v>164759701</v>
      </c>
      <c r="L23" s="316">
        <v>186500134</v>
      </c>
      <c r="M23" s="317">
        <v>194022434</v>
      </c>
      <c r="N23" s="691"/>
      <c r="O23" s="691"/>
      <c r="P23" s="691"/>
      <c r="Q23" s="691"/>
      <c r="R23" s="691"/>
      <c r="S23" s="691"/>
      <c r="T23" s="691"/>
      <c r="U23" s="691"/>
      <c r="V23" s="691"/>
      <c r="W23" s="691"/>
      <c r="X23" s="691"/>
      <c r="Y23" s="691"/>
      <c r="Z23" s="295"/>
      <c r="AA23" s="295"/>
      <c r="AB23" s="295"/>
      <c r="AC23" s="295"/>
      <c r="AD23" s="295"/>
      <c r="AE23" s="295"/>
      <c r="AF23" s="295"/>
      <c r="AG23" s="295"/>
      <c r="AH23" s="295"/>
    </row>
    <row r="24" spans="1:34" ht="24" x14ac:dyDescent="0.25">
      <c r="A24" s="686">
        <v>2</v>
      </c>
      <c r="B24" s="688" t="s">
        <v>91</v>
      </c>
      <c r="C24" s="686" t="s">
        <v>483</v>
      </c>
      <c r="D24" s="300" t="s">
        <v>444</v>
      </c>
      <c r="E24" s="318">
        <v>8.3299999999999999E-2</v>
      </c>
      <c r="F24" s="318">
        <v>8.3299999999999999E-2</v>
      </c>
      <c r="G24" s="318">
        <v>8.3299999999999999E-2</v>
      </c>
      <c r="H24" s="305">
        <v>8.34</v>
      </c>
      <c r="I24" s="305">
        <v>8.34</v>
      </c>
      <c r="J24" s="318">
        <v>3.7600000000000001E-2</v>
      </c>
      <c r="K24" s="318">
        <v>4.9200000000000001E-2</v>
      </c>
      <c r="L24" s="319">
        <v>0.105</v>
      </c>
      <c r="M24" s="320">
        <v>0.11</v>
      </c>
      <c r="N24" s="696" t="s">
        <v>484</v>
      </c>
      <c r="O24" s="689" t="s">
        <v>724</v>
      </c>
      <c r="P24" s="689" t="s">
        <v>725</v>
      </c>
      <c r="Q24" s="689" t="s">
        <v>449</v>
      </c>
      <c r="R24" s="689" t="s">
        <v>485</v>
      </c>
      <c r="S24" s="689" t="s">
        <v>452</v>
      </c>
      <c r="T24" s="689" t="s">
        <v>452</v>
      </c>
      <c r="U24" s="689" t="s">
        <v>453</v>
      </c>
      <c r="V24" s="689" t="s">
        <v>452</v>
      </c>
      <c r="W24" s="689" t="s">
        <v>454</v>
      </c>
      <c r="X24" s="689" t="s">
        <v>455</v>
      </c>
      <c r="Y24" s="699">
        <v>3172859</v>
      </c>
      <c r="Z24" s="295"/>
      <c r="AA24" s="295"/>
      <c r="AB24" s="295"/>
      <c r="AC24" s="295"/>
      <c r="AD24" s="295"/>
      <c r="AE24" s="295"/>
      <c r="AF24" s="295"/>
      <c r="AG24" s="295"/>
      <c r="AH24" s="295"/>
    </row>
    <row r="25" spans="1:34" ht="24" x14ac:dyDescent="0.25">
      <c r="A25" s="680"/>
      <c r="B25" s="680"/>
      <c r="C25" s="680"/>
      <c r="D25" s="321" t="s">
        <v>456</v>
      </c>
      <c r="E25" s="301">
        <v>1109197000</v>
      </c>
      <c r="F25" s="301">
        <v>1109197000</v>
      </c>
      <c r="G25" s="301">
        <v>1109197000</v>
      </c>
      <c r="H25" s="301">
        <v>1109197000</v>
      </c>
      <c r="I25" s="301">
        <v>1071577000</v>
      </c>
      <c r="J25" s="301">
        <v>306854681</v>
      </c>
      <c r="K25" s="301">
        <v>570504024</v>
      </c>
      <c r="L25" s="322">
        <v>962741485</v>
      </c>
      <c r="M25" s="323">
        <v>1062715195</v>
      </c>
      <c r="N25" s="697"/>
      <c r="O25" s="690"/>
      <c r="P25" s="690"/>
      <c r="Q25" s="690"/>
      <c r="R25" s="690"/>
      <c r="S25" s="690"/>
      <c r="T25" s="690"/>
      <c r="U25" s="690"/>
      <c r="V25" s="690"/>
      <c r="W25" s="690"/>
      <c r="X25" s="690"/>
      <c r="Y25" s="690"/>
      <c r="Z25" s="295"/>
      <c r="AA25" s="295"/>
      <c r="AB25" s="295"/>
      <c r="AC25" s="295"/>
      <c r="AD25" s="295"/>
      <c r="AE25" s="295"/>
      <c r="AF25" s="295"/>
      <c r="AG25" s="295"/>
      <c r="AH25" s="295"/>
    </row>
    <row r="26" spans="1:34" ht="24" x14ac:dyDescent="0.25">
      <c r="A26" s="680"/>
      <c r="B26" s="680"/>
      <c r="C26" s="680"/>
      <c r="D26" s="321" t="s">
        <v>457</v>
      </c>
      <c r="E26" s="305">
        <v>0.33</v>
      </c>
      <c r="F26" s="305">
        <v>0.33</v>
      </c>
      <c r="G26" s="305">
        <v>0.33</v>
      </c>
      <c r="H26" s="305">
        <v>0.33</v>
      </c>
      <c r="I26" s="305">
        <v>0.33</v>
      </c>
      <c r="J26" s="303"/>
      <c r="K26" s="324"/>
      <c r="L26" s="325">
        <v>0.33</v>
      </c>
      <c r="M26" s="320">
        <v>3.3E-3</v>
      </c>
      <c r="N26" s="697"/>
      <c r="O26" s="690"/>
      <c r="P26" s="690"/>
      <c r="Q26" s="690"/>
      <c r="R26" s="690"/>
      <c r="S26" s="690"/>
      <c r="T26" s="690"/>
      <c r="U26" s="690"/>
      <c r="V26" s="690"/>
      <c r="W26" s="690"/>
      <c r="X26" s="690"/>
      <c r="Y26" s="690"/>
      <c r="Z26" s="295"/>
      <c r="AA26" s="295"/>
      <c r="AB26" s="295"/>
      <c r="AC26" s="295"/>
      <c r="AD26" s="295"/>
      <c r="AE26" s="295"/>
      <c r="AF26" s="295"/>
      <c r="AG26" s="295"/>
      <c r="AH26" s="295"/>
    </row>
    <row r="27" spans="1:34" ht="36" x14ac:dyDescent="0.25">
      <c r="A27" s="680"/>
      <c r="B27" s="680"/>
      <c r="C27" s="687"/>
      <c r="D27" s="326" t="s">
        <v>459</v>
      </c>
      <c r="E27" s="305">
        <v>222679049</v>
      </c>
      <c r="F27" s="305">
        <v>222679049</v>
      </c>
      <c r="G27" s="305">
        <v>222679049</v>
      </c>
      <c r="H27" s="305">
        <v>220332660</v>
      </c>
      <c r="I27" s="305">
        <v>220332660</v>
      </c>
      <c r="J27" s="318"/>
      <c r="K27" s="318"/>
      <c r="L27" s="322">
        <v>174240186</v>
      </c>
      <c r="M27" s="327">
        <v>180832112</v>
      </c>
      <c r="N27" s="698"/>
      <c r="O27" s="691"/>
      <c r="P27" s="691"/>
      <c r="Q27" s="691"/>
      <c r="R27" s="691"/>
      <c r="S27" s="691"/>
      <c r="T27" s="691"/>
      <c r="U27" s="691"/>
      <c r="V27" s="691"/>
      <c r="W27" s="691"/>
      <c r="X27" s="691"/>
      <c r="Y27" s="691"/>
      <c r="Z27" s="295"/>
      <c r="AA27" s="295"/>
      <c r="AB27" s="295"/>
      <c r="AC27" s="295"/>
      <c r="AD27" s="295"/>
      <c r="AE27" s="295"/>
      <c r="AF27" s="295"/>
      <c r="AG27" s="295"/>
      <c r="AH27" s="295"/>
    </row>
    <row r="28" spans="1:34" ht="24" x14ac:dyDescent="0.25">
      <c r="A28" s="680"/>
      <c r="B28" s="680"/>
      <c r="C28" s="686" t="s">
        <v>487</v>
      </c>
      <c r="D28" s="300" t="s">
        <v>444</v>
      </c>
      <c r="E28" s="318">
        <v>8.3299999999999999E-2</v>
      </c>
      <c r="F28" s="318">
        <v>8.3299999999999999E-2</v>
      </c>
      <c r="G28" s="318">
        <v>8.3299999999999999E-2</v>
      </c>
      <c r="H28" s="305">
        <v>8.33</v>
      </c>
      <c r="I28" s="305">
        <v>8.33</v>
      </c>
      <c r="J28" s="318">
        <v>6.08E-2</v>
      </c>
      <c r="K28" s="318">
        <v>8.4400000000000003E-2</v>
      </c>
      <c r="L28" s="319">
        <v>0.11310000000000001</v>
      </c>
      <c r="M28" s="320">
        <v>0.1181</v>
      </c>
      <c r="N28" s="696" t="s">
        <v>488</v>
      </c>
      <c r="O28" s="689" t="s">
        <v>726</v>
      </c>
      <c r="P28" s="689" t="s">
        <v>727</v>
      </c>
      <c r="Q28" s="689" t="s">
        <v>449</v>
      </c>
      <c r="R28" s="689" t="s">
        <v>489</v>
      </c>
      <c r="S28" s="689" t="s">
        <v>452</v>
      </c>
      <c r="T28" s="689" t="s">
        <v>452</v>
      </c>
      <c r="U28" s="689" t="s">
        <v>453</v>
      </c>
      <c r="V28" s="689" t="s">
        <v>452</v>
      </c>
      <c r="W28" s="689" t="s">
        <v>454</v>
      </c>
      <c r="X28" s="689" t="s">
        <v>455</v>
      </c>
      <c r="Y28" s="699">
        <v>2355884</v>
      </c>
      <c r="Z28" s="295"/>
      <c r="AA28" s="295"/>
      <c r="AB28" s="295"/>
      <c r="AC28" s="295"/>
      <c r="AD28" s="295"/>
      <c r="AE28" s="295"/>
      <c r="AF28" s="295"/>
      <c r="AG28" s="295"/>
      <c r="AH28" s="295"/>
    </row>
    <row r="29" spans="1:34" ht="24" x14ac:dyDescent="0.25">
      <c r="A29" s="680"/>
      <c r="B29" s="680"/>
      <c r="C29" s="680"/>
      <c r="D29" s="321" t="s">
        <v>456</v>
      </c>
      <c r="E29" s="301">
        <v>1109197000</v>
      </c>
      <c r="F29" s="301">
        <v>1109197000</v>
      </c>
      <c r="G29" s="301">
        <v>1109197000</v>
      </c>
      <c r="H29" s="301">
        <v>1109197000</v>
      </c>
      <c r="I29" s="301">
        <v>1071577000</v>
      </c>
      <c r="J29" s="301">
        <v>582135890</v>
      </c>
      <c r="K29" s="301">
        <v>978669504</v>
      </c>
      <c r="L29" s="322">
        <v>1037010114</v>
      </c>
      <c r="M29" s="323">
        <v>1144527295</v>
      </c>
      <c r="N29" s="697"/>
      <c r="O29" s="690"/>
      <c r="P29" s="690"/>
      <c r="Q29" s="690"/>
      <c r="R29" s="690"/>
      <c r="S29" s="690"/>
      <c r="T29" s="690"/>
      <c r="U29" s="690"/>
      <c r="V29" s="690"/>
      <c r="W29" s="690"/>
      <c r="X29" s="690"/>
      <c r="Y29" s="690"/>
      <c r="Z29" s="295"/>
      <c r="AA29" s="295"/>
      <c r="AB29" s="295"/>
      <c r="AC29" s="295"/>
      <c r="AD29" s="295"/>
      <c r="AE29" s="295"/>
      <c r="AF29" s="295"/>
      <c r="AG29" s="295"/>
      <c r="AH29" s="295"/>
    </row>
    <row r="30" spans="1:34" ht="24" x14ac:dyDescent="0.25">
      <c r="A30" s="680"/>
      <c r="B30" s="680"/>
      <c r="C30" s="680"/>
      <c r="D30" s="321" t="s">
        <v>457</v>
      </c>
      <c r="E30" s="305">
        <v>0.33</v>
      </c>
      <c r="F30" s="305">
        <v>0.33</v>
      </c>
      <c r="G30" s="305">
        <v>0.33</v>
      </c>
      <c r="H30" s="305">
        <v>0.33</v>
      </c>
      <c r="I30" s="305">
        <v>0.33</v>
      </c>
      <c r="J30" s="303">
        <v>1</v>
      </c>
      <c r="K30" s="303">
        <v>1</v>
      </c>
      <c r="L30" s="325">
        <v>0.33</v>
      </c>
      <c r="M30" s="320">
        <v>3.3E-3</v>
      </c>
      <c r="N30" s="697"/>
      <c r="O30" s="690"/>
      <c r="P30" s="690"/>
      <c r="Q30" s="690"/>
      <c r="R30" s="690"/>
      <c r="S30" s="690"/>
      <c r="T30" s="690"/>
      <c r="U30" s="690"/>
      <c r="V30" s="690"/>
      <c r="W30" s="690"/>
      <c r="X30" s="690"/>
      <c r="Y30" s="690"/>
      <c r="Z30" s="295"/>
      <c r="AA30" s="295"/>
      <c r="AB30" s="295"/>
      <c r="AC30" s="295"/>
      <c r="AD30" s="295"/>
      <c r="AE30" s="295"/>
      <c r="AF30" s="295"/>
      <c r="AG30" s="295"/>
      <c r="AH30" s="295"/>
    </row>
    <row r="31" spans="1:34" ht="36" x14ac:dyDescent="0.25">
      <c r="A31" s="680"/>
      <c r="B31" s="680"/>
      <c r="C31" s="687"/>
      <c r="D31" s="326" t="s">
        <v>459</v>
      </c>
      <c r="E31" s="305">
        <v>222679049</v>
      </c>
      <c r="F31" s="305">
        <v>222679049</v>
      </c>
      <c r="G31" s="305">
        <v>222679049</v>
      </c>
      <c r="H31" s="305">
        <v>220332660</v>
      </c>
      <c r="I31" s="305">
        <v>220332660</v>
      </c>
      <c r="J31" s="305">
        <v>356242467</v>
      </c>
      <c r="K31" s="305">
        <v>356242467</v>
      </c>
      <c r="L31" s="322">
        <v>174240181</v>
      </c>
      <c r="M31" s="327">
        <v>180832107</v>
      </c>
      <c r="N31" s="698"/>
      <c r="O31" s="691"/>
      <c r="P31" s="691"/>
      <c r="Q31" s="691"/>
      <c r="R31" s="691"/>
      <c r="S31" s="691"/>
      <c r="T31" s="691"/>
      <c r="U31" s="691"/>
      <c r="V31" s="691"/>
      <c r="W31" s="691"/>
      <c r="X31" s="691"/>
      <c r="Y31" s="691"/>
      <c r="Z31" s="295"/>
      <c r="AA31" s="295"/>
      <c r="AB31" s="295"/>
      <c r="AC31" s="295"/>
      <c r="AD31" s="295"/>
      <c r="AE31" s="295"/>
      <c r="AF31" s="295"/>
      <c r="AG31" s="295"/>
      <c r="AH31" s="295"/>
    </row>
    <row r="32" spans="1:34" ht="24" x14ac:dyDescent="0.25">
      <c r="A32" s="680"/>
      <c r="B32" s="680"/>
      <c r="C32" s="686" t="s">
        <v>490</v>
      </c>
      <c r="D32" s="300" t="s">
        <v>444</v>
      </c>
      <c r="E32" s="318">
        <v>8.3299999999999999E-2</v>
      </c>
      <c r="F32" s="318">
        <v>8.3299999999999999E-2</v>
      </c>
      <c r="G32" s="318">
        <v>8.3299999999999999E-2</v>
      </c>
      <c r="H32" s="305">
        <v>8.33</v>
      </c>
      <c r="I32" s="305">
        <v>8.33</v>
      </c>
      <c r="J32" s="318">
        <v>1.1900000000000001E-2</v>
      </c>
      <c r="K32" s="318">
        <v>1.8800000000000001E-2</v>
      </c>
      <c r="L32" s="319">
        <v>2.0899999999999998E-2</v>
      </c>
      <c r="M32" s="320">
        <v>2.0899999999999998E-2</v>
      </c>
      <c r="N32" s="696" t="s">
        <v>491</v>
      </c>
      <c r="O32" s="689" t="s">
        <v>728</v>
      </c>
      <c r="P32" s="689" t="s">
        <v>729</v>
      </c>
      <c r="Q32" s="689" t="s">
        <v>449</v>
      </c>
      <c r="R32" s="689" t="s">
        <v>492</v>
      </c>
      <c r="S32" s="689" t="s">
        <v>452</v>
      </c>
      <c r="T32" s="689" t="s">
        <v>452</v>
      </c>
      <c r="U32" s="689" t="s">
        <v>453</v>
      </c>
      <c r="V32" s="689" t="s">
        <v>452</v>
      </c>
      <c r="W32" s="689" t="s">
        <v>454</v>
      </c>
      <c r="X32" s="689" t="s">
        <v>493</v>
      </c>
      <c r="Y32" s="699">
        <v>2804571</v>
      </c>
      <c r="Z32" s="295"/>
      <c r="AA32" s="295"/>
      <c r="AB32" s="295"/>
      <c r="AC32" s="295"/>
      <c r="AD32" s="295"/>
      <c r="AE32" s="295"/>
      <c r="AF32" s="295"/>
      <c r="AG32" s="295"/>
      <c r="AH32" s="295"/>
    </row>
    <row r="33" spans="1:34" ht="24" x14ac:dyDescent="0.25">
      <c r="A33" s="680"/>
      <c r="B33" s="680"/>
      <c r="C33" s="680"/>
      <c r="D33" s="321" t="s">
        <v>456</v>
      </c>
      <c r="E33" s="301">
        <v>1109197000</v>
      </c>
      <c r="F33" s="301">
        <v>1109197000</v>
      </c>
      <c r="G33" s="301">
        <v>1109197000</v>
      </c>
      <c r="H33" s="301">
        <v>1109197000</v>
      </c>
      <c r="I33" s="301">
        <v>1071577000</v>
      </c>
      <c r="J33" s="301">
        <v>97680429</v>
      </c>
      <c r="K33" s="301">
        <v>217997472</v>
      </c>
      <c r="L33" s="322">
        <v>191631401</v>
      </c>
      <c r="M33" s="323">
        <v>210808177</v>
      </c>
      <c r="N33" s="697"/>
      <c r="O33" s="690"/>
      <c r="P33" s="690"/>
      <c r="Q33" s="690"/>
      <c r="R33" s="690"/>
      <c r="S33" s="690"/>
      <c r="T33" s="690"/>
      <c r="U33" s="690"/>
      <c r="V33" s="690"/>
      <c r="W33" s="690"/>
      <c r="X33" s="690"/>
      <c r="Y33" s="690"/>
      <c r="Z33" s="295"/>
      <c r="AA33" s="295"/>
      <c r="AB33" s="295"/>
      <c r="AC33" s="295"/>
      <c r="AD33" s="295"/>
      <c r="AE33" s="295"/>
      <c r="AF33" s="295"/>
      <c r="AG33" s="295"/>
      <c r="AH33" s="295"/>
    </row>
    <row r="34" spans="1:34" ht="24" x14ac:dyDescent="0.25">
      <c r="A34" s="680"/>
      <c r="B34" s="680"/>
      <c r="C34" s="680"/>
      <c r="D34" s="321" t="s">
        <v>457</v>
      </c>
      <c r="E34" s="305">
        <v>0.34</v>
      </c>
      <c r="F34" s="305">
        <v>0.34</v>
      </c>
      <c r="G34" s="305">
        <v>0.34</v>
      </c>
      <c r="H34" s="305">
        <v>0.34</v>
      </c>
      <c r="I34" s="305">
        <v>0.34</v>
      </c>
      <c r="J34" s="303"/>
      <c r="K34" s="318">
        <v>0.01</v>
      </c>
      <c r="L34" s="325">
        <v>0.34</v>
      </c>
      <c r="M34" s="320">
        <v>3.3999999999999998E-3</v>
      </c>
      <c r="N34" s="697"/>
      <c r="O34" s="690"/>
      <c r="P34" s="690"/>
      <c r="Q34" s="690"/>
      <c r="R34" s="690"/>
      <c r="S34" s="690"/>
      <c r="T34" s="690"/>
      <c r="U34" s="690"/>
      <c r="V34" s="690"/>
      <c r="W34" s="690"/>
      <c r="X34" s="690"/>
      <c r="Y34" s="690"/>
      <c r="Z34" s="295"/>
      <c r="AA34" s="295"/>
      <c r="AB34" s="295"/>
      <c r="AC34" s="295"/>
      <c r="AD34" s="295"/>
      <c r="AE34" s="295"/>
      <c r="AF34" s="295"/>
      <c r="AG34" s="295"/>
      <c r="AH34" s="295"/>
    </row>
    <row r="35" spans="1:34" ht="36" x14ac:dyDescent="0.25">
      <c r="A35" s="680"/>
      <c r="B35" s="680"/>
      <c r="C35" s="687"/>
      <c r="D35" s="326" t="s">
        <v>459</v>
      </c>
      <c r="E35" s="305">
        <v>222679049</v>
      </c>
      <c r="F35" s="305">
        <v>222679049</v>
      </c>
      <c r="G35" s="305">
        <v>222679049</v>
      </c>
      <c r="H35" s="305">
        <v>220332661</v>
      </c>
      <c r="I35" s="305">
        <v>220332661</v>
      </c>
      <c r="J35" s="303"/>
      <c r="K35" s="301">
        <v>148870548</v>
      </c>
      <c r="L35" s="322">
        <v>174240181</v>
      </c>
      <c r="M35" s="327">
        <v>181031862</v>
      </c>
      <c r="N35" s="698"/>
      <c r="O35" s="691"/>
      <c r="P35" s="691"/>
      <c r="Q35" s="691"/>
      <c r="R35" s="691"/>
      <c r="S35" s="691"/>
      <c r="T35" s="691"/>
      <c r="U35" s="691"/>
      <c r="V35" s="691"/>
      <c r="W35" s="691"/>
      <c r="X35" s="691"/>
      <c r="Y35" s="691"/>
      <c r="Z35" s="295"/>
      <c r="AA35" s="295"/>
      <c r="AB35" s="295"/>
      <c r="AC35" s="295"/>
      <c r="AD35" s="295"/>
      <c r="AE35" s="295"/>
      <c r="AF35" s="295"/>
      <c r="AG35" s="295"/>
      <c r="AH35" s="295"/>
    </row>
    <row r="36" spans="1:34" ht="24" x14ac:dyDescent="0.25">
      <c r="A36" s="680"/>
      <c r="B36" s="680"/>
      <c r="C36" s="688" t="s">
        <v>494</v>
      </c>
      <c r="D36" s="309" t="s">
        <v>444</v>
      </c>
      <c r="E36" s="328">
        <v>0.24990000000000001</v>
      </c>
      <c r="F36" s="328">
        <v>0.24990000000000001</v>
      </c>
      <c r="G36" s="328">
        <v>0.24990000000000001</v>
      </c>
      <c r="H36" s="328">
        <v>0.24990000000000001</v>
      </c>
      <c r="I36" s="328">
        <v>0.24990000000000001</v>
      </c>
      <c r="J36" s="329">
        <v>0.11030000000000001</v>
      </c>
      <c r="K36" s="330">
        <v>0.15240000000000001</v>
      </c>
      <c r="L36" s="331">
        <v>0.23900000000000002</v>
      </c>
      <c r="M36" s="332">
        <v>0.249</v>
      </c>
      <c r="N36" s="702" t="s">
        <v>495</v>
      </c>
      <c r="O36" s="702" t="s">
        <v>496</v>
      </c>
      <c r="P36" s="702" t="s">
        <v>497</v>
      </c>
      <c r="Q36" s="694" t="s">
        <v>498</v>
      </c>
      <c r="R36" s="694" t="s">
        <v>499</v>
      </c>
      <c r="S36" s="694" t="s">
        <v>452</v>
      </c>
      <c r="T36" s="694" t="s">
        <v>452</v>
      </c>
      <c r="U36" s="694" t="s">
        <v>453</v>
      </c>
      <c r="V36" s="694" t="s">
        <v>452</v>
      </c>
      <c r="W36" s="694" t="s">
        <v>454</v>
      </c>
      <c r="X36" s="694" t="s">
        <v>493</v>
      </c>
      <c r="Y36" s="705">
        <v>8333314</v>
      </c>
      <c r="Z36" s="295"/>
      <c r="AA36" s="295"/>
      <c r="AB36" s="295"/>
      <c r="AC36" s="295"/>
      <c r="AD36" s="295"/>
      <c r="AE36" s="295"/>
      <c r="AF36" s="295"/>
      <c r="AG36" s="295"/>
      <c r="AH36" s="295"/>
    </row>
    <row r="37" spans="1:34" ht="24" x14ac:dyDescent="0.25">
      <c r="A37" s="680"/>
      <c r="B37" s="680"/>
      <c r="C37" s="680"/>
      <c r="D37" s="309" t="s">
        <v>456</v>
      </c>
      <c r="E37" s="310">
        <v>3327591000</v>
      </c>
      <c r="F37" s="310">
        <v>3327591000</v>
      </c>
      <c r="G37" s="310">
        <v>3327591000</v>
      </c>
      <c r="H37" s="310">
        <v>3327591000</v>
      </c>
      <c r="I37" s="310">
        <v>3214731000</v>
      </c>
      <c r="J37" s="310">
        <v>986671000</v>
      </c>
      <c r="K37" s="316">
        <v>1767171000</v>
      </c>
      <c r="L37" s="310">
        <v>2191383000</v>
      </c>
      <c r="M37" s="333">
        <v>2418050667</v>
      </c>
      <c r="N37" s="703"/>
      <c r="O37" s="703"/>
      <c r="P37" s="703"/>
      <c r="Q37" s="703"/>
      <c r="R37" s="703"/>
      <c r="S37" s="703"/>
      <c r="T37" s="703"/>
      <c r="U37" s="703"/>
      <c r="V37" s="703"/>
      <c r="W37" s="703"/>
      <c r="X37" s="703"/>
      <c r="Y37" s="703"/>
      <c r="Z37" s="314"/>
      <c r="AA37" s="295"/>
      <c r="AB37" s="295"/>
      <c r="AC37" s="295"/>
      <c r="AD37" s="295"/>
      <c r="AE37" s="295"/>
      <c r="AF37" s="295"/>
      <c r="AG37" s="295"/>
      <c r="AH37" s="295"/>
    </row>
    <row r="38" spans="1:34" ht="24" x14ac:dyDescent="0.25">
      <c r="A38" s="680"/>
      <c r="B38" s="680"/>
      <c r="C38" s="680"/>
      <c r="D38" s="309" t="s">
        <v>457</v>
      </c>
      <c r="E38" s="328">
        <v>0.01</v>
      </c>
      <c r="F38" s="328">
        <v>0.01</v>
      </c>
      <c r="G38" s="328">
        <v>0.01</v>
      </c>
      <c r="H38" s="328">
        <v>0.01</v>
      </c>
      <c r="I38" s="328">
        <v>0.01</v>
      </c>
      <c r="J38" s="328">
        <v>0.01</v>
      </c>
      <c r="K38" s="328">
        <v>0.01</v>
      </c>
      <c r="L38" s="328">
        <v>0.01</v>
      </c>
      <c r="M38" s="334">
        <v>0.01</v>
      </c>
      <c r="N38" s="703"/>
      <c r="O38" s="703"/>
      <c r="P38" s="703"/>
      <c r="Q38" s="703"/>
      <c r="R38" s="703"/>
      <c r="S38" s="703"/>
      <c r="T38" s="703"/>
      <c r="U38" s="703"/>
      <c r="V38" s="703"/>
      <c r="W38" s="703"/>
      <c r="X38" s="703"/>
      <c r="Y38" s="703"/>
      <c r="Z38" s="314"/>
      <c r="AA38" s="295"/>
      <c r="AB38" s="295"/>
      <c r="AC38" s="295"/>
      <c r="AD38" s="295"/>
      <c r="AE38" s="295"/>
      <c r="AF38" s="295"/>
      <c r="AG38" s="295"/>
      <c r="AH38" s="295"/>
    </row>
    <row r="39" spans="1:34" ht="36" x14ac:dyDescent="0.25">
      <c r="A39" s="687"/>
      <c r="B39" s="687"/>
      <c r="C39" s="687"/>
      <c r="D39" s="309" t="s">
        <v>459</v>
      </c>
      <c r="E39" s="310">
        <v>668037147</v>
      </c>
      <c r="F39" s="310">
        <v>668037147</v>
      </c>
      <c r="G39" s="310">
        <v>668037147</v>
      </c>
      <c r="H39" s="310">
        <v>660997981</v>
      </c>
      <c r="I39" s="310">
        <v>660997981</v>
      </c>
      <c r="J39" s="310">
        <v>356242467</v>
      </c>
      <c r="K39" s="316">
        <v>505113015</v>
      </c>
      <c r="L39" s="316">
        <v>522720548</v>
      </c>
      <c r="M39" s="333">
        <v>542696081</v>
      </c>
      <c r="N39" s="704"/>
      <c r="O39" s="704"/>
      <c r="P39" s="704"/>
      <c r="Q39" s="704"/>
      <c r="R39" s="704"/>
      <c r="S39" s="704"/>
      <c r="T39" s="704"/>
      <c r="U39" s="704"/>
      <c r="V39" s="704"/>
      <c r="W39" s="704"/>
      <c r="X39" s="704"/>
      <c r="Y39" s="704"/>
      <c r="Z39" s="295"/>
      <c r="AA39" s="295"/>
      <c r="AB39" s="295"/>
      <c r="AC39" s="295"/>
      <c r="AD39" s="295"/>
      <c r="AE39" s="295"/>
      <c r="AF39" s="295"/>
      <c r="AG39" s="295"/>
      <c r="AH39" s="295"/>
    </row>
    <row r="40" spans="1:34" ht="22.5" x14ac:dyDescent="0.25">
      <c r="A40" s="686">
        <v>3</v>
      </c>
      <c r="B40" s="688" t="s">
        <v>127</v>
      </c>
      <c r="C40" s="715" t="s">
        <v>712</v>
      </c>
      <c r="D40" s="335" t="s">
        <v>444</v>
      </c>
      <c r="E40" s="336">
        <v>0.1</v>
      </c>
      <c r="F40" s="336">
        <v>0.1</v>
      </c>
      <c r="G40" s="336">
        <v>0.1</v>
      </c>
      <c r="H40" s="337">
        <v>0.1</v>
      </c>
      <c r="I40" s="337">
        <v>0.1</v>
      </c>
      <c r="J40" s="338"/>
      <c r="K40" s="336">
        <v>0.1</v>
      </c>
      <c r="L40" s="336">
        <v>0.1</v>
      </c>
      <c r="M40" s="339">
        <v>0.1</v>
      </c>
      <c r="N40" s="718" t="s">
        <v>500</v>
      </c>
      <c r="O40" s="718" t="s">
        <v>501</v>
      </c>
      <c r="P40" s="718" t="s">
        <v>502</v>
      </c>
      <c r="Q40" s="721" t="s">
        <v>503</v>
      </c>
      <c r="R40" s="706" t="s">
        <v>504</v>
      </c>
      <c r="S40" s="706" t="s">
        <v>452</v>
      </c>
      <c r="T40" s="706" t="s">
        <v>452</v>
      </c>
      <c r="U40" s="706" t="s">
        <v>453</v>
      </c>
      <c r="V40" s="706" t="s">
        <v>452</v>
      </c>
      <c r="W40" s="706" t="s">
        <v>454</v>
      </c>
      <c r="X40" s="706" t="s">
        <v>455</v>
      </c>
      <c r="Y40" s="709">
        <v>34336</v>
      </c>
      <c r="Z40" s="295"/>
      <c r="AA40" s="712"/>
      <c r="AB40" s="295"/>
      <c r="AC40" s="295"/>
      <c r="AD40" s="295"/>
      <c r="AE40" s="295"/>
      <c r="AF40" s="295"/>
      <c r="AG40" s="295"/>
      <c r="AH40" s="295"/>
    </row>
    <row r="41" spans="1:34" ht="22.5" x14ac:dyDescent="0.25">
      <c r="A41" s="680"/>
      <c r="B41" s="680"/>
      <c r="C41" s="716"/>
      <c r="D41" s="335" t="s">
        <v>456</v>
      </c>
      <c r="E41" s="340">
        <v>64816400</v>
      </c>
      <c r="F41" s="340">
        <v>64816400</v>
      </c>
      <c r="G41" s="340">
        <v>64816400</v>
      </c>
      <c r="H41" s="341">
        <v>62171266</v>
      </c>
      <c r="I41" s="341">
        <v>52342400</v>
      </c>
      <c r="J41" s="338"/>
      <c r="K41" s="340">
        <v>62171266</v>
      </c>
      <c r="L41" s="340">
        <v>62128856</v>
      </c>
      <c r="M41" s="342">
        <v>64220967</v>
      </c>
      <c r="N41" s="719"/>
      <c r="O41" s="719"/>
      <c r="P41" s="719"/>
      <c r="Q41" s="721"/>
      <c r="R41" s="707"/>
      <c r="S41" s="707"/>
      <c r="T41" s="707"/>
      <c r="U41" s="707"/>
      <c r="V41" s="707"/>
      <c r="W41" s="707"/>
      <c r="X41" s="707"/>
      <c r="Y41" s="710"/>
      <c r="Z41" s="295"/>
      <c r="AA41" s="713"/>
      <c r="AB41" s="295"/>
      <c r="AC41" s="295"/>
      <c r="AD41" s="295"/>
      <c r="AE41" s="295"/>
      <c r="AF41" s="295"/>
      <c r="AG41" s="295"/>
      <c r="AH41" s="295"/>
    </row>
    <row r="42" spans="1:34" ht="22.5" x14ac:dyDescent="0.25">
      <c r="A42" s="680"/>
      <c r="B42" s="680"/>
      <c r="C42" s="716"/>
      <c r="D42" s="335" t="s">
        <v>457</v>
      </c>
      <c r="E42" s="343">
        <v>0</v>
      </c>
      <c r="F42" s="343">
        <v>0</v>
      </c>
      <c r="G42" s="343">
        <v>0</v>
      </c>
      <c r="H42" s="344"/>
      <c r="I42" s="345">
        <v>0</v>
      </c>
      <c r="J42" s="338"/>
      <c r="K42" s="336"/>
      <c r="L42" s="338"/>
      <c r="M42" s="339">
        <v>0</v>
      </c>
      <c r="N42" s="719"/>
      <c r="O42" s="719"/>
      <c r="P42" s="719"/>
      <c r="Q42" s="721"/>
      <c r="R42" s="707"/>
      <c r="S42" s="707"/>
      <c r="T42" s="707"/>
      <c r="U42" s="707"/>
      <c r="V42" s="707"/>
      <c r="W42" s="707"/>
      <c r="X42" s="707"/>
      <c r="Y42" s="710"/>
      <c r="Z42" s="295"/>
      <c r="AA42" s="713"/>
      <c r="AB42" s="295"/>
      <c r="AC42" s="295"/>
      <c r="AD42" s="295"/>
      <c r="AE42" s="295"/>
      <c r="AF42" s="295"/>
      <c r="AG42" s="295"/>
      <c r="AH42" s="295"/>
    </row>
    <row r="43" spans="1:34" ht="33.75" x14ac:dyDescent="0.25">
      <c r="A43" s="680"/>
      <c r="B43" s="680"/>
      <c r="C43" s="717"/>
      <c r="D43" s="335" t="s">
        <v>459</v>
      </c>
      <c r="E43" s="340">
        <v>0</v>
      </c>
      <c r="F43" s="340">
        <v>0</v>
      </c>
      <c r="G43" s="340">
        <v>0</v>
      </c>
      <c r="H43" s="341"/>
      <c r="I43" s="341">
        <v>13701636</v>
      </c>
      <c r="J43" s="338"/>
      <c r="K43" s="340"/>
      <c r="L43" s="338"/>
      <c r="M43" s="342">
        <v>15224041</v>
      </c>
      <c r="N43" s="720"/>
      <c r="O43" s="720"/>
      <c r="P43" s="720"/>
      <c r="Q43" s="721"/>
      <c r="R43" s="708"/>
      <c r="S43" s="708"/>
      <c r="T43" s="708"/>
      <c r="U43" s="708"/>
      <c r="V43" s="708"/>
      <c r="W43" s="708"/>
      <c r="X43" s="708"/>
      <c r="Y43" s="711"/>
      <c r="Z43" s="295"/>
      <c r="AA43" s="714"/>
      <c r="AB43" s="295"/>
      <c r="AC43" s="295"/>
      <c r="AD43" s="295"/>
      <c r="AE43" s="295"/>
      <c r="AF43" s="295"/>
      <c r="AG43" s="295"/>
      <c r="AH43" s="295"/>
    </row>
    <row r="44" spans="1:34" ht="22.5" x14ac:dyDescent="0.25">
      <c r="A44" s="680"/>
      <c r="B44" s="680"/>
      <c r="C44" s="715" t="s">
        <v>713</v>
      </c>
      <c r="D44" s="335" t="s">
        <v>444</v>
      </c>
      <c r="E44" s="336">
        <v>0.1</v>
      </c>
      <c r="F44" s="336">
        <v>0.1</v>
      </c>
      <c r="G44" s="336">
        <v>0.1</v>
      </c>
      <c r="H44" s="337">
        <v>0.1</v>
      </c>
      <c r="I44" s="337">
        <v>0.1</v>
      </c>
      <c r="J44" s="338"/>
      <c r="K44" s="336">
        <v>0.1</v>
      </c>
      <c r="L44" s="336">
        <v>0.1</v>
      </c>
      <c r="M44" s="339">
        <v>0.1</v>
      </c>
      <c r="N44" s="718" t="s">
        <v>500</v>
      </c>
      <c r="O44" s="718" t="s">
        <v>505</v>
      </c>
      <c r="P44" s="718" t="s">
        <v>506</v>
      </c>
      <c r="Q44" s="721" t="s">
        <v>503</v>
      </c>
      <c r="R44" s="706" t="s">
        <v>507</v>
      </c>
      <c r="S44" s="706" t="s">
        <v>452</v>
      </c>
      <c r="T44" s="706" t="s">
        <v>452</v>
      </c>
      <c r="U44" s="706" t="s">
        <v>453</v>
      </c>
      <c r="V44" s="706" t="s">
        <v>452</v>
      </c>
      <c r="W44" s="706" t="s">
        <v>454</v>
      </c>
      <c r="X44" s="706" t="s">
        <v>455</v>
      </c>
      <c r="Y44" s="709">
        <v>34336</v>
      </c>
      <c r="Z44" s="346"/>
      <c r="AA44" s="295"/>
      <c r="AB44" s="295"/>
      <c r="AC44" s="295"/>
      <c r="AD44" s="295"/>
      <c r="AE44" s="295"/>
      <c r="AF44" s="295"/>
      <c r="AG44" s="295"/>
      <c r="AH44" s="295"/>
    </row>
    <row r="45" spans="1:34" ht="22.5" x14ac:dyDescent="0.25">
      <c r="A45" s="680"/>
      <c r="B45" s="680"/>
      <c r="C45" s="716"/>
      <c r="D45" s="335" t="s">
        <v>456</v>
      </c>
      <c r="E45" s="340">
        <v>64816400</v>
      </c>
      <c r="F45" s="340">
        <v>64816400</v>
      </c>
      <c r="G45" s="340">
        <v>64816400</v>
      </c>
      <c r="H45" s="341">
        <v>62171266</v>
      </c>
      <c r="I45" s="341">
        <v>52342400</v>
      </c>
      <c r="J45" s="338"/>
      <c r="K45" s="340">
        <v>62171266</v>
      </c>
      <c r="L45" s="340">
        <v>62128856</v>
      </c>
      <c r="M45" s="342">
        <v>64220967</v>
      </c>
      <c r="N45" s="719"/>
      <c r="O45" s="719"/>
      <c r="P45" s="719"/>
      <c r="Q45" s="721"/>
      <c r="R45" s="707"/>
      <c r="S45" s="707"/>
      <c r="T45" s="707"/>
      <c r="U45" s="707"/>
      <c r="V45" s="707"/>
      <c r="W45" s="707"/>
      <c r="X45" s="707"/>
      <c r="Y45" s="710"/>
      <c r="Z45" s="346"/>
      <c r="AA45" s="295"/>
      <c r="AB45" s="295"/>
      <c r="AC45" s="295"/>
      <c r="AD45" s="295"/>
      <c r="AE45" s="295"/>
      <c r="AF45" s="295"/>
      <c r="AG45" s="295"/>
      <c r="AH45" s="295"/>
    </row>
    <row r="46" spans="1:34" ht="22.5" x14ac:dyDescent="0.25">
      <c r="A46" s="680"/>
      <c r="B46" s="680"/>
      <c r="C46" s="716"/>
      <c r="D46" s="335" t="s">
        <v>457</v>
      </c>
      <c r="E46" s="343">
        <v>0</v>
      </c>
      <c r="F46" s="343">
        <v>0</v>
      </c>
      <c r="G46" s="343">
        <v>0</v>
      </c>
      <c r="H46" s="344"/>
      <c r="I46" s="345">
        <v>0</v>
      </c>
      <c r="J46" s="338"/>
      <c r="K46" s="336"/>
      <c r="L46" s="338"/>
      <c r="M46" s="339">
        <v>0</v>
      </c>
      <c r="N46" s="719"/>
      <c r="O46" s="719"/>
      <c r="P46" s="719"/>
      <c r="Q46" s="721"/>
      <c r="R46" s="707"/>
      <c r="S46" s="707"/>
      <c r="T46" s="707"/>
      <c r="U46" s="707"/>
      <c r="V46" s="707"/>
      <c r="W46" s="707"/>
      <c r="X46" s="707"/>
      <c r="Y46" s="710"/>
      <c r="Z46" s="346"/>
      <c r="AA46" s="295"/>
      <c r="AB46" s="295"/>
      <c r="AC46" s="295"/>
      <c r="AD46" s="295"/>
      <c r="AE46" s="295"/>
      <c r="AF46" s="295"/>
      <c r="AG46" s="295"/>
      <c r="AH46" s="295"/>
    </row>
    <row r="47" spans="1:34" ht="33.75" x14ac:dyDescent="0.25">
      <c r="A47" s="680"/>
      <c r="B47" s="680"/>
      <c r="C47" s="717"/>
      <c r="D47" s="335" t="s">
        <v>459</v>
      </c>
      <c r="E47" s="340">
        <v>0</v>
      </c>
      <c r="F47" s="340">
        <v>0</v>
      </c>
      <c r="G47" s="340">
        <v>0</v>
      </c>
      <c r="H47" s="341"/>
      <c r="I47" s="341">
        <v>13701636</v>
      </c>
      <c r="J47" s="338"/>
      <c r="K47" s="340"/>
      <c r="L47" s="338"/>
      <c r="M47" s="342">
        <v>15224041</v>
      </c>
      <c r="N47" s="720"/>
      <c r="O47" s="720"/>
      <c r="P47" s="720"/>
      <c r="Q47" s="721"/>
      <c r="R47" s="708"/>
      <c r="S47" s="708"/>
      <c r="T47" s="708"/>
      <c r="U47" s="708"/>
      <c r="V47" s="708"/>
      <c r="W47" s="708"/>
      <c r="X47" s="708"/>
      <c r="Y47" s="711"/>
      <c r="Z47" s="346"/>
      <c r="AA47" s="295"/>
      <c r="AB47" s="295"/>
      <c r="AC47" s="295"/>
      <c r="AD47" s="295"/>
      <c r="AE47" s="295"/>
      <c r="AF47" s="295"/>
      <c r="AG47" s="295"/>
      <c r="AH47" s="295"/>
    </row>
    <row r="48" spans="1:34" ht="22.5" x14ac:dyDescent="0.25">
      <c r="A48" s="680"/>
      <c r="B48" s="680"/>
      <c r="C48" s="715" t="s">
        <v>714</v>
      </c>
      <c r="D48" s="335" t="s">
        <v>444</v>
      </c>
      <c r="E48" s="336">
        <v>0.1</v>
      </c>
      <c r="F48" s="336">
        <v>0.1</v>
      </c>
      <c r="G48" s="336">
        <v>0.1</v>
      </c>
      <c r="H48" s="337">
        <v>0.1</v>
      </c>
      <c r="I48" s="337">
        <v>0.1</v>
      </c>
      <c r="J48" s="338"/>
      <c r="K48" s="336">
        <v>0.1</v>
      </c>
      <c r="L48" s="336">
        <v>0.1</v>
      </c>
      <c r="M48" s="339">
        <v>0.1</v>
      </c>
      <c r="N48" s="718" t="s">
        <v>500</v>
      </c>
      <c r="O48" s="718" t="s">
        <v>505</v>
      </c>
      <c r="P48" s="718" t="s">
        <v>506</v>
      </c>
      <c r="Q48" s="721" t="s">
        <v>503</v>
      </c>
      <c r="R48" s="706" t="s">
        <v>508</v>
      </c>
      <c r="S48" s="706" t="s">
        <v>452</v>
      </c>
      <c r="T48" s="706" t="s">
        <v>452</v>
      </c>
      <c r="U48" s="706" t="s">
        <v>453</v>
      </c>
      <c r="V48" s="706" t="s">
        <v>452</v>
      </c>
      <c r="W48" s="706" t="s">
        <v>454</v>
      </c>
      <c r="X48" s="706" t="s">
        <v>455</v>
      </c>
      <c r="Y48" s="709">
        <v>34336</v>
      </c>
      <c r="Z48" s="295"/>
      <c r="AA48" s="295"/>
      <c r="AB48" s="295"/>
      <c r="AC48" s="295"/>
      <c r="AD48" s="295"/>
      <c r="AE48" s="295"/>
      <c r="AF48" s="295"/>
      <c r="AG48" s="295"/>
      <c r="AH48" s="295"/>
    </row>
    <row r="49" spans="1:34" ht="22.5" x14ac:dyDescent="0.25">
      <c r="A49" s="680"/>
      <c r="B49" s="680"/>
      <c r="C49" s="716"/>
      <c r="D49" s="335" t="s">
        <v>456</v>
      </c>
      <c r="E49" s="340">
        <v>64816400</v>
      </c>
      <c r="F49" s="340">
        <v>64816400</v>
      </c>
      <c r="G49" s="340">
        <v>64816400</v>
      </c>
      <c r="H49" s="341">
        <v>62171266</v>
      </c>
      <c r="I49" s="341">
        <v>52342400</v>
      </c>
      <c r="J49" s="338"/>
      <c r="K49" s="340">
        <v>62171266</v>
      </c>
      <c r="L49" s="340">
        <v>62128856</v>
      </c>
      <c r="M49" s="342">
        <v>64220967</v>
      </c>
      <c r="N49" s="719"/>
      <c r="O49" s="719"/>
      <c r="P49" s="719"/>
      <c r="Q49" s="721"/>
      <c r="R49" s="707"/>
      <c r="S49" s="707"/>
      <c r="T49" s="707"/>
      <c r="U49" s="707"/>
      <c r="V49" s="707"/>
      <c r="W49" s="707"/>
      <c r="X49" s="707"/>
      <c r="Y49" s="710"/>
      <c r="Z49" s="295"/>
      <c r="AA49" s="295"/>
      <c r="AB49" s="295"/>
      <c r="AC49" s="295"/>
      <c r="AD49" s="295"/>
      <c r="AE49" s="295"/>
      <c r="AF49" s="295"/>
      <c r="AG49" s="295"/>
      <c r="AH49" s="295"/>
    </row>
    <row r="50" spans="1:34" ht="22.5" x14ac:dyDescent="0.25">
      <c r="A50" s="680"/>
      <c r="B50" s="680"/>
      <c r="C50" s="716"/>
      <c r="D50" s="335" t="s">
        <v>457</v>
      </c>
      <c r="E50" s="343">
        <v>0</v>
      </c>
      <c r="F50" s="343">
        <v>0</v>
      </c>
      <c r="G50" s="343">
        <v>0</v>
      </c>
      <c r="H50" s="344">
        <v>0</v>
      </c>
      <c r="I50" s="345">
        <v>0</v>
      </c>
      <c r="J50" s="338"/>
      <c r="K50" s="336"/>
      <c r="L50" s="338"/>
      <c r="M50" s="339">
        <v>0</v>
      </c>
      <c r="N50" s="719"/>
      <c r="O50" s="719"/>
      <c r="P50" s="719"/>
      <c r="Q50" s="721"/>
      <c r="R50" s="707"/>
      <c r="S50" s="707"/>
      <c r="T50" s="707"/>
      <c r="U50" s="707"/>
      <c r="V50" s="707"/>
      <c r="W50" s="707"/>
      <c r="X50" s="707"/>
      <c r="Y50" s="710"/>
      <c r="Z50" s="295"/>
      <c r="AA50" s="295"/>
      <c r="AB50" s="295"/>
      <c r="AC50" s="295"/>
      <c r="AD50" s="295"/>
      <c r="AE50" s="295"/>
      <c r="AF50" s="295"/>
      <c r="AG50" s="295"/>
      <c r="AH50" s="295"/>
    </row>
    <row r="51" spans="1:34" ht="33.75" x14ac:dyDescent="0.25">
      <c r="A51" s="680"/>
      <c r="B51" s="680"/>
      <c r="C51" s="717"/>
      <c r="D51" s="335" t="s">
        <v>459</v>
      </c>
      <c r="E51" s="340">
        <v>0</v>
      </c>
      <c r="F51" s="340">
        <v>0</v>
      </c>
      <c r="G51" s="340">
        <v>0</v>
      </c>
      <c r="H51" s="341">
        <v>0</v>
      </c>
      <c r="I51" s="341">
        <v>13701636</v>
      </c>
      <c r="J51" s="338"/>
      <c r="K51" s="340"/>
      <c r="L51" s="338"/>
      <c r="M51" s="342">
        <v>15224041</v>
      </c>
      <c r="N51" s="720"/>
      <c r="O51" s="720"/>
      <c r="P51" s="720"/>
      <c r="Q51" s="721"/>
      <c r="R51" s="708"/>
      <c r="S51" s="708"/>
      <c r="T51" s="708"/>
      <c r="U51" s="708"/>
      <c r="V51" s="708"/>
      <c r="W51" s="708"/>
      <c r="X51" s="708"/>
      <c r="Y51" s="711"/>
      <c r="Z51" s="295"/>
      <c r="AA51" s="295"/>
      <c r="AB51" s="295"/>
      <c r="AC51" s="295"/>
      <c r="AD51" s="295"/>
      <c r="AE51" s="295"/>
      <c r="AF51" s="295"/>
      <c r="AG51" s="295"/>
      <c r="AH51" s="295"/>
    </row>
    <row r="52" spans="1:34" ht="22.5" x14ac:dyDescent="0.25">
      <c r="A52" s="680"/>
      <c r="B52" s="680"/>
      <c r="C52" s="722" t="s">
        <v>715</v>
      </c>
      <c r="D52" s="335" t="s">
        <v>444</v>
      </c>
      <c r="E52" s="336">
        <v>0.1</v>
      </c>
      <c r="F52" s="336">
        <v>0.1</v>
      </c>
      <c r="G52" s="336">
        <v>0.1</v>
      </c>
      <c r="H52" s="337">
        <v>0.1</v>
      </c>
      <c r="I52" s="337">
        <v>0.1</v>
      </c>
      <c r="J52" s="338"/>
      <c r="K52" s="336">
        <v>0.1</v>
      </c>
      <c r="L52" s="336">
        <v>0.1</v>
      </c>
      <c r="M52" s="339">
        <v>0.1</v>
      </c>
      <c r="N52" s="718" t="s">
        <v>509</v>
      </c>
      <c r="O52" s="718" t="s">
        <v>510</v>
      </c>
      <c r="P52" s="718" t="s">
        <v>511</v>
      </c>
      <c r="Q52" s="721" t="s">
        <v>503</v>
      </c>
      <c r="R52" s="706" t="s">
        <v>512</v>
      </c>
      <c r="S52" s="706" t="s">
        <v>452</v>
      </c>
      <c r="T52" s="706" t="s">
        <v>452</v>
      </c>
      <c r="U52" s="706" t="s">
        <v>453</v>
      </c>
      <c r="V52" s="706" t="s">
        <v>452</v>
      </c>
      <c r="W52" s="706" t="s">
        <v>454</v>
      </c>
      <c r="X52" s="706" t="s">
        <v>455</v>
      </c>
      <c r="Y52" s="709">
        <v>39875</v>
      </c>
      <c r="Z52" s="295"/>
      <c r="AA52" s="295">
        <v>119629</v>
      </c>
      <c r="AB52" s="295"/>
      <c r="AC52" s="295"/>
      <c r="AD52" s="295"/>
      <c r="AE52" s="295"/>
      <c r="AF52" s="295"/>
      <c r="AG52" s="295"/>
      <c r="AH52" s="295"/>
    </row>
    <row r="53" spans="1:34" ht="22.5" x14ac:dyDescent="0.25">
      <c r="A53" s="680"/>
      <c r="B53" s="680"/>
      <c r="C53" s="716"/>
      <c r="D53" s="335" t="s">
        <v>456</v>
      </c>
      <c r="E53" s="340">
        <v>64816400</v>
      </c>
      <c r="F53" s="340">
        <v>64816400</v>
      </c>
      <c r="G53" s="340">
        <v>64816400</v>
      </c>
      <c r="H53" s="341">
        <v>62171266</v>
      </c>
      <c r="I53" s="341">
        <v>52342400</v>
      </c>
      <c r="J53" s="338"/>
      <c r="K53" s="340">
        <v>62171265</v>
      </c>
      <c r="L53" s="340">
        <v>62128856</v>
      </c>
      <c r="M53" s="342">
        <v>64220967</v>
      </c>
      <c r="N53" s="719"/>
      <c r="O53" s="719"/>
      <c r="P53" s="719"/>
      <c r="Q53" s="721"/>
      <c r="R53" s="707"/>
      <c r="S53" s="707"/>
      <c r="T53" s="707"/>
      <c r="U53" s="707"/>
      <c r="V53" s="707"/>
      <c r="W53" s="707"/>
      <c r="X53" s="707"/>
      <c r="Y53" s="710"/>
      <c r="Z53" s="295"/>
      <c r="AA53" s="295"/>
      <c r="AB53" s="295"/>
      <c r="AC53" s="295"/>
      <c r="AD53" s="295"/>
      <c r="AE53" s="295"/>
      <c r="AF53" s="295"/>
      <c r="AG53" s="295"/>
      <c r="AH53" s="295"/>
    </row>
    <row r="54" spans="1:34" ht="22.5" x14ac:dyDescent="0.25">
      <c r="A54" s="680"/>
      <c r="B54" s="680"/>
      <c r="C54" s="716"/>
      <c r="D54" s="335" t="s">
        <v>457</v>
      </c>
      <c r="E54" s="343">
        <v>0</v>
      </c>
      <c r="F54" s="343">
        <v>0</v>
      </c>
      <c r="G54" s="343">
        <v>0</v>
      </c>
      <c r="H54" s="344">
        <v>0</v>
      </c>
      <c r="I54" s="345">
        <v>0</v>
      </c>
      <c r="J54" s="338"/>
      <c r="K54" s="336"/>
      <c r="L54" s="338"/>
      <c r="M54" s="339">
        <v>0</v>
      </c>
      <c r="N54" s="719"/>
      <c r="O54" s="719"/>
      <c r="P54" s="719"/>
      <c r="Q54" s="721"/>
      <c r="R54" s="707"/>
      <c r="S54" s="707"/>
      <c r="T54" s="707"/>
      <c r="U54" s="707"/>
      <c r="V54" s="707"/>
      <c r="W54" s="707"/>
      <c r="X54" s="707"/>
      <c r="Y54" s="710"/>
      <c r="Z54" s="295"/>
      <c r="AA54" s="295"/>
      <c r="AB54" s="295"/>
      <c r="AC54" s="295"/>
      <c r="AD54" s="295"/>
      <c r="AE54" s="295"/>
      <c r="AF54" s="295"/>
      <c r="AG54" s="295"/>
      <c r="AH54" s="295"/>
    </row>
    <row r="55" spans="1:34" ht="33.75" x14ac:dyDescent="0.25">
      <c r="A55" s="680"/>
      <c r="B55" s="680"/>
      <c r="C55" s="717"/>
      <c r="D55" s="335" t="s">
        <v>459</v>
      </c>
      <c r="E55" s="340">
        <v>0</v>
      </c>
      <c r="F55" s="340">
        <v>0</v>
      </c>
      <c r="G55" s="340">
        <v>0</v>
      </c>
      <c r="H55" s="341">
        <v>0</v>
      </c>
      <c r="I55" s="341">
        <v>13701636</v>
      </c>
      <c r="J55" s="338"/>
      <c r="K55" s="340"/>
      <c r="L55" s="338"/>
      <c r="M55" s="342">
        <v>15224040</v>
      </c>
      <c r="N55" s="720"/>
      <c r="O55" s="720"/>
      <c r="P55" s="720"/>
      <c r="Q55" s="721"/>
      <c r="R55" s="708"/>
      <c r="S55" s="708"/>
      <c r="T55" s="708"/>
      <c r="U55" s="708"/>
      <c r="V55" s="708"/>
      <c r="W55" s="708"/>
      <c r="X55" s="708"/>
      <c r="Y55" s="711"/>
      <c r="Z55" s="295"/>
      <c r="AA55" s="295">
        <v>39876.333333333299</v>
      </c>
      <c r="AB55" s="295"/>
      <c r="AC55" s="295"/>
      <c r="AD55" s="295"/>
      <c r="AE55" s="295"/>
      <c r="AF55" s="295"/>
      <c r="AG55" s="295"/>
      <c r="AH55" s="295"/>
    </row>
    <row r="56" spans="1:34" ht="22.5" x14ac:dyDescent="0.25">
      <c r="A56" s="680"/>
      <c r="B56" s="680"/>
      <c r="C56" s="715" t="s">
        <v>716</v>
      </c>
      <c r="D56" s="335" t="s">
        <v>444</v>
      </c>
      <c r="E56" s="336">
        <v>0.1</v>
      </c>
      <c r="F56" s="336">
        <v>0.1</v>
      </c>
      <c r="G56" s="336">
        <v>0.1</v>
      </c>
      <c r="H56" s="337">
        <v>0.1</v>
      </c>
      <c r="I56" s="337">
        <v>0.1</v>
      </c>
      <c r="J56" s="347">
        <v>0.1</v>
      </c>
      <c r="K56" s="336">
        <v>0.1</v>
      </c>
      <c r="L56" s="336">
        <v>0.1</v>
      </c>
      <c r="M56" s="339">
        <v>0.1</v>
      </c>
      <c r="N56" s="723" t="s">
        <v>509</v>
      </c>
      <c r="O56" s="723" t="s">
        <v>510</v>
      </c>
      <c r="P56" s="723" t="s">
        <v>513</v>
      </c>
      <c r="Q56" s="721" t="s">
        <v>503</v>
      </c>
      <c r="R56" s="725" t="s">
        <v>514</v>
      </c>
      <c r="S56" s="723" t="s">
        <v>87</v>
      </c>
      <c r="T56" s="723" t="s">
        <v>87</v>
      </c>
      <c r="U56" s="724" t="s">
        <v>453</v>
      </c>
      <c r="V56" s="723" t="s">
        <v>87</v>
      </c>
      <c r="W56" s="723" t="s">
        <v>454</v>
      </c>
      <c r="X56" s="723" t="s">
        <v>455</v>
      </c>
      <c r="Y56" s="709">
        <v>119629</v>
      </c>
      <c r="Z56" s="295">
        <v>783.11300000000006</v>
      </c>
      <c r="AA56" s="348">
        <v>39876.333333333336</v>
      </c>
      <c r="AB56" s="295"/>
      <c r="AC56" s="295"/>
      <c r="AD56" s="295"/>
      <c r="AE56" s="295"/>
      <c r="AF56" s="295"/>
      <c r="AG56" s="295"/>
      <c r="AH56" s="295"/>
    </row>
    <row r="57" spans="1:34" ht="22.5" x14ac:dyDescent="0.25">
      <c r="A57" s="680"/>
      <c r="B57" s="680"/>
      <c r="C57" s="716"/>
      <c r="D57" s="335" t="s">
        <v>456</v>
      </c>
      <c r="E57" s="340">
        <v>64816400</v>
      </c>
      <c r="F57" s="340">
        <v>64816400</v>
      </c>
      <c r="G57" s="340">
        <v>64816400</v>
      </c>
      <c r="H57" s="341">
        <v>64816400</v>
      </c>
      <c r="I57" s="341">
        <v>52342400</v>
      </c>
      <c r="J57" s="340">
        <v>40607118.5</v>
      </c>
      <c r="K57" s="340">
        <v>40607118.5</v>
      </c>
      <c r="L57" s="340">
        <v>62128856</v>
      </c>
      <c r="M57" s="342">
        <v>64220967</v>
      </c>
      <c r="N57" s="723"/>
      <c r="O57" s="723"/>
      <c r="P57" s="723"/>
      <c r="Q57" s="721"/>
      <c r="R57" s="726"/>
      <c r="S57" s="723"/>
      <c r="T57" s="723"/>
      <c r="U57" s="724"/>
      <c r="V57" s="723"/>
      <c r="W57" s="723"/>
      <c r="X57" s="723"/>
      <c r="Y57" s="710"/>
      <c r="Z57" s="295"/>
      <c r="AA57" s="295"/>
      <c r="AB57" s="295"/>
      <c r="AC57" s="295"/>
      <c r="AD57" s="295"/>
      <c r="AE57" s="295"/>
      <c r="AF57" s="295"/>
      <c r="AG57" s="295"/>
      <c r="AH57" s="295"/>
    </row>
    <row r="58" spans="1:34" ht="22.5" x14ac:dyDescent="0.25">
      <c r="A58" s="680"/>
      <c r="B58" s="680"/>
      <c r="C58" s="716"/>
      <c r="D58" s="335" t="s">
        <v>457</v>
      </c>
      <c r="E58" s="343">
        <v>0</v>
      </c>
      <c r="F58" s="343">
        <v>0</v>
      </c>
      <c r="G58" s="343">
        <v>0</v>
      </c>
      <c r="H58" s="344">
        <v>0</v>
      </c>
      <c r="I58" s="345">
        <v>0</v>
      </c>
      <c r="J58" s="347"/>
      <c r="K58" s="336">
        <v>0</v>
      </c>
      <c r="L58" s="338"/>
      <c r="M58" s="339">
        <v>0</v>
      </c>
      <c r="N58" s="723"/>
      <c r="O58" s="723"/>
      <c r="P58" s="723"/>
      <c r="Q58" s="721"/>
      <c r="R58" s="726"/>
      <c r="S58" s="723"/>
      <c r="T58" s="723"/>
      <c r="U58" s="724"/>
      <c r="V58" s="723"/>
      <c r="W58" s="723"/>
      <c r="X58" s="723"/>
      <c r="Y58" s="710"/>
      <c r="Z58" s="295"/>
      <c r="AA58" s="295"/>
      <c r="AB58" s="295"/>
      <c r="AC58" s="295"/>
      <c r="AD58" s="295"/>
      <c r="AE58" s="295"/>
      <c r="AF58" s="295"/>
      <c r="AG58" s="295"/>
      <c r="AH58" s="295"/>
    </row>
    <row r="59" spans="1:34" ht="33.75" x14ac:dyDescent="0.25">
      <c r="A59" s="680"/>
      <c r="B59" s="680"/>
      <c r="C59" s="717"/>
      <c r="D59" s="335" t="s">
        <v>459</v>
      </c>
      <c r="E59" s="340">
        <v>0</v>
      </c>
      <c r="F59" s="340">
        <v>0</v>
      </c>
      <c r="G59" s="340">
        <v>0</v>
      </c>
      <c r="H59" s="341">
        <v>0</v>
      </c>
      <c r="I59" s="341">
        <v>13701636</v>
      </c>
      <c r="J59" s="340"/>
      <c r="K59" s="340">
        <v>0</v>
      </c>
      <c r="L59" s="338"/>
      <c r="M59" s="342">
        <v>15224041</v>
      </c>
      <c r="N59" s="723"/>
      <c r="O59" s="723"/>
      <c r="P59" s="723"/>
      <c r="Q59" s="721"/>
      <c r="R59" s="726"/>
      <c r="S59" s="723"/>
      <c r="T59" s="723"/>
      <c r="U59" s="724"/>
      <c r="V59" s="723"/>
      <c r="W59" s="723"/>
      <c r="X59" s="723"/>
      <c r="Y59" s="711"/>
      <c r="Z59" s="295"/>
      <c r="AA59" s="295"/>
      <c r="AB59" s="295"/>
      <c r="AC59" s="295"/>
      <c r="AD59" s="295"/>
      <c r="AE59" s="295"/>
      <c r="AF59" s="295"/>
      <c r="AG59" s="295"/>
      <c r="AH59" s="295"/>
    </row>
    <row r="60" spans="1:34" ht="22.5" x14ac:dyDescent="0.25">
      <c r="A60" s="680"/>
      <c r="B60" s="680"/>
      <c r="C60" s="715" t="s">
        <v>717</v>
      </c>
      <c r="D60" s="335" t="s">
        <v>444</v>
      </c>
      <c r="E60" s="336">
        <v>0.1</v>
      </c>
      <c r="F60" s="336">
        <v>0.1</v>
      </c>
      <c r="G60" s="336">
        <v>0.1</v>
      </c>
      <c r="H60" s="337">
        <v>0.1</v>
      </c>
      <c r="I60" s="337">
        <v>0.1</v>
      </c>
      <c r="J60" s="347">
        <v>0.1</v>
      </c>
      <c r="K60" s="336">
        <v>0.1</v>
      </c>
      <c r="L60" s="336">
        <v>0.1</v>
      </c>
      <c r="M60" s="339">
        <v>0.1</v>
      </c>
      <c r="N60" s="723" t="s">
        <v>509</v>
      </c>
      <c r="O60" s="723" t="s">
        <v>510</v>
      </c>
      <c r="P60" s="723" t="s">
        <v>515</v>
      </c>
      <c r="Q60" s="721" t="s">
        <v>503</v>
      </c>
      <c r="R60" s="725" t="s">
        <v>516</v>
      </c>
      <c r="S60" s="723" t="s">
        <v>87</v>
      </c>
      <c r="T60" s="723" t="s">
        <v>87</v>
      </c>
      <c r="U60" s="724" t="s">
        <v>453</v>
      </c>
      <c r="V60" s="723" t="s">
        <v>87</v>
      </c>
      <c r="W60" s="723" t="s">
        <v>454</v>
      </c>
      <c r="X60" s="723" t="s">
        <v>455</v>
      </c>
      <c r="Y60" s="709">
        <v>119629</v>
      </c>
      <c r="Z60" s="295">
        <v>683.11400000000003</v>
      </c>
      <c r="AA60" s="295">
        <v>59814.5</v>
      </c>
      <c r="AB60" s="295"/>
      <c r="AC60" s="295"/>
      <c r="AD60" s="295"/>
      <c r="AE60" s="295"/>
      <c r="AF60" s="295"/>
      <c r="AG60" s="295"/>
      <c r="AH60" s="295"/>
    </row>
    <row r="61" spans="1:34" ht="22.5" x14ac:dyDescent="0.25">
      <c r="A61" s="680"/>
      <c r="B61" s="680"/>
      <c r="C61" s="716"/>
      <c r="D61" s="335" t="s">
        <v>456</v>
      </c>
      <c r="E61" s="340">
        <v>64816400</v>
      </c>
      <c r="F61" s="340">
        <v>64816400</v>
      </c>
      <c r="G61" s="340">
        <v>64816400</v>
      </c>
      <c r="H61" s="341">
        <v>64816400</v>
      </c>
      <c r="I61" s="341">
        <v>52342400</v>
      </c>
      <c r="J61" s="340">
        <v>40607118.5</v>
      </c>
      <c r="K61" s="340">
        <v>40607118.5</v>
      </c>
      <c r="L61" s="340">
        <v>62128856</v>
      </c>
      <c r="M61" s="342">
        <v>64220967</v>
      </c>
      <c r="N61" s="723"/>
      <c r="O61" s="723"/>
      <c r="P61" s="723"/>
      <c r="Q61" s="721"/>
      <c r="R61" s="726"/>
      <c r="S61" s="723"/>
      <c r="T61" s="723"/>
      <c r="U61" s="724"/>
      <c r="V61" s="723"/>
      <c r="W61" s="723"/>
      <c r="X61" s="723"/>
      <c r="Y61" s="710"/>
      <c r="Z61" s="295"/>
      <c r="AA61" s="295"/>
      <c r="AB61" s="295"/>
      <c r="AC61" s="295"/>
      <c r="AD61" s="295"/>
      <c r="AE61" s="295"/>
      <c r="AF61" s="295"/>
      <c r="AG61" s="295"/>
      <c r="AH61" s="295"/>
    </row>
    <row r="62" spans="1:34" ht="22.5" x14ac:dyDescent="0.25">
      <c r="A62" s="680"/>
      <c r="B62" s="680"/>
      <c r="C62" s="716"/>
      <c r="D62" s="335" t="s">
        <v>457</v>
      </c>
      <c r="E62" s="343">
        <v>0</v>
      </c>
      <c r="F62" s="343">
        <v>0</v>
      </c>
      <c r="G62" s="343">
        <v>0</v>
      </c>
      <c r="H62" s="344">
        <v>0</v>
      </c>
      <c r="I62" s="345">
        <v>0</v>
      </c>
      <c r="J62" s="347"/>
      <c r="K62" s="336"/>
      <c r="L62" s="338"/>
      <c r="M62" s="339">
        <v>0</v>
      </c>
      <c r="N62" s="723"/>
      <c r="O62" s="723"/>
      <c r="P62" s="723"/>
      <c r="Q62" s="721"/>
      <c r="R62" s="726"/>
      <c r="S62" s="723"/>
      <c r="T62" s="723"/>
      <c r="U62" s="724"/>
      <c r="V62" s="723"/>
      <c r="W62" s="723"/>
      <c r="X62" s="723"/>
      <c r="Y62" s="710"/>
      <c r="Z62" s="295"/>
      <c r="AA62" s="295"/>
      <c r="AB62" s="295"/>
      <c r="AC62" s="295"/>
      <c r="AD62" s="295"/>
      <c r="AE62" s="295"/>
      <c r="AF62" s="295"/>
      <c r="AG62" s="295"/>
      <c r="AH62" s="295"/>
    </row>
    <row r="63" spans="1:34" ht="33.75" x14ac:dyDescent="0.25">
      <c r="A63" s="680"/>
      <c r="B63" s="680"/>
      <c r="C63" s="717"/>
      <c r="D63" s="335" t="s">
        <v>459</v>
      </c>
      <c r="E63" s="340">
        <v>0</v>
      </c>
      <c r="F63" s="340">
        <v>0</v>
      </c>
      <c r="G63" s="340">
        <v>0</v>
      </c>
      <c r="H63" s="341">
        <v>0</v>
      </c>
      <c r="I63" s="341">
        <v>13701636</v>
      </c>
      <c r="J63" s="340"/>
      <c r="K63" s="340"/>
      <c r="L63" s="338"/>
      <c r="M63" s="342">
        <v>15224041</v>
      </c>
      <c r="N63" s="723"/>
      <c r="O63" s="723"/>
      <c r="P63" s="723"/>
      <c r="Q63" s="721"/>
      <c r="R63" s="726"/>
      <c r="S63" s="723"/>
      <c r="T63" s="723"/>
      <c r="U63" s="724"/>
      <c r="V63" s="723"/>
      <c r="W63" s="723"/>
      <c r="X63" s="723"/>
      <c r="Y63" s="711"/>
      <c r="Z63" s="295"/>
      <c r="AA63" s="295"/>
      <c r="AB63" s="295"/>
      <c r="AC63" s="295"/>
      <c r="AD63" s="295"/>
      <c r="AE63" s="295"/>
      <c r="AF63" s="295"/>
      <c r="AG63" s="295"/>
      <c r="AH63" s="295"/>
    </row>
    <row r="64" spans="1:34" ht="22.5" x14ac:dyDescent="0.25">
      <c r="A64" s="680"/>
      <c r="B64" s="680"/>
      <c r="C64" s="715" t="s">
        <v>730</v>
      </c>
      <c r="D64" s="335" t="s">
        <v>444</v>
      </c>
      <c r="E64" s="336">
        <v>0.1</v>
      </c>
      <c r="F64" s="336">
        <v>0.1</v>
      </c>
      <c r="G64" s="336">
        <v>0.1</v>
      </c>
      <c r="H64" s="337">
        <v>0.1</v>
      </c>
      <c r="I64" s="337">
        <v>0.1</v>
      </c>
      <c r="J64" s="338"/>
      <c r="K64" s="349"/>
      <c r="L64" s="336"/>
      <c r="M64" s="339">
        <v>0</v>
      </c>
      <c r="N64" s="727"/>
      <c r="O64" s="727"/>
      <c r="P64" s="727"/>
      <c r="Q64" s="727"/>
      <c r="R64" s="727"/>
      <c r="S64" s="727"/>
      <c r="T64" s="727"/>
      <c r="U64" s="727"/>
      <c r="V64" s="727"/>
      <c r="W64" s="727"/>
      <c r="X64" s="730"/>
      <c r="Y64" s="733" t="s">
        <v>718</v>
      </c>
      <c r="Z64" s="295">
        <v>1566227</v>
      </c>
      <c r="AA64" s="295">
        <v>1687444</v>
      </c>
      <c r="AB64" s="295"/>
      <c r="AC64" s="295"/>
      <c r="AD64" s="295"/>
      <c r="AE64" s="295"/>
      <c r="AF64" s="295"/>
      <c r="AG64" s="295"/>
      <c r="AH64" s="295"/>
    </row>
    <row r="65" spans="1:34" ht="22.5" x14ac:dyDescent="0.25">
      <c r="A65" s="680"/>
      <c r="B65" s="680"/>
      <c r="C65" s="716"/>
      <c r="D65" s="335" t="s">
        <v>456</v>
      </c>
      <c r="E65" s="340">
        <v>64816400</v>
      </c>
      <c r="F65" s="340">
        <v>64816400</v>
      </c>
      <c r="G65" s="340">
        <v>64816400</v>
      </c>
      <c r="H65" s="341">
        <v>64816400</v>
      </c>
      <c r="I65" s="341">
        <v>52342400</v>
      </c>
      <c r="J65" s="338"/>
      <c r="K65" s="340"/>
      <c r="L65" s="340"/>
      <c r="M65" s="313"/>
      <c r="N65" s="728"/>
      <c r="O65" s="728"/>
      <c r="P65" s="728"/>
      <c r="Q65" s="728"/>
      <c r="R65" s="728"/>
      <c r="S65" s="728"/>
      <c r="T65" s="728"/>
      <c r="U65" s="728"/>
      <c r="V65" s="728"/>
      <c r="W65" s="728"/>
      <c r="X65" s="731"/>
      <c r="Y65" s="734"/>
      <c r="Z65" s="295"/>
      <c r="AA65" s="295">
        <v>121217</v>
      </c>
      <c r="AB65" s="295"/>
      <c r="AC65" s="295"/>
      <c r="AD65" s="295"/>
      <c r="AE65" s="295"/>
      <c r="AF65" s="295"/>
      <c r="AG65" s="295"/>
      <c r="AH65" s="295"/>
    </row>
    <row r="66" spans="1:34" ht="22.5" x14ac:dyDescent="0.25">
      <c r="A66" s="680"/>
      <c r="B66" s="680"/>
      <c r="C66" s="716"/>
      <c r="D66" s="335" t="s">
        <v>457</v>
      </c>
      <c r="E66" s="343">
        <v>0</v>
      </c>
      <c r="F66" s="343">
        <v>0</v>
      </c>
      <c r="G66" s="343">
        <v>0</v>
      </c>
      <c r="H66" s="344">
        <v>0</v>
      </c>
      <c r="I66" s="345">
        <v>0</v>
      </c>
      <c r="J66" s="338"/>
      <c r="K66" s="349"/>
      <c r="L66" s="338"/>
      <c r="M66" s="313"/>
      <c r="N66" s="728"/>
      <c r="O66" s="728"/>
      <c r="P66" s="728"/>
      <c r="Q66" s="728"/>
      <c r="R66" s="728"/>
      <c r="S66" s="728"/>
      <c r="T66" s="728"/>
      <c r="U66" s="728"/>
      <c r="V66" s="728"/>
      <c r="W66" s="728"/>
      <c r="X66" s="731"/>
      <c r="Y66" s="734"/>
      <c r="Z66" s="295"/>
      <c r="AA66" s="295">
        <v>121217</v>
      </c>
      <c r="AB66" s="295"/>
      <c r="AC66" s="295"/>
      <c r="AD66" s="295"/>
      <c r="AE66" s="295"/>
      <c r="AF66" s="295"/>
      <c r="AG66" s="295"/>
      <c r="AH66" s="295"/>
    </row>
    <row r="67" spans="1:34" ht="33.75" x14ac:dyDescent="0.25">
      <c r="A67" s="680"/>
      <c r="B67" s="680"/>
      <c r="C67" s="717"/>
      <c r="D67" s="335" t="s">
        <v>459</v>
      </c>
      <c r="E67" s="340">
        <v>0</v>
      </c>
      <c r="F67" s="340">
        <v>0</v>
      </c>
      <c r="G67" s="340">
        <v>0</v>
      </c>
      <c r="H67" s="341">
        <v>0</v>
      </c>
      <c r="I67" s="341">
        <v>13701636</v>
      </c>
      <c r="J67" s="338"/>
      <c r="K67" s="340"/>
      <c r="L67" s="338"/>
      <c r="M67" s="313"/>
      <c r="N67" s="729"/>
      <c r="O67" s="729"/>
      <c r="P67" s="729"/>
      <c r="Q67" s="729"/>
      <c r="R67" s="729"/>
      <c r="S67" s="729"/>
      <c r="T67" s="729"/>
      <c r="U67" s="729"/>
      <c r="V67" s="729"/>
      <c r="W67" s="729"/>
      <c r="X67" s="732"/>
      <c r="Y67" s="735"/>
      <c r="Z67" s="295"/>
      <c r="AA67" s="295">
        <v>30000</v>
      </c>
      <c r="AB67" s="295"/>
      <c r="AC67" s="295"/>
      <c r="AD67" s="295"/>
      <c r="AE67" s="295"/>
      <c r="AF67" s="295"/>
      <c r="AG67" s="295"/>
      <c r="AH67" s="295"/>
    </row>
    <row r="68" spans="1:34" ht="22.5" x14ac:dyDescent="0.25">
      <c r="A68" s="680"/>
      <c r="B68" s="742"/>
      <c r="C68" s="715" t="s">
        <v>517</v>
      </c>
      <c r="D68" s="335" t="s">
        <v>444</v>
      </c>
      <c r="E68" s="336">
        <v>0.1</v>
      </c>
      <c r="F68" s="336">
        <v>0.1</v>
      </c>
      <c r="G68" s="336">
        <v>0.1</v>
      </c>
      <c r="H68" s="337">
        <v>0.3</v>
      </c>
      <c r="I68" s="337">
        <v>0.1</v>
      </c>
      <c r="J68" s="338"/>
      <c r="K68" s="336"/>
      <c r="L68" s="336">
        <v>0.1</v>
      </c>
      <c r="M68" s="339">
        <v>0.1</v>
      </c>
      <c r="N68" s="723" t="s">
        <v>518</v>
      </c>
      <c r="O68" s="723" t="s">
        <v>519</v>
      </c>
      <c r="P68" s="723" t="s">
        <v>520</v>
      </c>
      <c r="Q68" s="721" t="s">
        <v>503</v>
      </c>
      <c r="R68" s="725" t="s">
        <v>521</v>
      </c>
      <c r="S68" s="723" t="s">
        <v>87</v>
      </c>
      <c r="T68" s="723" t="s">
        <v>87</v>
      </c>
      <c r="U68" s="724" t="s">
        <v>453</v>
      </c>
      <c r="V68" s="723" t="s">
        <v>87</v>
      </c>
      <c r="W68" s="723" t="s">
        <v>454</v>
      </c>
      <c r="X68" s="723" t="s">
        <v>455</v>
      </c>
      <c r="Y68" s="723">
        <v>203.93</v>
      </c>
      <c r="Z68" s="295"/>
      <c r="AA68" s="295"/>
      <c r="AB68" s="295"/>
      <c r="AC68" s="295"/>
      <c r="AD68" s="295"/>
      <c r="AE68" s="295"/>
      <c r="AF68" s="295"/>
      <c r="AG68" s="295"/>
      <c r="AH68" s="295"/>
    </row>
    <row r="69" spans="1:34" ht="22.5" x14ac:dyDescent="0.25">
      <c r="A69" s="680"/>
      <c r="B69" s="742"/>
      <c r="C69" s="716"/>
      <c r="D69" s="335" t="s">
        <v>456</v>
      </c>
      <c r="E69" s="340">
        <v>64816400</v>
      </c>
      <c r="F69" s="340">
        <v>64816400</v>
      </c>
      <c r="G69" s="340">
        <v>64816400</v>
      </c>
      <c r="H69" s="341">
        <v>205029736</v>
      </c>
      <c r="I69" s="341">
        <v>52342400</v>
      </c>
      <c r="J69" s="338"/>
      <c r="K69" s="340"/>
      <c r="L69" s="340">
        <v>62128856</v>
      </c>
      <c r="M69" s="342">
        <v>64220967</v>
      </c>
      <c r="N69" s="723"/>
      <c r="O69" s="723"/>
      <c r="P69" s="723"/>
      <c r="Q69" s="721"/>
      <c r="R69" s="726"/>
      <c r="S69" s="723"/>
      <c r="T69" s="723"/>
      <c r="U69" s="724"/>
      <c r="V69" s="723"/>
      <c r="W69" s="723"/>
      <c r="X69" s="723"/>
      <c r="Y69" s="723"/>
      <c r="Z69" s="295"/>
      <c r="AA69" s="350">
        <v>203930</v>
      </c>
      <c r="AB69" s="295"/>
      <c r="AC69" s="295"/>
      <c r="AD69" s="295"/>
      <c r="AE69" s="295"/>
      <c r="AF69" s="295"/>
      <c r="AG69" s="295"/>
      <c r="AH69" s="295"/>
    </row>
    <row r="70" spans="1:34" ht="22.5" x14ac:dyDescent="0.25">
      <c r="A70" s="680"/>
      <c r="B70" s="742"/>
      <c r="C70" s="716"/>
      <c r="D70" s="335" t="s">
        <v>457</v>
      </c>
      <c r="E70" s="343">
        <v>0</v>
      </c>
      <c r="F70" s="343">
        <v>0</v>
      </c>
      <c r="G70" s="343">
        <v>0</v>
      </c>
      <c r="H70" s="344">
        <v>0</v>
      </c>
      <c r="I70" s="345">
        <v>0</v>
      </c>
      <c r="J70" s="338"/>
      <c r="K70" s="336"/>
      <c r="L70" s="338"/>
      <c r="M70" s="339">
        <v>0</v>
      </c>
      <c r="N70" s="723"/>
      <c r="O70" s="723"/>
      <c r="P70" s="723"/>
      <c r="Q70" s="721"/>
      <c r="R70" s="726"/>
      <c r="S70" s="723"/>
      <c r="T70" s="723"/>
      <c r="U70" s="724"/>
      <c r="V70" s="723"/>
      <c r="W70" s="723"/>
      <c r="X70" s="723"/>
      <c r="Y70" s="723"/>
      <c r="Z70" s="295"/>
      <c r="AA70" s="295">
        <v>1252374</v>
      </c>
      <c r="AB70" s="295"/>
      <c r="AC70" s="295"/>
      <c r="AD70" s="295"/>
      <c r="AE70" s="295"/>
      <c r="AF70" s="295"/>
      <c r="AG70" s="295"/>
      <c r="AH70" s="295"/>
    </row>
    <row r="71" spans="1:34" ht="33.75" x14ac:dyDescent="0.25">
      <c r="A71" s="680"/>
      <c r="B71" s="742"/>
      <c r="C71" s="717"/>
      <c r="D71" s="335" t="s">
        <v>459</v>
      </c>
      <c r="E71" s="340">
        <v>0</v>
      </c>
      <c r="F71" s="340">
        <v>0</v>
      </c>
      <c r="G71" s="340">
        <v>0</v>
      </c>
      <c r="H71" s="341">
        <v>137016363</v>
      </c>
      <c r="I71" s="341">
        <v>13701637</v>
      </c>
      <c r="J71" s="338"/>
      <c r="K71" s="340"/>
      <c r="L71" s="338"/>
      <c r="M71" s="342">
        <v>15224040</v>
      </c>
      <c r="N71" s="723"/>
      <c r="O71" s="723"/>
      <c r="P71" s="723"/>
      <c r="Q71" s="721"/>
      <c r="R71" s="726"/>
      <c r="S71" s="723"/>
      <c r="T71" s="723"/>
      <c r="U71" s="724"/>
      <c r="V71" s="723"/>
      <c r="W71" s="723"/>
      <c r="X71" s="723"/>
      <c r="Y71" s="723"/>
      <c r="Z71" s="295"/>
      <c r="AA71" s="295">
        <v>1048444</v>
      </c>
      <c r="AB71" s="295"/>
      <c r="AC71" s="295"/>
      <c r="AD71" s="295"/>
      <c r="AE71" s="295"/>
      <c r="AF71" s="295"/>
      <c r="AG71" s="295"/>
      <c r="AH71" s="295"/>
    </row>
    <row r="72" spans="1:34" ht="22.5" x14ac:dyDescent="0.25">
      <c r="A72" s="680"/>
      <c r="B72" s="742"/>
      <c r="C72" s="715" t="s">
        <v>719</v>
      </c>
      <c r="D72" s="335" t="s">
        <v>444</v>
      </c>
      <c r="E72" s="336">
        <v>0.1</v>
      </c>
      <c r="F72" s="336">
        <v>0.1</v>
      </c>
      <c r="G72" s="336">
        <v>0.1</v>
      </c>
      <c r="H72" s="336">
        <v>0.1</v>
      </c>
      <c r="I72" s="337">
        <v>0.1</v>
      </c>
      <c r="J72" s="338"/>
      <c r="K72" s="336"/>
      <c r="L72" s="338"/>
      <c r="M72" s="339">
        <v>0.1</v>
      </c>
      <c r="N72" s="736" t="s">
        <v>518</v>
      </c>
      <c r="O72" s="736" t="s">
        <v>522</v>
      </c>
      <c r="P72" s="736" t="s">
        <v>523</v>
      </c>
      <c r="Q72" s="721" t="s">
        <v>503</v>
      </c>
      <c r="R72" s="736" t="s">
        <v>524</v>
      </c>
      <c r="S72" s="723" t="s">
        <v>87</v>
      </c>
      <c r="T72" s="723" t="s">
        <v>87</v>
      </c>
      <c r="U72" s="724" t="s">
        <v>453</v>
      </c>
      <c r="V72" s="723" t="s">
        <v>87</v>
      </c>
      <c r="W72" s="723" t="s">
        <v>454</v>
      </c>
      <c r="X72" s="723" t="s">
        <v>455</v>
      </c>
      <c r="Y72" s="723">
        <v>1613</v>
      </c>
      <c r="Z72" s="295"/>
      <c r="AA72" s="295">
        <v>1048444</v>
      </c>
      <c r="AB72" s="295"/>
      <c r="AC72" s="295"/>
      <c r="AD72" s="295"/>
      <c r="AE72" s="295"/>
      <c r="AF72" s="295"/>
      <c r="AG72" s="295"/>
      <c r="AH72" s="295"/>
    </row>
    <row r="73" spans="1:34" ht="22.5" x14ac:dyDescent="0.25">
      <c r="A73" s="680"/>
      <c r="B73" s="742"/>
      <c r="C73" s="716"/>
      <c r="D73" s="335" t="s">
        <v>456</v>
      </c>
      <c r="E73" s="340">
        <v>64816400</v>
      </c>
      <c r="F73" s="340">
        <v>64816400</v>
      </c>
      <c r="G73" s="340">
        <v>64816400</v>
      </c>
      <c r="H73" s="341">
        <v>648164000</v>
      </c>
      <c r="I73" s="341">
        <v>52342400</v>
      </c>
      <c r="J73" s="338"/>
      <c r="K73" s="340"/>
      <c r="L73" s="338"/>
      <c r="M73" s="342">
        <v>2092114</v>
      </c>
      <c r="N73" s="737"/>
      <c r="O73" s="737"/>
      <c r="P73" s="737"/>
      <c r="Q73" s="721"/>
      <c r="R73" s="737"/>
      <c r="S73" s="723"/>
      <c r="T73" s="723"/>
      <c r="U73" s="724"/>
      <c r="V73" s="723"/>
      <c r="W73" s="723"/>
      <c r="X73" s="723"/>
      <c r="Y73" s="723"/>
      <c r="Z73" s="295"/>
      <c r="AA73" s="295">
        <v>1046831</v>
      </c>
      <c r="AB73" s="295"/>
      <c r="AC73" s="295"/>
      <c r="AD73" s="295"/>
      <c r="AE73" s="295"/>
      <c r="AF73" s="295"/>
      <c r="AG73" s="295"/>
      <c r="AH73" s="295"/>
    </row>
    <row r="74" spans="1:34" ht="22.5" x14ac:dyDescent="0.25">
      <c r="A74" s="680"/>
      <c r="B74" s="742"/>
      <c r="C74" s="716"/>
      <c r="D74" s="335" t="s">
        <v>457</v>
      </c>
      <c r="E74" s="343">
        <v>0</v>
      </c>
      <c r="F74" s="343">
        <v>0</v>
      </c>
      <c r="G74" s="343">
        <v>0</v>
      </c>
      <c r="H74" s="344">
        <v>0</v>
      </c>
      <c r="I74" s="345">
        <v>0</v>
      </c>
      <c r="J74" s="338"/>
      <c r="K74" s="343"/>
      <c r="L74" s="338"/>
      <c r="M74" s="339">
        <v>0</v>
      </c>
      <c r="N74" s="737"/>
      <c r="O74" s="737"/>
      <c r="P74" s="737"/>
      <c r="Q74" s="721"/>
      <c r="R74" s="737"/>
      <c r="S74" s="723"/>
      <c r="T74" s="723"/>
      <c r="U74" s="724"/>
      <c r="V74" s="723"/>
      <c r="W74" s="723"/>
      <c r="X74" s="723"/>
      <c r="Y74" s="723"/>
      <c r="Z74" s="295"/>
      <c r="AA74" s="295">
        <v>1046831</v>
      </c>
      <c r="AB74" s="295"/>
      <c r="AC74" s="295"/>
      <c r="AD74" s="295"/>
      <c r="AE74" s="295"/>
      <c r="AF74" s="295"/>
      <c r="AG74" s="295"/>
      <c r="AH74" s="295"/>
    </row>
    <row r="75" spans="1:34" ht="33.75" x14ac:dyDescent="0.25">
      <c r="A75" s="680"/>
      <c r="B75" s="742"/>
      <c r="C75" s="717"/>
      <c r="D75" s="335" t="s">
        <v>459</v>
      </c>
      <c r="E75" s="340">
        <v>0</v>
      </c>
      <c r="F75" s="340">
        <v>0</v>
      </c>
      <c r="G75" s="340">
        <v>0</v>
      </c>
      <c r="H75" s="341">
        <v>137016363</v>
      </c>
      <c r="I75" s="341">
        <v>13701637</v>
      </c>
      <c r="J75" s="338"/>
      <c r="K75" s="340"/>
      <c r="L75" s="338"/>
      <c r="M75" s="342">
        <v>15224038</v>
      </c>
      <c r="N75" s="738"/>
      <c r="O75" s="739"/>
      <c r="P75" s="739"/>
      <c r="Q75" s="721"/>
      <c r="R75" s="739"/>
      <c r="S75" s="723"/>
      <c r="T75" s="723"/>
      <c r="U75" s="724"/>
      <c r="V75" s="723"/>
      <c r="W75" s="723"/>
      <c r="X75" s="723"/>
      <c r="Y75" s="723"/>
      <c r="Z75" s="295"/>
      <c r="AA75" s="295"/>
      <c r="AB75" s="295"/>
      <c r="AC75" s="295"/>
      <c r="AD75" s="295"/>
      <c r="AE75" s="295"/>
      <c r="AF75" s="295"/>
      <c r="AG75" s="295"/>
      <c r="AH75" s="295"/>
    </row>
    <row r="76" spans="1:34" ht="22.5" x14ac:dyDescent="0.25">
      <c r="A76" s="680"/>
      <c r="B76" s="680"/>
      <c r="C76" s="715" t="s">
        <v>720</v>
      </c>
      <c r="D76" s="335" t="s">
        <v>444</v>
      </c>
      <c r="E76" s="336">
        <v>0.1</v>
      </c>
      <c r="F76" s="336">
        <v>0.1</v>
      </c>
      <c r="G76" s="336">
        <v>0.1</v>
      </c>
      <c r="H76" s="337">
        <v>0.21299999999999999</v>
      </c>
      <c r="I76" s="337">
        <v>0.1</v>
      </c>
      <c r="J76" s="338"/>
      <c r="K76" s="336">
        <v>0.1</v>
      </c>
      <c r="L76" s="336">
        <v>0.1</v>
      </c>
      <c r="M76" s="339">
        <v>0.1</v>
      </c>
      <c r="N76" s="723" t="s">
        <v>525</v>
      </c>
      <c r="O76" s="723" t="s">
        <v>526</v>
      </c>
      <c r="P76" s="723" t="s">
        <v>527</v>
      </c>
      <c r="Q76" s="721" t="s">
        <v>503</v>
      </c>
      <c r="R76" s="725" t="s">
        <v>528</v>
      </c>
      <c r="S76" s="723" t="s">
        <v>87</v>
      </c>
      <c r="T76" s="723" t="s">
        <v>87</v>
      </c>
      <c r="U76" s="724" t="s">
        <v>453</v>
      </c>
      <c r="V76" s="723" t="s">
        <v>87</v>
      </c>
      <c r="W76" s="723" t="s">
        <v>454</v>
      </c>
      <c r="X76" s="723" t="s">
        <v>455</v>
      </c>
      <c r="Y76" s="723">
        <v>91217</v>
      </c>
      <c r="Z76" s="295">
        <v>100000</v>
      </c>
      <c r="AA76" s="295"/>
      <c r="AB76" s="295"/>
      <c r="AC76" s="295"/>
      <c r="AD76" s="295"/>
      <c r="AE76" s="295"/>
      <c r="AF76" s="295"/>
      <c r="AG76" s="295"/>
      <c r="AH76" s="295"/>
    </row>
    <row r="77" spans="1:34" ht="22.5" x14ac:dyDescent="0.25">
      <c r="A77" s="680"/>
      <c r="B77" s="680"/>
      <c r="C77" s="716"/>
      <c r="D77" s="335" t="s">
        <v>456</v>
      </c>
      <c r="E77" s="340">
        <v>64816400</v>
      </c>
      <c r="F77" s="340">
        <v>64816400</v>
      </c>
      <c r="G77" s="340">
        <v>64816400</v>
      </c>
      <c r="H77" s="341">
        <v>701582000</v>
      </c>
      <c r="I77" s="341">
        <v>52342400</v>
      </c>
      <c r="J77" s="338"/>
      <c r="K77" s="340">
        <v>64816400</v>
      </c>
      <c r="L77" s="340">
        <v>62128856</v>
      </c>
      <c r="M77" s="342">
        <v>64220967</v>
      </c>
      <c r="N77" s="723"/>
      <c r="O77" s="723"/>
      <c r="P77" s="723"/>
      <c r="Q77" s="721"/>
      <c r="R77" s="726"/>
      <c r="S77" s="723"/>
      <c r="T77" s="723"/>
      <c r="U77" s="724"/>
      <c r="V77" s="723"/>
      <c r="W77" s="723"/>
      <c r="X77" s="723"/>
      <c r="Y77" s="723"/>
      <c r="Z77" s="295">
        <v>1343591</v>
      </c>
      <c r="AA77" s="295"/>
      <c r="AB77" s="295"/>
      <c r="AC77" s="295"/>
      <c r="AD77" s="295"/>
      <c r="AE77" s="295"/>
      <c r="AF77" s="295"/>
      <c r="AG77" s="295"/>
      <c r="AH77" s="295"/>
    </row>
    <row r="78" spans="1:34" ht="22.5" x14ac:dyDescent="0.25">
      <c r="A78" s="680"/>
      <c r="B78" s="680"/>
      <c r="C78" s="716"/>
      <c r="D78" s="335" t="s">
        <v>457</v>
      </c>
      <c r="E78" s="343">
        <v>0</v>
      </c>
      <c r="F78" s="343">
        <v>0</v>
      </c>
      <c r="G78" s="343">
        <v>0</v>
      </c>
      <c r="H78" s="343">
        <v>0</v>
      </c>
      <c r="I78" s="345">
        <v>0</v>
      </c>
      <c r="J78" s="338"/>
      <c r="K78" s="340">
        <v>0</v>
      </c>
      <c r="L78" s="338"/>
      <c r="M78" s="339">
        <v>0</v>
      </c>
      <c r="N78" s="723"/>
      <c r="O78" s="723"/>
      <c r="P78" s="723"/>
      <c r="Q78" s="721"/>
      <c r="R78" s="726"/>
      <c r="S78" s="723"/>
      <c r="T78" s="723"/>
      <c r="U78" s="724"/>
      <c r="V78" s="723"/>
      <c r="W78" s="723"/>
      <c r="X78" s="723"/>
      <c r="Y78" s="723"/>
      <c r="Z78" s="295"/>
      <c r="AA78" s="295"/>
      <c r="AB78" s="295"/>
      <c r="AC78" s="295"/>
      <c r="AD78" s="295"/>
      <c r="AE78" s="295"/>
      <c r="AF78" s="295"/>
      <c r="AG78" s="295"/>
      <c r="AH78" s="295"/>
    </row>
    <row r="79" spans="1:34" ht="33.75" x14ac:dyDescent="0.25">
      <c r="A79" s="680"/>
      <c r="B79" s="680"/>
      <c r="C79" s="717"/>
      <c r="D79" s="335" t="s">
        <v>459</v>
      </c>
      <c r="E79" s="340">
        <v>0</v>
      </c>
      <c r="F79" s="340">
        <v>0</v>
      </c>
      <c r="G79" s="340">
        <v>0</v>
      </c>
      <c r="H79" s="341">
        <v>92862608</v>
      </c>
      <c r="I79" s="341">
        <v>13701637</v>
      </c>
      <c r="J79" s="338"/>
      <c r="K79" s="340">
        <v>140855863</v>
      </c>
      <c r="L79" s="338"/>
      <c r="M79" s="342">
        <v>15224040</v>
      </c>
      <c r="N79" s="723"/>
      <c r="O79" s="723"/>
      <c r="P79" s="723"/>
      <c r="Q79" s="721"/>
      <c r="R79" s="726"/>
      <c r="S79" s="723"/>
      <c r="T79" s="723"/>
      <c r="U79" s="724"/>
      <c r="V79" s="723"/>
      <c r="W79" s="723"/>
      <c r="X79" s="723"/>
      <c r="Y79" s="723"/>
      <c r="Z79" s="295"/>
      <c r="AA79" s="314">
        <v>322327.83333333331</v>
      </c>
      <c r="AB79" s="295"/>
      <c r="AC79" s="295"/>
      <c r="AD79" s="295"/>
      <c r="AE79" s="295"/>
      <c r="AF79" s="295"/>
      <c r="AG79" s="295"/>
      <c r="AH79" s="295"/>
    </row>
    <row r="80" spans="1:34" ht="22.5" x14ac:dyDescent="0.25">
      <c r="A80" s="680"/>
      <c r="B80" s="680"/>
      <c r="C80" s="702" t="s">
        <v>529</v>
      </c>
      <c r="D80" s="351" t="s">
        <v>444</v>
      </c>
      <c r="E80" s="352">
        <v>1</v>
      </c>
      <c r="F80" s="352">
        <v>1</v>
      </c>
      <c r="G80" s="352">
        <v>1</v>
      </c>
      <c r="H80" s="352">
        <v>1</v>
      </c>
      <c r="I80" s="352">
        <v>1</v>
      </c>
      <c r="J80" s="352">
        <v>0.2</v>
      </c>
      <c r="K80" s="353">
        <v>0.6</v>
      </c>
      <c r="L80" s="353">
        <v>0.8</v>
      </c>
      <c r="M80" s="352">
        <v>0.89999999999999991</v>
      </c>
      <c r="N80" s="702" t="s">
        <v>530</v>
      </c>
      <c r="O80" s="702" t="s">
        <v>531</v>
      </c>
      <c r="P80" s="702" t="s">
        <v>532</v>
      </c>
      <c r="Q80" s="702" t="s">
        <v>533</v>
      </c>
      <c r="R80" s="694" t="s">
        <v>534</v>
      </c>
      <c r="S80" s="694" t="s">
        <v>452</v>
      </c>
      <c r="T80" s="694" t="s">
        <v>452</v>
      </c>
      <c r="U80" s="694" t="s">
        <v>453</v>
      </c>
      <c r="V80" s="694" t="s">
        <v>452</v>
      </c>
      <c r="W80" s="694" t="s">
        <v>454</v>
      </c>
      <c r="X80" s="694" t="s">
        <v>455</v>
      </c>
      <c r="Y80" s="705">
        <v>475174.93</v>
      </c>
      <c r="Z80" s="354"/>
      <c r="AA80" s="295">
        <v>1466.2270000000001</v>
      </c>
      <c r="AB80" s="295"/>
      <c r="AC80" s="295"/>
      <c r="AD80" s="295"/>
      <c r="AE80" s="295"/>
      <c r="AF80" s="295"/>
      <c r="AG80" s="295"/>
      <c r="AH80" s="295"/>
    </row>
    <row r="81" spans="1:34" ht="22.5" x14ac:dyDescent="0.25">
      <c r="A81" s="680"/>
      <c r="B81" s="680"/>
      <c r="C81" s="703"/>
      <c r="D81" s="351" t="s">
        <v>456</v>
      </c>
      <c r="E81" s="355">
        <v>648164000</v>
      </c>
      <c r="F81" s="355">
        <v>648164000</v>
      </c>
      <c r="G81" s="355">
        <v>648164000</v>
      </c>
      <c r="H81" s="316">
        <v>701582000</v>
      </c>
      <c r="I81" s="316">
        <v>523424000</v>
      </c>
      <c r="J81" s="355">
        <v>0</v>
      </c>
      <c r="K81" s="355">
        <v>329899300</v>
      </c>
      <c r="L81" s="355">
        <v>497030850</v>
      </c>
      <c r="M81" s="356">
        <v>515859850</v>
      </c>
      <c r="N81" s="703"/>
      <c r="O81" s="703"/>
      <c r="P81" s="703"/>
      <c r="Q81" s="703"/>
      <c r="R81" s="703"/>
      <c r="S81" s="703"/>
      <c r="T81" s="703"/>
      <c r="U81" s="703"/>
      <c r="V81" s="703"/>
      <c r="W81" s="703"/>
      <c r="X81" s="703"/>
      <c r="Y81" s="703"/>
      <c r="Z81" s="354">
        <v>-1566227</v>
      </c>
      <c r="AA81" s="314">
        <v>-322327.83333333331</v>
      </c>
      <c r="AB81" s="295" t="s">
        <v>721</v>
      </c>
      <c r="AC81" s="295"/>
      <c r="AD81" s="295"/>
      <c r="AE81" s="295"/>
      <c r="AF81" s="295"/>
      <c r="AG81" s="295"/>
      <c r="AH81" s="295"/>
    </row>
    <row r="82" spans="1:34" ht="22.5" x14ac:dyDescent="0.25">
      <c r="A82" s="680"/>
      <c r="B82" s="680"/>
      <c r="C82" s="703"/>
      <c r="D82" s="351" t="s">
        <v>457</v>
      </c>
      <c r="E82" s="353">
        <v>0</v>
      </c>
      <c r="F82" s="353">
        <v>0</v>
      </c>
      <c r="G82" s="353">
        <v>0</v>
      </c>
      <c r="H82" s="353">
        <v>0</v>
      </c>
      <c r="I82" s="353">
        <v>0</v>
      </c>
      <c r="J82" s="352">
        <v>0</v>
      </c>
      <c r="K82" s="353">
        <v>0</v>
      </c>
      <c r="L82" s="353">
        <v>0</v>
      </c>
      <c r="M82" s="352">
        <v>0</v>
      </c>
      <c r="N82" s="703"/>
      <c r="O82" s="703"/>
      <c r="P82" s="703"/>
      <c r="Q82" s="703"/>
      <c r="R82" s="703"/>
      <c r="S82" s="703"/>
      <c r="T82" s="703"/>
      <c r="U82" s="703"/>
      <c r="V82" s="703"/>
      <c r="W82" s="703"/>
      <c r="X82" s="703"/>
      <c r="Y82" s="703"/>
      <c r="Z82" s="295">
        <v>119630</v>
      </c>
      <c r="AA82" s="295"/>
      <c r="AB82" s="295"/>
      <c r="AC82" s="295"/>
      <c r="AD82" s="295"/>
      <c r="AE82" s="295"/>
      <c r="AF82" s="295"/>
      <c r="AG82" s="295"/>
      <c r="AH82" s="295"/>
    </row>
    <row r="83" spans="1:34" ht="33.75" x14ac:dyDescent="0.25">
      <c r="A83" s="687"/>
      <c r="B83" s="687"/>
      <c r="C83" s="704"/>
      <c r="D83" s="351" t="s">
        <v>459</v>
      </c>
      <c r="E83" s="355">
        <v>140855863</v>
      </c>
      <c r="F83" s="355">
        <v>140855863</v>
      </c>
      <c r="G83" s="355">
        <v>140855863</v>
      </c>
      <c r="H83" s="316">
        <v>92862608</v>
      </c>
      <c r="I83" s="316">
        <v>137016363</v>
      </c>
      <c r="J83" s="355">
        <v>81214237</v>
      </c>
      <c r="K83" s="355">
        <v>128925363</v>
      </c>
      <c r="L83" s="355">
        <v>137016363</v>
      </c>
      <c r="M83" s="356">
        <v>137016363</v>
      </c>
      <c r="N83" s="704"/>
      <c r="O83" s="704"/>
      <c r="P83" s="704"/>
      <c r="Q83" s="704"/>
      <c r="R83" s="704"/>
      <c r="S83" s="704"/>
      <c r="T83" s="704"/>
      <c r="U83" s="704"/>
      <c r="V83" s="704"/>
      <c r="W83" s="704"/>
      <c r="X83" s="704"/>
      <c r="Y83" s="704"/>
      <c r="Z83" s="295"/>
      <c r="AA83" s="295"/>
      <c r="AB83" s="295"/>
      <c r="AC83" s="295"/>
      <c r="AD83" s="295"/>
      <c r="AE83" s="295"/>
      <c r="AF83" s="295"/>
      <c r="AG83" s="295"/>
      <c r="AH83" s="295"/>
    </row>
    <row r="84" spans="1:34" ht="24" x14ac:dyDescent="0.25">
      <c r="A84" s="686">
        <v>4</v>
      </c>
      <c r="B84" s="686" t="s">
        <v>153</v>
      </c>
      <c r="C84" s="686" t="s">
        <v>535</v>
      </c>
      <c r="D84" s="300" t="s">
        <v>444</v>
      </c>
      <c r="E84" s="337">
        <v>0.21299999999999999</v>
      </c>
      <c r="F84" s="337">
        <v>0.21299999999999999</v>
      </c>
      <c r="G84" s="337">
        <v>0.21299999999999999</v>
      </c>
      <c r="H84" s="337">
        <v>0.21299999999999999</v>
      </c>
      <c r="I84" s="357">
        <v>0.21299999999999999</v>
      </c>
      <c r="J84" s="358">
        <v>0.56000000000000005</v>
      </c>
      <c r="K84" s="344">
        <v>4.1599999999999998E-2</v>
      </c>
      <c r="L84" s="359">
        <v>0.12690000000000001</v>
      </c>
      <c r="M84" s="360">
        <v>0.21299999999999999</v>
      </c>
      <c r="N84" s="740" t="s">
        <v>536</v>
      </c>
      <c r="O84" s="740" t="s">
        <v>731</v>
      </c>
      <c r="P84" s="740" t="s">
        <v>732</v>
      </c>
      <c r="Q84" s="740" t="s">
        <v>449</v>
      </c>
      <c r="R84" s="740" t="s">
        <v>733</v>
      </c>
      <c r="S84" s="740" t="s">
        <v>452</v>
      </c>
      <c r="T84" s="740" t="s">
        <v>452</v>
      </c>
      <c r="U84" s="740" t="s">
        <v>537</v>
      </c>
      <c r="V84" s="740" t="s">
        <v>452</v>
      </c>
      <c r="W84" s="740" t="s">
        <v>454</v>
      </c>
      <c r="X84" s="740" t="s">
        <v>455</v>
      </c>
      <c r="Y84" s="741">
        <v>18983768</v>
      </c>
      <c r="Z84" s="295"/>
      <c r="AA84" s="295"/>
      <c r="AB84" s="295"/>
      <c r="AC84" s="295"/>
      <c r="AD84" s="295"/>
      <c r="AE84" s="295"/>
      <c r="AF84" s="295"/>
      <c r="AG84" s="295"/>
      <c r="AH84" s="295"/>
    </row>
    <row r="85" spans="1:34" ht="24" x14ac:dyDescent="0.25">
      <c r="A85" s="680"/>
      <c r="B85" s="680"/>
      <c r="C85" s="680"/>
      <c r="D85" s="300" t="s">
        <v>456</v>
      </c>
      <c r="E85" s="341">
        <v>701582000</v>
      </c>
      <c r="F85" s="341">
        <v>701582000</v>
      </c>
      <c r="G85" s="341">
        <v>701582000</v>
      </c>
      <c r="H85" s="341">
        <v>701582000</v>
      </c>
      <c r="I85" s="301">
        <v>700282000</v>
      </c>
      <c r="J85" s="341">
        <v>136350000</v>
      </c>
      <c r="K85" s="341">
        <v>404659000</v>
      </c>
      <c r="L85" s="341">
        <v>569659000</v>
      </c>
      <c r="M85" s="361">
        <v>643754000</v>
      </c>
      <c r="N85" s="680"/>
      <c r="O85" s="680"/>
      <c r="P85" s="680"/>
      <c r="Q85" s="680"/>
      <c r="R85" s="680"/>
      <c r="S85" s="680"/>
      <c r="T85" s="680"/>
      <c r="U85" s="680"/>
      <c r="V85" s="680"/>
      <c r="W85" s="680"/>
      <c r="X85" s="680"/>
      <c r="Y85" s="680"/>
      <c r="Z85" s="295"/>
      <c r="AA85" s="295"/>
      <c r="AB85" s="295"/>
      <c r="AC85" s="295"/>
      <c r="AD85" s="295"/>
      <c r="AE85" s="295"/>
      <c r="AF85" s="295"/>
      <c r="AG85" s="295"/>
      <c r="AH85" s="295"/>
    </row>
    <row r="86" spans="1:34" ht="24" x14ac:dyDescent="0.25">
      <c r="A86" s="680"/>
      <c r="B86" s="680"/>
      <c r="C86" s="680"/>
      <c r="D86" s="300" t="s">
        <v>457</v>
      </c>
      <c r="E86" s="344">
        <v>8.6999999999999994E-2</v>
      </c>
      <c r="F86" s="344">
        <v>8.6999999999999994E-2</v>
      </c>
      <c r="G86" s="359">
        <v>8.6999999999999994E-2</v>
      </c>
      <c r="H86" s="359">
        <v>8.6999999999999994E-2</v>
      </c>
      <c r="I86" s="362">
        <v>8.6999999999999994E-2</v>
      </c>
      <c r="J86" s="358">
        <v>4.8</v>
      </c>
      <c r="K86" s="359">
        <v>8.5300000000000001E-2</v>
      </c>
      <c r="L86" s="359">
        <v>8.6999999999999994E-2</v>
      </c>
      <c r="M86" s="360">
        <v>8.6999999999999994E-2</v>
      </c>
      <c r="N86" s="680"/>
      <c r="O86" s="680"/>
      <c r="P86" s="680"/>
      <c r="Q86" s="680"/>
      <c r="R86" s="680"/>
      <c r="S86" s="680"/>
      <c r="T86" s="680"/>
      <c r="U86" s="680"/>
      <c r="V86" s="680"/>
      <c r="W86" s="680"/>
      <c r="X86" s="680"/>
      <c r="Y86" s="680"/>
      <c r="Z86" s="295"/>
      <c r="AA86" s="295"/>
      <c r="AB86" s="295"/>
      <c r="AC86" s="295"/>
      <c r="AD86" s="295"/>
      <c r="AE86" s="295"/>
      <c r="AF86" s="295"/>
      <c r="AG86" s="295"/>
      <c r="AH86" s="295"/>
    </row>
    <row r="87" spans="1:34" ht="36" x14ac:dyDescent="0.25">
      <c r="A87" s="680"/>
      <c r="B87" s="680"/>
      <c r="C87" s="687"/>
      <c r="D87" s="300" t="s">
        <v>459</v>
      </c>
      <c r="E87" s="341">
        <v>92862609</v>
      </c>
      <c r="F87" s="341">
        <v>92862609</v>
      </c>
      <c r="G87" s="341">
        <v>92862609</v>
      </c>
      <c r="H87" s="341">
        <v>92862608</v>
      </c>
      <c r="I87" s="301">
        <v>92862608</v>
      </c>
      <c r="J87" s="341">
        <v>48445917</v>
      </c>
      <c r="K87" s="341">
        <v>89609275</v>
      </c>
      <c r="L87" s="341">
        <v>92862608</v>
      </c>
      <c r="M87" s="361">
        <v>92862608</v>
      </c>
      <c r="N87" s="687"/>
      <c r="O87" s="687"/>
      <c r="P87" s="687"/>
      <c r="Q87" s="687"/>
      <c r="R87" s="687"/>
      <c r="S87" s="687"/>
      <c r="T87" s="687"/>
      <c r="U87" s="687"/>
      <c r="V87" s="687"/>
      <c r="W87" s="687"/>
      <c r="X87" s="687"/>
      <c r="Y87" s="687"/>
      <c r="Z87" s="295"/>
      <c r="AA87" s="295"/>
      <c r="AB87" s="295"/>
      <c r="AC87" s="295"/>
      <c r="AD87" s="295"/>
      <c r="AE87" s="295"/>
      <c r="AF87" s="295"/>
      <c r="AG87" s="295"/>
      <c r="AH87" s="295"/>
    </row>
    <row r="88" spans="1:34" ht="24" x14ac:dyDescent="0.25">
      <c r="A88" s="680"/>
      <c r="B88" s="680"/>
      <c r="C88" s="688" t="s">
        <v>538</v>
      </c>
      <c r="D88" s="309" t="s">
        <v>444</v>
      </c>
      <c r="E88" s="363">
        <v>0.21299999999999999</v>
      </c>
      <c r="F88" s="363">
        <v>0.21299999999999999</v>
      </c>
      <c r="G88" s="363">
        <v>0.21299999999999999</v>
      </c>
      <c r="H88" s="363">
        <v>0.21299999999999999</v>
      </c>
      <c r="I88" s="364">
        <v>0.21299999999999999</v>
      </c>
      <c r="J88" s="312">
        <v>0.54</v>
      </c>
      <c r="K88" s="365">
        <v>4.1599999999999998E-2</v>
      </c>
      <c r="L88" s="330">
        <v>0.12690000000000001</v>
      </c>
      <c r="M88" s="366">
        <v>0.21299999999999999</v>
      </c>
      <c r="N88" s="688" t="s">
        <v>539</v>
      </c>
      <c r="O88" s="688" t="s">
        <v>540</v>
      </c>
      <c r="P88" s="688" t="s">
        <v>541</v>
      </c>
      <c r="Q88" s="743" t="s">
        <v>542</v>
      </c>
      <c r="R88" s="743" t="s">
        <v>733</v>
      </c>
      <c r="S88" s="743" t="s">
        <v>452</v>
      </c>
      <c r="T88" s="743" t="s">
        <v>452</v>
      </c>
      <c r="U88" s="743" t="s">
        <v>537</v>
      </c>
      <c r="V88" s="743" t="s">
        <v>452</v>
      </c>
      <c r="W88" s="743" t="s">
        <v>454</v>
      </c>
      <c r="X88" s="743" t="s">
        <v>455</v>
      </c>
      <c r="Y88" s="744">
        <v>18983768</v>
      </c>
      <c r="Z88" s="295"/>
      <c r="AA88" s="295"/>
      <c r="AB88" s="295"/>
      <c r="AC88" s="295"/>
      <c r="AD88" s="295"/>
      <c r="AE88" s="295"/>
      <c r="AF88" s="295"/>
      <c r="AG88" s="295"/>
      <c r="AH88" s="295"/>
    </row>
    <row r="89" spans="1:34" ht="24" x14ac:dyDescent="0.25">
      <c r="A89" s="680"/>
      <c r="B89" s="680"/>
      <c r="C89" s="700"/>
      <c r="D89" s="309" t="s">
        <v>456</v>
      </c>
      <c r="E89" s="316">
        <v>701582000</v>
      </c>
      <c r="F89" s="316">
        <v>701582000</v>
      </c>
      <c r="G89" s="316">
        <v>701582000</v>
      </c>
      <c r="H89" s="316">
        <v>701582000</v>
      </c>
      <c r="I89" s="367">
        <v>700282000</v>
      </c>
      <c r="J89" s="316">
        <v>136350000</v>
      </c>
      <c r="K89" s="316">
        <v>404659000</v>
      </c>
      <c r="L89" s="316">
        <v>569659000</v>
      </c>
      <c r="M89" s="356">
        <v>643754000</v>
      </c>
      <c r="N89" s="680"/>
      <c r="O89" s="680"/>
      <c r="P89" s="680"/>
      <c r="Q89" s="680"/>
      <c r="R89" s="680"/>
      <c r="S89" s="680"/>
      <c r="T89" s="680"/>
      <c r="U89" s="680"/>
      <c r="V89" s="680"/>
      <c r="W89" s="680"/>
      <c r="X89" s="680"/>
      <c r="Y89" s="680"/>
      <c r="Z89" s="295"/>
      <c r="AA89" s="295"/>
      <c r="AB89" s="295"/>
      <c r="AC89" s="295"/>
      <c r="AD89" s="295"/>
      <c r="AE89" s="295"/>
      <c r="AF89" s="295"/>
      <c r="AG89" s="295"/>
      <c r="AH89" s="295"/>
    </row>
    <row r="90" spans="1:34" ht="24" x14ac:dyDescent="0.25">
      <c r="A90" s="680"/>
      <c r="B90" s="680"/>
      <c r="C90" s="700"/>
      <c r="D90" s="309" t="s">
        <v>457</v>
      </c>
      <c r="E90" s="365">
        <v>8.6999999999999994E-2</v>
      </c>
      <c r="F90" s="365">
        <v>8.6999999999999994E-2</v>
      </c>
      <c r="G90" s="365">
        <v>8.6999999999999994E-2</v>
      </c>
      <c r="H90" s="368">
        <v>8.6999999999999994E-2</v>
      </c>
      <c r="I90" s="364">
        <v>8.6999999999999994E-2</v>
      </c>
      <c r="J90" s="312">
        <v>4.8</v>
      </c>
      <c r="K90" s="330">
        <v>8.5300000000000001E-2</v>
      </c>
      <c r="L90" s="330">
        <v>8.6999999999999994E-2</v>
      </c>
      <c r="M90" s="366">
        <v>8.6999999999999994E-2</v>
      </c>
      <c r="N90" s="680"/>
      <c r="O90" s="680"/>
      <c r="P90" s="680"/>
      <c r="Q90" s="680"/>
      <c r="R90" s="680"/>
      <c r="S90" s="680"/>
      <c r="T90" s="680"/>
      <c r="U90" s="680"/>
      <c r="V90" s="680"/>
      <c r="W90" s="680"/>
      <c r="X90" s="680"/>
      <c r="Y90" s="680"/>
      <c r="Z90" s="295"/>
      <c r="AA90" s="295"/>
      <c r="AB90" s="295"/>
      <c r="AC90" s="295"/>
      <c r="AD90" s="295"/>
      <c r="AE90" s="295"/>
      <c r="AF90" s="295"/>
      <c r="AG90" s="295"/>
      <c r="AH90" s="295"/>
    </row>
    <row r="91" spans="1:34" ht="36" x14ac:dyDescent="0.25">
      <c r="A91" s="687"/>
      <c r="B91" s="687"/>
      <c r="C91" s="701"/>
      <c r="D91" s="309" t="s">
        <v>459</v>
      </c>
      <c r="E91" s="316">
        <v>92862609</v>
      </c>
      <c r="F91" s="316">
        <v>92862609</v>
      </c>
      <c r="G91" s="316">
        <v>92862609</v>
      </c>
      <c r="H91" s="316">
        <v>92862608</v>
      </c>
      <c r="I91" s="367">
        <v>92862608</v>
      </c>
      <c r="J91" s="316">
        <v>48445917</v>
      </c>
      <c r="K91" s="316">
        <v>89609275</v>
      </c>
      <c r="L91" s="316">
        <v>92862608</v>
      </c>
      <c r="M91" s="356">
        <v>92862608</v>
      </c>
      <c r="N91" s="687"/>
      <c r="O91" s="687"/>
      <c r="P91" s="687"/>
      <c r="Q91" s="687"/>
      <c r="R91" s="687"/>
      <c r="S91" s="687"/>
      <c r="T91" s="687"/>
      <c r="U91" s="687"/>
      <c r="V91" s="687"/>
      <c r="W91" s="687"/>
      <c r="X91" s="687"/>
      <c r="Y91" s="687"/>
      <c r="Z91" s="295"/>
      <c r="AA91" s="295"/>
      <c r="AB91" s="295"/>
      <c r="AC91" s="295"/>
      <c r="AD91" s="295"/>
      <c r="AE91" s="295"/>
      <c r="AF91" s="295"/>
      <c r="AG91" s="295"/>
      <c r="AH91" s="295"/>
    </row>
    <row r="92" spans="1:34" ht="24" x14ac:dyDescent="0.25">
      <c r="A92" s="745">
        <v>5</v>
      </c>
      <c r="B92" s="686" t="s">
        <v>206</v>
      </c>
      <c r="C92" s="686" t="s">
        <v>543</v>
      </c>
      <c r="D92" s="300" t="s">
        <v>444</v>
      </c>
      <c r="E92" s="301">
        <v>40</v>
      </c>
      <c r="F92" s="301">
        <v>40</v>
      </c>
      <c r="G92" s="301">
        <v>40</v>
      </c>
      <c r="H92" s="301">
        <v>40</v>
      </c>
      <c r="I92" s="301">
        <v>40</v>
      </c>
      <c r="J92" s="303"/>
      <c r="K92" s="303">
        <v>24</v>
      </c>
      <c r="L92" s="303">
        <v>30</v>
      </c>
      <c r="M92" s="303">
        <v>60</v>
      </c>
      <c r="N92" s="689" t="s">
        <v>544</v>
      </c>
      <c r="O92" s="689" t="s">
        <v>734</v>
      </c>
      <c r="P92" s="689" t="s">
        <v>735</v>
      </c>
      <c r="Q92" s="689" t="s">
        <v>449</v>
      </c>
      <c r="R92" s="689" t="s">
        <v>545</v>
      </c>
      <c r="S92" s="689" t="s">
        <v>452</v>
      </c>
      <c r="T92" s="689" t="s">
        <v>452</v>
      </c>
      <c r="U92" s="689" t="s">
        <v>537</v>
      </c>
      <c r="V92" s="689" t="s">
        <v>452</v>
      </c>
      <c r="W92" s="689" t="s">
        <v>454</v>
      </c>
      <c r="X92" s="689" t="s">
        <v>455</v>
      </c>
      <c r="Y92" s="699">
        <v>2478748</v>
      </c>
      <c r="Z92" s="295"/>
      <c r="AA92" s="295"/>
      <c r="AB92" s="295"/>
      <c r="AC92" s="295"/>
      <c r="AD92" s="295"/>
      <c r="AE92" s="295"/>
      <c r="AF92" s="295"/>
      <c r="AG92" s="295"/>
      <c r="AH92" s="295"/>
    </row>
    <row r="93" spans="1:34" ht="24" x14ac:dyDescent="0.25">
      <c r="A93" s="680"/>
      <c r="B93" s="680"/>
      <c r="C93" s="680"/>
      <c r="D93" s="300" t="s">
        <v>456</v>
      </c>
      <c r="E93" s="301">
        <v>160411666.66666666</v>
      </c>
      <c r="F93" s="301">
        <v>160411666.66666666</v>
      </c>
      <c r="G93" s="301">
        <v>160411666.66666666</v>
      </c>
      <c r="H93" s="301">
        <v>160411666.66666666</v>
      </c>
      <c r="I93" s="301">
        <v>160045000</v>
      </c>
      <c r="J93" s="303"/>
      <c r="K93" s="301">
        <v>168276706</v>
      </c>
      <c r="L93" s="301">
        <v>172278333</v>
      </c>
      <c r="M93" s="301">
        <v>180329833</v>
      </c>
      <c r="N93" s="690"/>
      <c r="O93" s="690"/>
      <c r="P93" s="690"/>
      <c r="Q93" s="690"/>
      <c r="R93" s="690"/>
      <c r="S93" s="690"/>
      <c r="T93" s="690"/>
      <c r="U93" s="690"/>
      <c r="V93" s="690"/>
      <c r="W93" s="690"/>
      <c r="X93" s="690"/>
      <c r="Y93" s="690"/>
      <c r="Z93" s="295"/>
      <c r="AA93" s="295"/>
      <c r="AB93" s="295"/>
      <c r="AC93" s="295"/>
      <c r="AD93" s="295"/>
      <c r="AE93" s="295"/>
      <c r="AF93" s="295"/>
      <c r="AG93" s="295"/>
      <c r="AH93" s="295"/>
    </row>
    <row r="94" spans="1:34" ht="24" x14ac:dyDescent="0.25">
      <c r="A94" s="680"/>
      <c r="B94" s="680"/>
      <c r="C94" s="680"/>
      <c r="D94" s="300" t="s">
        <v>457</v>
      </c>
      <c r="E94" s="301">
        <v>22</v>
      </c>
      <c r="F94" s="301">
        <v>22</v>
      </c>
      <c r="G94" s="301">
        <v>22</v>
      </c>
      <c r="H94" s="301">
        <v>22</v>
      </c>
      <c r="I94" s="301">
        <v>22</v>
      </c>
      <c r="J94" s="303">
        <v>3</v>
      </c>
      <c r="K94" s="303">
        <v>20</v>
      </c>
      <c r="L94" s="303">
        <v>26</v>
      </c>
      <c r="M94" s="369">
        <v>26</v>
      </c>
      <c r="N94" s="690"/>
      <c r="O94" s="690"/>
      <c r="P94" s="690"/>
      <c r="Q94" s="690"/>
      <c r="R94" s="690"/>
      <c r="S94" s="690"/>
      <c r="T94" s="690"/>
      <c r="U94" s="690"/>
      <c r="V94" s="690"/>
      <c r="W94" s="690"/>
      <c r="X94" s="690"/>
      <c r="Y94" s="690"/>
      <c r="Z94" s="295"/>
      <c r="AA94" s="295"/>
      <c r="AB94" s="295"/>
      <c r="AC94" s="295"/>
      <c r="AD94" s="295"/>
      <c r="AE94" s="295"/>
      <c r="AF94" s="295"/>
      <c r="AG94" s="295"/>
      <c r="AH94" s="295"/>
    </row>
    <row r="95" spans="1:34" ht="36" x14ac:dyDescent="0.25">
      <c r="A95" s="680"/>
      <c r="B95" s="680"/>
      <c r="C95" s="687"/>
      <c r="D95" s="300" t="s">
        <v>459</v>
      </c>
      <c r="E95" s="301">
        <v>43206550.333333336</v>
      </c>
      <c r="F95" s="301">
        <v>43206550.333333336</v>
      </c>
      <c r="G95" s="301">
        <v>43206550.333333336</v>
      </c>
      <c r="H95" s="301">
        <v>43206550.333333336</v>
      </c>
      <c r="I95" s="301">
        <v>43206550</v>
      </c>
      <c r="J95" s="301">
        <v>26806905.857142858</v>
      </c>
      <c r="K95" s="301">
        <v>45135941</v>
      </c>
      <c r="L95" s="301">
        <v>26075960</v>
      </c>
      <c r="M95" s="370">
        <v>26075960</v>
      </c>
      <c r="N95" s="691"/>
      <c r="O95" s="691"/>
      <c r="P95" s="691"/>
      <c r="Q95" s="691"/>
      <c r="R95" s="691"/>
      <c r="S95" s="691"/>
      <c r="T95" s="691"/>
      <c r="U95" s="691"/>
      <c r="V95" s="691"/>
      <c r="W95" s="691"/>
      <c r="X95" s="691"/>
      <c r="Y95" s="691"/>
      <c r="Z95" s="295"/>
      <c r="AA95" s="295"/>
      <c r="AB95" s="295"/>
      <c r="AC95" s="295"/>
      <c r="AD95" s="295"/>
      <c r="AE95" s="295"/>
      <c r="AF95" s="295"/>
      <c r="AG95" s="295"/>
      <c r="AH95" s="295"/>
    </row>
    <row r="96" spans="1:34" ht="24" x14ac:dyDescent="0.25">
      <c r="A96" s="680"/>
      <c r="B96" s="680"/>
      <c r="C96" s="686" t="s">
        <v>546</v>
      </c>
      <c r="D96" s="300" t="s">
        <v>444</v>
      </c>
      <c r="E96" s="301">
        <v>40</v>
      </c>
      <c r="F96" s="301">
        <v>40</v>
      </c>
      <c r="G96" s="301">
        <v>40</v>
      </c>
      <c r="H96" s="301">
        <v>40</v>
      </c>
      <c r="I96" s="370">
        <v>40</v>
      </c>
      <c r="J96" s="303"/>
      <c r="K96" s="303">
        <v>8</v>
      </c>
      <c r="L96" s="303">
        <v>18</v>
      </c>
      <c r="M96" s="369">
        <v>36</v>
      </c>
      <c r="N96" s="689" t="s">
        <v>547</v>
      </c>
      <c r="O96" s="689" t="s">
        <v>736</v>
      </c>
      <c r="P96" s="689" t="s">
        <v>737</v>
      </c>
      <c r="Q96" s="689" t="s">
        <v>449</v>
      </c>
      <c r="R96" s="689" t="s">
        <v>548</v>
      </c>
      <c r="S96" s="689" t="s">
        <v>452</v>
      </c>
      <c r="T96" s="689" t="s">
        <v>452</v>
      </c>
      <c r="U96" s="689" t="s">
        <v>537</v>
      </c>
      <c r="V96" s="689" t="s">
        <v>452</v>
      </c>
      <c r="W96" s="689" t="s">
        <v>454</v>
      </c>
      <c r="X96" s="689" t="s">
        <v>455</v>
      </c>
      <c r="Y96" s="699">
        <v>1866576</v>
      </c>
      <c r="Z96" s="295"/>
      <c r="AA96" s="295"/>
      <c r="AB96" s="295"/>
      <c r="AC96" s="295"/>
      <c r="AD96" s="295"/>
      <c r="AE96" s="295"/>
      <c r="AF96" s="295"/>
      <c r="AG96" s="295"/>
      <c r="AH96" s="295"/>
    </row>
    <row r="97" spans="1:34" ht="24" x14ac:dyDescent="0.25">
      <c r="A97" s="680"/>
      <c r="B97" s="680"/>
      <c r="C97" s="680"/>
      <c r="D97" s="300" t="s">
        <v>456</v>
      </c>
      <c r="E97" s="301">
        <v>160411666.66666666</v>
      </c>
      <c r="F97" s="301">
        <v>160411666.66666666</v>
      </c>
      <c r="G97" s="301">
        <v>160411666.66666666</v>
      </c>
      <c r="H97" s="301">
        <v>160411666.66666666</v>
      </c>
      <c r="I97" s="301">
        <v>160045000</v>
      </c>
      <c r="J97" s="303"/>
      <c r="K97" s="301">
        <v>56092235</v>
      </c>
      <c r="L97" s="301">
        <v>103367000</v>
      </c>
      <c r="M97" s="301">
        <v>108197900</v>
      </c>
      <c r="N97" s="690"/>
      <c r="O97" s="690"/>
      <c r="P97" s="690"/>
      <c r="Q97" s="690"/>
      <c r="R97" s="690"/>
      <c r="S97" s="690"/>
      <c r="T97" s="690"/>
      <c r="U97" s="690"/>
      <c r="V97" s="690"/>
      <c r="W97" s="690"/>
      <c r="X97" s="690"/>
      <c r="Y97" s="690"/>
      <c r="Z97" s="295"/>
      <c r="AA97" s="295"/>
      <c r="AB97" s="295"/>
      <c r="AC97" s="295"/>
      <c r="AD97" s="295"/>
      <c r="AE97" s="295"/>
      <c r="AF97" s="295"/>
      <c r="AG97" s="295"/>
      <c r="AH97" s="295"/>
    </row>
    <row r="98" spans="1:34" ht="24" x14ac:dyDescent="0.25">
      <c r="A98" s="680"/>
      <c r="B98" s="680"/>
      <c r="C98" s="680"/>
      <c r="D98" s="300" t="s">
        <v>457</v>
      </c>
      <c r="E98" s="301">
        <v>22</v>
      </c>
      <c r="F98" s="301">
        <v>22</v>
      </c>
      <c r="G98" s="301">
        <v>22</v>
      </c>
      <c r="H98" s="301">
        <v>22</v>
      </c>
      <c r="I98" s="301">
        <v>22</v>
      </c>
      <c r="J98" s="303">
        <v>1</v>
      </c>
      <c r="K98" s="303">
        <v>12</v>
      </c>
      <c r="L98" s="303">
        <v>21</v>
      </c>
      <c r="M98" s="369">
        <v>21</v>
      </c>
      <c r="N98" s="690"/>
      <c r="O98" s="690"/>
      <c r="P98" s="690"/>
      <c r="Q98" s="690"/>
      <c r="R98" s="690"/>
      <c r="S98" s="690"/>
      <c r="T98" s="690"/>
      <c r="U98" s="690"/>
      <c r="V98" s="690"/>
      <c r="W98" s="690"/>
      <c r="X98" s="690"/>
      <c r="Y98" s="690"/>
      <c r="Z98" s="295"/>
      <c r="AA98" s="295"/>
      <c r="AB98" s="295"/>
      <c r="AC98" s="295"/>
      <c r="AD98" s="295"/>
      <c r="AE98" s="295"/>
      <c r="AF98" s="295"/>
      <c r="AG98" s="295"/>
      <c r="AH98" s="295"/>
    </row>
    <row r="99" spans="1:34" ht="36" x14ac:dyDescent="0.25">
      <c r="A99" s="680"/>
      <c r="B99" s="680"/>
      <c r="C99" s="687"/>
      <c r="D99" s="300" t="s">
        <v>459</v>
      </c>
      <c r="E99" s="301">
        <v>43206550.333333336</v>
      </c>
      <c r="F99" s="301">
        <v>43206550.333333336</v>
      </c>
      <c r="G99" s="301">
        <v>43206550.333333336</v>
      </c>
      <c r="H99" s="301">
        <v>43206550.333333336</v>
      </c>
      <c r="I99" s="301">
        <v>43206550</v>
      </c>
      <c r="J99" s="301">
        <v>8935635.2857142854</v>
      </c>
      <c r="K99" s="301">
        <v>27081564</v>
      </c>
      <c r="L99" s="301">
        <v>28820798</v>
      </c>
      <c r="M99" s="301">
        <v>28820798</v>
      </c>
      <c r="N99" s="691"/>
      <c r="O99" s="691"/>
      <c r="P99" s="691"/>
      <c r="Q99" s="691"/>
      <c r="R99" s="691"/>
      <c r="S99" s="691"/>
      <c r="T99" s="691"/>
      <c r="U99" s="691"/>
      <c r="V99" s="691"/>
      <c r="W99" s="691"/>
      <c r="X99" s="691"/>
      <c r="Y99" s="691"/>
      <c r="Z99" s="295"/>
      <c r="AA99" s="295"/>
      <c r="AB99" s="295"/>
      <c r="AC99" s="295"/>
      <c r="AD99" s="295"/>
      <c r="AE99" s="295"/>
      <c r="AF99" s="295"/>
      <c r="AG99" s="295"/>
      <c r="AH99" s="295"/>
    </row>
    <row r="100" spans="1:34" ht="24" x14ac:dyDescent="0.25">
      <c r="A100" s="680"/>
      <c r="B100" s="680"/>
      <c r="C100" s="686" t="s">
        <v>549</v>
      </c>
      <c r="D100" s="300" t="s">
        <v>444</v>
      </c>
      <c r="E100" s="301">
        <v>40</v>
      </c>
      <c r="F100" s="301">
        <v>40</v>
      </c>
      <c r="G100" s="301">
        <v>40</v>
      </c>
      <c r="H100" s="301">
        <v>40</v>
      </c>
      <c r="I100" s="370">
        <v>40</v>
      </c>
      <c r="J100" s="303"/>
      <c r="K100" s="303">
        <v>2</v>
      </c>
      <c r="L100" s="303">
        <v>6</v>
      </c>
      <c r="M100" s="369">
        <v>24</v>
      </c>
      <c r="N100" s="689" t="s">
        <v>550</v>
      </c>
      <c r="O100" s="689" t="s">
        <v>551</v>
      </c>
      <c r="P100" s="689" t="s">
        <v>738</v>
      </c>
      <c r="Q100" s="689" t="s">
        <v>449</v>
      </c>
      <c r="R100" s="689" t="s">
        <v>552</v>
      </c>
      <c r="S100" s="689" t="s">
        <v>452</v>
      </c>
      <c r="T100" s="689" t="s">
        <v>452</v>
      </c>
      <c r="U100" s="689" t="s">
        <v>537</v>
      </c>
      <c r="V100" s="689" t="s">
        <v>452</v>
      </c>
      <c r="W100" s="689" t="s">
        <v>454</v>
      </c>
      <c r="X100" s="689" t="s">
        <v>455</v>
      </c>
      <c r="Y100" s="699">
        <v>2000350</v>
      </c>
      <c r="Z100" s="295"/>
      <c r="AA100" s="295"/>
      <c r="AB100" s="295"/>
      <c r="AC100" s="295"/>
      <c r="AD100" s="295"/>
      <c r="AE100" s="295"/>
      <c r="AF100" s="295"/>
      <c r="AG100" s="295"/>
      <c r="AH100" s="295"/>
    </row>
    <row r="101" spans="1:34" ht="24" x14ac:dyDescent="0.25">
      <c r="A101" s="680"/>
      <c r="B101" s="680"/>
      <c r="C101" s="680"/>
      <c r="D101" s="300" t="s">
        <v>456</v>
      </c>
      <c r="E101" s="301">
        <v>160411666.66666666</v>
      </c>
      <c r="F101" s="301">
        <v>160411666.66666666</v>
      </c>
      <c r="G101" s="301">
        <v>160411666.66666666</v>
      </c>
      <c r="H101" s="301">
        <v>160411666.66666666</v>
      </c>
      <c r="I101" s="301">
        <v>160045000</v>
      </c>
      <c r="J101" s="303"/>
      <c r="K101" s="301">
        <v>14023059</v>
      </c>
      <c r="L101" s="301">
        <v>34455667</v>
      </c>
      <c r="M101" s="301">
        <v>37676267</v>
      </c>
      <c r="N101" s="690"/>
      <c r="O101" s="690"/>
      <c r="P101" s="690"/>
      <c r="Q101" s="690"/>
      <c r="R101" s="690"/>
      <c r="S101" s="690"/>
      <c r="T101" s="690"/>
      <c r="U101" s="690"/>
      <c r="V101" s="690"/>
      <c r="W101" s="690"/>
      <c r="X101" s="690"/>
      <c r="Y101" s="690"/>
      <c r="Z101" s="295"/>
      <c r="AA101" s="295"/>
      <c r="AB101" s="295"/>
      <c r="AC101" s="295"/>
      <c r="AD101" s="295"/>
      <c r="AE101" s="295"/>
      <c r="AF101" s="295"/>
      <c r="AG101" s="295"/>
      <c r="AH101" s="295"/>
    </row>
    <row r="102" spans="1:34" ht="24" x14ac:dyDescent="0.25">
      <c r="A102" s="680"/>
      <c r="B102" s="680"/>
      <c r="C102" s="680"/>
      <c r="D102" s="300" t="s">
        <v>457</v>
      </c>
      <c r="E102" s="301">
        <v>22</v>
      </c>
      <c r="F102" s="301">
        <v>22</v>
      </c>
      <c r="G102" s="301">
        <v>22</v>
      </c>
      <c r="H102" s="301">
        <v>22</v>
      </c>
      <c r="I102" s="370">
        <v>22</v>
      </c>
      <c r="J102" s="303">
        <v>3</v>
      </c>
      <c r="K102" s="303">
        <v>7</v>
      </c>
      <c r="L102" s="303">
        <v>19</v>
      </c>
      <c r="M102" s="369">
        <v>19</v>
      </c>
      <c r="N102" s="690"/>
      <c r="O102" s="690"/>
      <c r="P102" s="690"/>
      <c r="Q102" s="690"/>
      <c r="R102" s="690"/>
      <c r="S102" s="690"/>
      <c r="T102" s="690"/>
      <c r="U102" s="690"/>
      <c r="V102" s="690"/>
      <c r="W102" s="690"/>
      <c r="X102" s="690"/>
      <c r="Y102" s="690"/>
      <c r="Z102" s="295"/>
      <c r="AA102" s="295"/>
      <c r="AB102" s="295"/>
      <c r="AC102" s="295"/>
      <c r="AD102" s="295"/>
      <c r="AE102" s="295"/>
      <c r="AF102" s="295"/>
      <c r="AG102" s="295"/>
      <c r="AH102" s="295"/>
    </row>
    <row r="103" spans="1:34" ht="36" x14ac:dyDescent="0.25">
      <c r="A103" s="680"/>
      <c r="B103" s="680"/>
      <c r="C103" s="687"/>
      <c r="D103" s="300" t="s">
        <v>459</v>
      </c>
      <c r="E103" s="301">
        <v>43206550.333333336</v>
      </c>
      <c r="F103" s="301">
        <v>43206550.333333336</v>
      </c>
      <c r="G103" s="301">
        <v>43206550.333333336</v>
      </c>
      <c r="H103" s="301">
        <v>43206550.333333336</v>
      </c>
      <c r="I103" s="301">
        <v>43206551</v>
      </c>
      <c r="J103" s="301">
        <v>26806905.857142858</v>
      </c>
      <c r="K103" s="301">
        <v>15797579</v>
      </c>
      <c r="L103" s="301">
        <v>35682893</v>
      </c>
      <c r="M103" s="301">
        <v>35682893</v>
      </c>
      <c r="N103" s="691"/>
      <c r="O103" s="691"/>
      <c r="P103" s="691"/>
      <c r="Q103" s="691"/>
      <c r="R103" s="691"/>
      <c r="S103" s="691"/>
      <c r="T103" s="691"/>
      <c r="U103" s="691"/>
      <c r="V103" s="691"/>
      <c r="W103" s="691"/>
      <c r="X103" s="691"/>
      <c r="Y103" s="691"/>
      <c r="Z103" s="295"/>
      <c r="AA103" s="295"/>
      <c r="AB103" s="295"/>
      <c r="AC103" s="295"/>
      <c r="AD103" s="295"/>
      <c r="AE103" s="295"/>
      <c r="AF103" s="295"/>
      <c r="AG103" s="295"/>
      <c r="AH103" s="295"/>
    </row>
    <row r="104" spans="1:34" ht="24" x14ac:dyDescent="0.25">
      <c r="A104" s="680"/>
      <c r="B104" s="680"/>
      <c r="C104" s="688" t="s">
        <v>553</v>
      </c>
      <c r="D104" s="309" t="s">
        <v>444</v>
      </c>
      <c r="E104" s="310">
        <v>120</v>
      </c>
      <c r="F104" s="310">
        <v>120</v>
      </c>
      <c r="G104" s="310">
        <v>120</v>
      </c>
      <c r="H104" s="310">
        <v>120</v>
      </c>
      <c r="I104" s="333">
        <v>120</v>
      </c>
      <c r="J104" s="310">
        <v>0</v>
      </c>
      <c r="K104" s="312">
        <v>34</v>
      </c>
      <c r="L104" s="311">
        <v>54</v>
      </c>
      <c r="M104" s="311">
        <v>120</v>
      </c>
      <c r="N104" s="702" t="s">
        <v>539</v>
      </c>
      <c r="O104" s="702" t="s">
        <v>554</v>
      </c>
      <c r="P104" s="702" t="s">
        <v>555</v>
      </c>
      <c r="Q104" s="702" t="s">
        <v>556</v>
      </c>
      <c r="R104" s="694" t="s">
        <v>557</v>
      </c>
      <c r="S104" s="694" t="s">
        <v>452</v>
      </c>
      <c r="T104" s="694" t="s">
        <v>452</v>
      </c>
      <c r="U104" s="694" t="s">
        <v>537</v>
      </c>
      <c r="V104" s="694" t="s">
        <v>452</v>
      </c>
      <c r="W104" s="694" t="s">
        <v>454</v>
      </c>
      <c r="X104" s="694" t="s">
        <v>455</v>
      </c>
      <c r="Y104" s="705">
        <v>6345674</v>
      </c>
      <c r="Z104" s="295"/>
      <c r="AA104" s="295"/>
      <c r="AB104" s="295"/>
      <c r="AC104" s="295"/>
      <c r="AD104" s="295"/>
      <c r="AE104" s="295"/>
      <c r="AF104" s="295"/>
      <c r="AG104" s="295"/>
      <c r="AH104" s="295"/>
    </row>
    <row r="105" spans="1:34" ht="24" x14ac:dyDescent="0.25">
      <c r="A105" s="680"/>
      <c r="B105" s="680"/>
      <c r="C105" s="700"/>
      <c r="D105" s="309" t="s">
        <v>456</v>
      </c>
      <c r="E105" s="310">
        <v>481235000</v>
      </c>
      <c r="F105" s="310">
        <v>481235000</v>
      </c>
      <c r="G105" s="310">
        <v>481235000</v>
      </c>
      <c r="H105" s="310">
        <v>481235000</v>
      </c>
      <c r="I105" s="310">
        <v>480135000</v>
      </c>
      <c r="J105" s="310">
        <v>0</v>
      </c>
      <c r="K105" s="316">
        <v>238392000</v>
      </c>
      <c r="L105" s="310">
        <v>310101000</v>
      </c>
      <c r="M105" s="333">
        <v>326204000</v>
      </c>
      <c r="N105" s="690"/>
      <c r="O105" s="690"/>
      <c r="P105" s="690"/>
      <c r="Q105" s="690"/>
      <c r="R105" s="690"/>
      <c r="S105" s="690"/>
      <c r="T105" s="690"/>
      <c r="U105" s="690"/>
      <c r="V105" s="690"/>
      <c r="W105" s="690"/>
      <c r="X105" s="690"/>
      <c r="Y105" s="690"/>
      <c r="Z105" s="295"/>
      <c r="AA105" s="295"/>
      <c r="AB105" s="295"/>
      <c r="AC105" s="295"/>
      <c r="AD105" s="295"/>
      <c r="AE105" s="295"/>
      <c r="AF105" s="295"/>
      <c r="AG105" s="295"/>
      <c r="AH105" s="295"/>
    </row>
    <row r="106" spans="1:34" ht="24" x14ac:dyDescent="0.25">
      <c r="A106" s="680"/>
      <c r="B106" s="680"/>
      <c r="C106" s="700"/>
      <c r="D106" s="309" t="s">
        <v>457</v>
      </c>
      <c r="E106" s="310">
        <v>66</v>
      </c>
      <c r="F106" s="310">
        <v>66</v>
      </c>
      <c r="G106" s="310">
        <v>66</v>
      </c>
      <c r="H106" s="310">
        <v>66</v>
      </c>
      <c r="I106" s="333">
        <v>66</v>
      </c>
      <c r="J106" s="311">
        <v>7</v>
      </c>
      <c r="K106" s="312">
        <v>39</v>
      </c>
      <c r="L106" s="311">
        <v>66</v>
      </c>
      <c r="M106" s="311">
        <v>66</v>
      </c>
      <c r="N106" s="690"/>
      <c r="O106" s="690"/>
      <c r="P106" s="690"/>
      <c r="Q106" s="690"/>
      <c r="R106" s="690"/>
      <c r="S106" s="690"/>
      <c r="T106" s="690"/>
      <c r="U106" s="690"/>
      <c r="V106" s="690"/>
      <c r="W106" s="690"/>
      <c r="X106" s="690"/>
      <c r="Y106" s="690"/>
      <c r="Z106" s="295"/>
      <c r="AA106" s="295"/>
      <c r="AB106" s="295"/>
      <c r="AC106" s="295"/>
      <c r="AD106" s="295"/>
      <c r="AE106" s="295"/>
      <c r="AF106" s="295"/>
      <c r="AG106" s="295"/>
      <c r="AH106" s="295"/>
    </row>
    <row r="107" spans="1:34" ht="36" x14ac:dyDescent="0.25">
      <c r="A107" s="687"/>
      <c r="B107" s="687"/>
      <c r="C107" s="701"/>
      <c r="D107" s="309" t="s">
        <v>459</v>
      </c>
      <c r="E107" s="310">
        <v>129619651</v>
      </c>
      <c r="F107" s="310">
        <v>129619651</v>
      </c>
      <c r="G107" s="310">
        <v>129619651</v>
      </c>
      <c r="H107" s="310">
        <v>129619651</v>
      </c>
      <c r="I107" s="367">
        <v>129619651</v>
      </c>
      <c r="J107" s="310">
        <v>62549447</v>
      </c>
      <c r="K107" s="316">
        <v>88015084</v>
      </c>
      <c r="L107" s="310">
        <v>90579651</v>
      </c>
      <c r="M107" s="310">
        <v>90579651</v>
      </c>
      <c r="N107" s="691"/>
      <c r="O107" s="691"/>
      <c r="P107" s="691"/>
      <c r="Q107" s="691"/>
      <c r="R107" s="691"/>
      <c r="S107" s="691"/>
      <c r="T107" s="691"/>
      <c r="U107" s="691"/>
      <c r="V107" s="691"/>
      <c r="W107" s="691"/>
      <c r="X107" s="691"/>
      <c r="Y107" s="691"/>
      <c r="Z107" s="295"/>
      <c r="AA107" s="295"/>
      <c r="AB107" s="295"/>
      <c r="AC107" s="295"/>
      <c r="AD107" s="295"/>
      <c r="AE107" s="295"/>
      <c r="AF107" s="295"/>
      <c r="AG107" s="295"/>
      <c r="AH107" s="295"/>
    </row>
    <row r="108" spans="1:34" ht="24" x14ac:dyDescent="0.25">
      <c r="A108" s="686">
        <v>6</v>
      </c>
      <c r="B108" s="686" t="s">
        <v>240</v>
      </c>
      <c r="C108" s="686" t="s">
        <v>558</v>
      </c>
      <c r="D108" s="300" t="s">
        <v>444</v>
      </c>
      <c r="E108" s="371">
        <v>0.25</v>
      </c>
      <c r="F108" s="371">
        <v>0.25</v>
      </c>
      <c r="G108" s="371">
        <v>0.25</v>
      </c>
      <c r="H108" s="371">
        <v>0.25</v>
      </c>
      <c r="I108" s="372">
        <v>0.25</v>
      </c>
      <c r="J108" s="358">
        <v>0</v>
      </c>
      <c r="K108" s="359">
        <v>0.13750000000000001</v>
      </c>
      <c r="L108" s="359">
        <v>0.13750000000000001</v>
      </c>
      <c r="M108" s="359">
        <v>0.25</v>
      </c>
      <c r="N108" s="689" t="s">
        <v>559</v>
      </c>
      <c r="O108" s="689" t="s">
        <v>560</v>
      </c>
      <c r="P108" s="689" t="s">
        <v>561</v>
      </c>
      <c r="Q108" s="689" t="s">
        <v>449</v>
      </c>
      <c r="R108" s="689" t="s">
        <v>562</v>
      </c>
      <c r="S108" s="689" t="s">
        <v>452</v>
      </c>
      <c r="T108" s="689" t="s">
        <v>452</v>
      </c>
      <c r="U108" s="689" t="s">
        <v>537</v>
      </c>
      <c r="V108" s="689" t="s">
        <v>452</v>
      </c>
      <c r="W108" s="689" t="s">
        <v>454</v>
      </c>
      <c r="X108" s="689" t="s">
        <v>455</v>
      </c>
      <c r="Y108" s="699">
        <v>609770</v>
      </c>
      <c r="Z108" s="295"/>
      <c r="AA108" s="295"/>
      <c r="AB108" s="295"/>
      <c r="AC108" s="295"/>
      <c r="AD108" s="295"/>
      <c r="AE108" s="295"/>
      <c r="AF108" s="295"/>
      <c r="AG108" s="295"/>
      <c r="AH108" s="295"/>
    </row>
    <row r="109" spans="1:34" ht="24" x14ac:dyDescent="0.25">
      <c r="A109" s="680"/>
      <c r="B109" s="680"/>
      <c r="C109" s="680"/>
      <c r="D109" s="300" t="s">
        <v>456</v>
      </c>
      <c r="E109" s="301">
        <v>250236000</v>
      </c>
      <c r="F109" s="301">
        <v>250236000</v>
      </c>
      <c r="G109" s="301">
        <v>250236000</v>
      </c>
      <c r="H109" s="301">
        <v>250236000</v>
      </c>
      <c r="I109" s="301">
        <v>247236000</v>
      </c>
      <c r="J109" s="341">
        <v>139370000</v>
      </c>
      <c r="K109" s="341">
        <v>224547000</v>
      </c>
      <c r="L109" s="373">
        <v>224547000</v>
      </c>
      <c r="M109" s="373">
        <v>244443000</v>
      </c>
      <c r="N109" s="690"/>
      <c r="O109" s="690"/>
      <c r="P109" s="690"/>
      <c r="Q109" s="690"/>
      <c r="R109" s="690"/>
      <c r="S109" s="690"/>
      <c r="T109" s="690"/>
      <c r="U109" s="690"/>
      <c r="V109" s="690"/>
      <c r="W109" s="690"/>
      <c r="X109" s="690"/>
      <c r="Y109" s="690"/>
      <c r="Z109" s="295"/>
      <c r="AA109" s="295"/>
      <c r="AB109" s="295"/>
      <c r="AC109" s="295"/>
      <c r="AD109" s="295"/>
      <c r="AE109" s="295"/>
      <c r="AF109" s="295"/>
      <c r="AG109" s="295"/>
      <c r="AH109" s="295"/>
    </row>
    <row r="110" spans="1:34" ht="24" x14ac:dyDescent="0.25">
      <c r="A110" s="680"/>
      <c r="B110" s="680"/>
      <c r="C110" s="680"/>
      <c r="D110" s="300" t="s">
        <v>457</v>
      </c>
      <c r="E110" s="371">
        <v>0.05</v>
      </c>
      <c r="F110" s="371">
        <v>0.05</v>
      </c>
      <c r="G110" s="371">
        <v>0.05</v>
      </c>
      <c r="H110" s="337">
        <v>0.05</v>
      </c>
      <c r="I110" s="372">
        <v>0.05</v>
      </c>
      <c r="J110" s="358">
        <v>0</v>
      </c>
      <c r="K110" s="359">
        <v>0.05</v>
      </c>
      <c r="L110" s="344">
        <v>0.05</v>
      </c>
      <c r="M110" s="344">
        <v>0.05</v>
      </c>
      <c r="N110" s="690"/>
      <c r="O110" s="690"/>
      <c r="P110" s="690"/>
      <c r="Q110" s="690"/>
      <c r="R110" s="690"/>
      <c r="S110" s="690"/>
      <c r="T110" s="690"/>
      <c r="U110" s="690"/>
      <c r="V110" s="690"/>
      <c r="W110" s="690"/>
      <c r="X110" s="690"/>
      <c r="Y110" s="690"/>
      <c r="Z110" s="295"/>
      <c r="AA110" s="295"/>
      <c r="AB110" s="295"/>
      <c r="AC110" s="295"/>
      <c r="AD110" s="295"/>
      <c r="AE110" s="295"/>
      <c r="AF110" s="295"/>
      <c r="AG110" s="295"/>
      <c r="AH110" s="295"/>
    </row>
    <row r="111" spans="1:34" ht="36" x14ac:dyDescent="0.25">
      <c r="A111" s="680"/>
      <c r="B111" s="680"/>
      <c r="C111" s="687"/>
      <c r="D111" s="300" t="s">
        <v>459</v>
      </c>
      <c r="E111" s="301">
        <v>69579768</v>
      </c>
      <c r="F111" s="301">
        <v>69579768</v>
      </c>
      <c r="G111" s="301">
        <v>69579768</v>
      </c>
      <c r="H111" s="301">
        <v>69579768</v>
      </c>
      <c r="I111" s="301">
        <v>69579768</v>
      </c>
      <c r="J111" s="341">
        <v>18447768</v>
      </c>
      <c r="K111" s="341">
        <v>36974034</v>
      </c>
      <c r="L111" s="373">
        <v>42368034</v>
      </c>
      <c r="M111" s="373">
        <v>42368034</v>
      </c>
      <c r="N111" s="691"/>
      <c r="O111" s="691"/>
      <c r="P111" s="691"/>
      <c r="Q111" s="691"/>
      <c r="R111" s="691"/>
      <c r="S111" s="691"/>
      <c r="T111" s="691"/>
      <c r="U111" s="691"/>
      <c r="V111" s="691"/>
      <c r="W111" s="691"/>
      <c r="X111" s="691"/>
      <c r="Y111" s="691"/>
      <c r="Z111" s="295"/>
      <c r="AA111" s="295"/>
      <c r="AB111" s="295"/>
      <c r="AC111" s="295"/>
      <c r="AD111" s="295"/>
      <c r="AE111" s="295"/>
      <c r="AF111" s="295"/>
      <c r="AG111" s="295"/>
      <c r="AH111" s="295"/>
    </row>
    <row r="112" spans="1:34" ht="24" x14ac:dyDescent="0.25">
      <c r="A112" s="680"/>
      <c r="B112" s="680"/>
      <c r="C112" s="688" t="s">
        <v>563</v>
      </c>
      <c r="D112" s="309" t="s">
        <v>444</v>
      </c>
      <c r="E112" s="374">
        <v>0.25</v>
      </c>
      <c r="F112" s="374">
        <v>0.25</v>
      </c>
      <c r="G112" s="374">
        <v>0.25</v>
      </c>
      <c r="H112" s="374">
        <v>0.25</v>
      </c>
      <c r="I112" s="364">
        <v>0.25</v>
      </c>
      <c r="J112" s="312">
        <v>0</v>
      </c>
      <c r="K112" s="330">
        <v>0.13750000000000001</v>
      </c>
      <c r="L112" s="330">
        <v>0.13750000000000001</v>
      </c>
      <c r="M112" s="375">
        <v>0.25</v>
      </c>
      <c r="N112" s="702" t="s">
        <v>564</v>
      </c>
      <c r="O112" s="702" t="s">
        <v>565</v>
      </c>
      <c r="P112" s="702" t="s">
        <v>566</v>
      </c>
      <c r="Q112" s="702" t="s">
        <v>567</v>
      </c>
      <c r="R112" s="694" t="s">
        <v>562</v>
      </c>
      <c r="S112" s="694" t="s">
        <v>452</v>
      </c>
      <c r="T112" s="694" t="s">
        <v>452</v>
      </c>
      <c r="U112" s="694" t="s">
        <v>537</v>
      </c>
      <c r="V112" s="694" t="s">
        <v>452</v>
      </c>
      <c r="W112" s="694" t="s">
        <v>454</v>
      </c>
      <c r="X112" s="694" t="s">
        <v>455</v>
      </c>
      <c r="Y112" s="705">
        <v>609770</v>
      </c>
      <c r="Z112" s="295"/>
      <c r="AA112" s="295"/>
      <c r="AB112" s="295"/>
      <c r="AC112" s="295"/>
      <c r="AD112" s="295"/>
      <c r="AE112" s="295"/>
      <c r="AF112" s="295"/>
      <c r="AG112" s="295"/>
      <c r="AH112" s="295"/>
    </row>
    <row r="113" spans="1:34" ht="24" x14ac:dyDescent="0.25">
      <c r="A113" s="680"/>
      <c r="B113" s="680"/>
      <c r="C113" s="700"/>
      <c r="D113" s="309" t="s">
        <v>456</v>
      </c>
      <c r="E113" s="310">
        <v>250236000</v>
      </c>
      <c r="F113" s="310">
        <v>250236000</v>
      </c>
      <c r="G113" s="310">
        <v>250236000</v>
      </c>
      <c r="H113" s="310">
        <v>250236000</v>
      </c>
      <c r="I113" s="310">
        <v>247236000</v>
      </c>
      <c r="J113" s="316">
        <v>139370000</v>
      </c>
      <c r="K113" s="316">
        <v>224547000</v>
      </c>
      <c r="L113" s="376">
        <v>224547000</v>
      </c>
      <c r="M113" s="376">
        <v>244443000</v>
      </c>
      <c r="N113" s="690"/>
      <c r="O113" s="690"/>
      <c r="P113" s="690"/>
      <c r="Q113" s="690"/>
      <c r="R113" s="690"/>
      <c r="S113" s="690"/>
      <c r="T113" s="690"/>
      <c r="U113" s="690"/>
      <c r="V113" s="690"/>
      <c r="W113" s="690"/>
      <c r="X113" s="690"/>
      <c r="Y113" s="690"/>
      <c r="Z113" s="295"/>
      <c r="AA113" s="295"/>
      <c r="AB113" s="295"/>
      <c r="AC113" s="295"/>
      <c r="AD113" s="295"/>
      <c r="AE113" s="295"/>
      <c r="AF113" s="295"/>
      <c r="AG113" s="295"/>
      <c r="AH113" s="295"/>
    </row>
    <row r="114" spans="1:34" ht="24" x14ac:dyDescent="0.25">
      <c r="A114" s="680"/>
      <c r="B114" s="680"/>
      <c r="C114" s="700"/>
      <c r="D114" s="309" t="s">
        <v>457</v>
      </c>
      <c r="E114" s="374">
        <v>0.05</v>
      </c>
      <c r="F114" s="374">
        <v>0.05</v>
      </c>
      <c r="G114" s="374">
        <v>0.05</v>
      </c>
      <c r="H114" s="374">
        <v>0.05</v>
      </c>
      <c r="I114" s="364">
        <v>0.05</v>
      </c>
      <c r="J114" s="312">
        <v>0</v>
      </c>
      <c r="K114" s="330">
        <v>0.05</v>
      </c>
      <c r="L114" s="365">
        <v>0.05</v>
      </c>
      <c r="M114" s="352">
        <v>0.05</v>
      </c>
      <c r="N114" s="690"/>
      <c r="O114" s="690"/>
      <c r="P114" s="690"/>
      <c r="Q114" s="690"/>
      <c r="R114" s="690"/>
      <c r="S114" s="690"/>
      <c r="T114" s="690"/>
      <c r="U114" s="690"/>
      <c r="V114" s="690"/>
      <c r="W114" s="690"/>
      <c r="X114" s="690"/>
      <c r="Y114" s="690"/>
      <c r="Z114" s="295"/>
      <c r="AA114" s="295"/>
      <c r="AB114" s="295"/>
      <c r="AC114" s="295"/>
      <c r="AD114" s="295"/>
      <c r="AE114" s="295"/>
      <c r="AF114" s="295"/>
      <c r="AG114" s="295"/>
      <c r="AH114" s="295"/>
    </row>
    <row r="115" spans="1:34" ht="36" x14ac:dyDescent="0.25">
      <c r="A115" s="687"/>
      <c r="B115" s="687"/>
      <c r="C115" s="701"/>
      <c r="D115" s="309" t="s">
        <v>459</v>
      </c>
      <c r="E115" s="310">
        <v>69579768</v>
      </c>
      <c r="F115" s="310">
        <v>69579768</v>
      </c>
      <c r="G115" s="310">
        <v>69579768</v>
      </c>
      <c r="H115" s="310">
        <v>69579768</v>
      </c>
      <c r="I115" s="310">
        <v>69579768</v>
      </c>
      <c r="J115" s="316">
        <v>18447768</v>
      </c>
      <c r="K115" s="316">
        <v>36974034</v>
      </c>
      <c r="L115" s="376">
        <v>42368034</v>
      </c>
      <c r="M115" s="376">
        <v>42368034</v>
      </c>
      <c r="N115" s="691"/>
      <c r="O115" s="691"/>
      <c r="P115" s="691"/>
      <c r="Q115" s="691"/>
      <c r="R115" s="691"/>
      <c r="S115" s="691"/>
      <c r="T115" s="691"/>
      <c r="U115" s="691"/>
      <c r="V115" s="691"/>
      <c r="W115" s="691"/>
      <c r="X115" s="691"/>
      <c r="Y115" s="691"/>
      <c r="Z115" s="295"/>
      <c r="AA115" s="295"/>
      <c r="AB115" s="295"/>
      <c r="AC115" s="295"/>
      <c r="AD115" s="295"/>
      <c r="AE115" s="295"/>
      <c r="AF115" s="295"/>
      <c r="AG115" s="295"/>
      <c r="AH115" s="295"/>
    </row>
    <row r="116" spans="1:34" ht="24" x14ac:dyDescent="0.25">
      <c r="A116" s="686">
        <v>7</v>
      </c>
      <c r="B116" s="686" t="s">
        <v>258</v>
      </c>
      <c r="C116" s="686" t="s">
        <v>568</v>
      </c>
      <c r="D116" s="300" t="s">
        <v>444</v>
      </c>
      <c r="E116" s="337">
        <v>0.9</v>
      </c>
      <c r="F116" s="337">
        <v>0.9</v>
      </c>
      <c r="G116" s="337">
        <v>0.9</v>
      </c>
      <c r="H116" s="337">
        <v>0.9</v>
      </c>
      <c r="I116" s="337">
        <v>0.25</v>
      </c>
      <c r="J116" s="318">
        <v>0.69030000000000002</v>
      </c>
      <c r="K116" s="377">
        <v>0.71319999999999995</v>
      </c>
      <c r="L116" s="377">
        <v>0.75600000000000001</v>
      </c>
      <c r="M116" s="344">
        <v>0.9</v>
      </c>
      <c r="N116" s="689" t="s">
        <v>569</v>
      </c>
      <c r="O116" s="689" t="s">
        <v>739</v>
      </c>
      <c r="P116" s="689" t="s">
        <v>740</v>
      </c>
      <c r="Q116" s="689" t="s">
        <v>449</v>
      </c>
      <c r="R116" s="689" t="s">
        <v>741</v>
      </c>
      <c r="S116" s="689" t="s">
        <v>452</v>
      </c>
      <c r="T116" s="689" t="s">
        <v>452</v>
      </c>
      <c r="U116" s="689" t="s">
        <v>537</v>
      </c>
      <c r="V116" s="689" t="s">
        <v>452</v>
      </c>
      <c r="W116" s="689" t="s">
        <v>454</v>
      </c>
      <c r="X116" s="689" t="s">
        <v>455</v>
      </c>
      <c r="Y116" s="699">
        <v>5213454</v>
      </c>
      <c r="Z116" s="295"/>
      <c r="AA116" s="295"/>
      <c r="AB116" s="295"/>
      <c r="AC116" s="295"/>
      <c r="AD116" s="295"/>
      <c r="AE116" s="295"/>
      <c r="AF116" s="295"/>
      <c r="AG116" s="295"/>
      <c r="AH116" s="295"/>
    </row>
    <row r="117" spans="1:34" ht="24" x14ac:dyDescent="0.25">
      <c r="A117" s="680"/>
      <c r="B117" s="680"/>
      <c r="C117" s="680"/>
      <c r="D117" s="300" t="s">
        <v>456</v>
      </c>
      <c r="E117" s="301">
        <v>1001067000</v>
      </c>
      <c r="F117" s="301">
        <v>1001067000</v>
      </c>
      <c r="G117" s="301">
        <v>1001067000</v>
      </c>
      <c r="H117" s="301">
        <v>1001067000</v>
      </c>
      <c r="I117" s="301">
        <v>998767000</v>
      </c>
      <c r="J117" s="301">
        <v>215160000</v>
      </c>
      <c r="K117" s="341">
        <v>402172000</v>
      </c>
      <c r="L117" s="373">
        <v>484672000</v>
      </c>
      <c r="M117" s="373">
        <v>531110000</v>
      </c>
      <c r="N117" s="690"/>
      <c r="O117" s="690"/>
      <c r="P117" s="690"/>
      <c r="Q117" s="690"/>
      <c r="R117" s="690"/>
      <c r="S117" s="690"/>
      <c r="T117" s="690"/>
      <c r="U117" s="690"/>
      <c r="V117" s="690"/>
      <c r="W117" s="690"/>
      <c r="X117" s="690"/>
      <c r="Y117" s="690"/>
      <c r="Z117" s="295"/>
      <c r="AA117" s="295"/>
      <c r="AB117" s="295"/>
      <c r="AC117" s="295"/>
      <c r="AD117" s="295"/>
      <c r="AE117" s="295"/>
      <c r="AF117" s="295"/>
      <c r="AG117" s="295"/>
      <c r="AH117" s="295"/>
    </row>
    <row r="118" spans="1:34" ht="24" x14ac:dyDescent="0.25">
      <c r="A118" s="680"/>
      <c r="B118" s="680"/>
      <c r="C118" s="680"/>
      <c r="D118" s="300" t="s">
        <v>457</v>
      </c>
      <c r="E118" s="337">
        <v>0</v>
      </c>
      <c r="F118" s="337">
        <v>0</v>
      </c>
      <c r="G118" s="337">
        <v>0</v>
      </c>
      <c r="H118" s="337">
        <v>0</v>
      </c>
      <c r="I118" s="337">
        <v>0</v>
      </c>
      <c r="J118" s="337">
        <v>0</v>
      </c>
      <c r="K118" s="344">
        <v>0</v>
      </c>
      <c r="L118" s="344">
        <v>0</v>
      </c>
      <c r="M118" s="344">
        <v>0</v>
      </c>
      <c r="N118" s="690"/>
      <c r="O118" s="690"/>
      <c r="P118" s="690"/>
      <c r="Q118" s="690"/>
      <c r="R118" s="690"/>
      <c r="S118" s="690"/>
      <c r="T118" s="690"/>
      <c r="U118" s="690"/>
      <c r="V118" s="690"/>
      <c r="W118" s="690"/>
      <c r="X118" s="690"/>
      <c r="Y118" s="690"/>
      <c r="Z118" s="295"/>
      <c r="AA118" s="295"/>
      <c r="AB118" s="295"/>
      <c r="AC118" s="295"/>
      <c r="AD118" s="295"/>
      <c r="AE118" s="295"/>
      <c r="AF118" s="295"/>
      <c r="AG118" s="295"/>
      <c r="AH118" s="295"/>
    </row>
    <row r="119" spans="1:34" ht="36" x14ac:dyDescent="0.25">
      <c r="A119" s="680"/>
      <c r="B119" s="680"/>
      <c r="C119" s="687"/>
      <c r="D119" s="300" t="s">
        <v>459</v>
      </c>
      <c r="E119" s="301">
        <v>255821674</v>
      </c>
      <c r="F119" s="301">
        <v>255821674</v>
      </c>
      <c r="G119" s="301">
        <v>255821674</v>
      </c>
      <c r="H119" s="301">
        <v>255821674</v>
      </c>
      <c r="I119" s="301">
        <v>255821674</v>
      </c>
      <c r="J119" s="301">
        <v>127292749</v>
      </c>
      <c r="K119" s="341">
        <v>192405308</v>
      </c>
      <c r="L119" s="373">
        <v>204821308</v>
      </c>
      <c r="M119" s="373">
        <v>211339708</v>
      </c>
      <c r="N119" s="691"/>
      <c r="O119" s="691"/>
      <c r="P119" s="691"/>
      <c r="Q119" s="691"/>
      <c r="R119" s="691"/>
      <c r="S119" s="691"/>
      <c r="T119" s="691"/>
      <c r="U119" s="691"/>
      <c r="V119" s="691"/>
      <c r="W119" s="691"/>
      <c r="X119" s="691"/>
      <c r="Y119" s="691"/>
      <c r="Z119" s="295"/>
      <c r="AA119" s="295"/>
      <c r="AB119" s="295"/>
      <c r="AC119" s="295"/>
      <c r="AD119" s="295"/>
      <c r="AE119" s="295"/>
      <c r="AF119" s="295"/>
      <c r="AG119" s="295"/>
      <c r="AH119" s="295"/>
    </row>
    <row r="120" spans="1:34" ht="24" x14ac:dyDescent="0.25">
      <c r="A120" s="680"/>
      <c r="B120" s="680"/>
      <c r="C120" s="688" t="s">
        <v>570</v>
      </c>
      <c r="D120" s="309" t="s">
        <v>444</v>
      </c>
      <c r="E120" s="363">
        <v>0.9</v>
      </c>
      <c r="F120" s="363">
        <v>0.9</v>
      </c>
      <c r="G120" s="363">
        <v>0.9</v>
      </c>
      <c r="H120" s="363">
        <v>0.9</v>
      </c>
      <c r="I120" s="352">
        <v>0.9</v>
      </c>
      <c r="J120" s="331">
        <v>0.69030000000000002</v>
      </c>
      <c r="K120" s="365">
        <v>0.71319999999999995</v>
      </c>
      <c r="L120" s="368">
        <v>0.75600000000000001</v>
      </c>
      <c r="M120" s="352">
        <v>0.9</v>
      </c>
      <c r="N120" s="702" t="s">
        <v>495</v>
      </c>
      <c r="O120" s="702" t="s">
        <v>571</v>
      </c>
      <c r="P120" s="702" t="s">
        <v>572</v>
      </c>
      <c r="Q120" s="702" t="s">
        <v>573</v>
      </c>
      <c r="R120" s="694" t="s">
        <v>741</v>
      </c>
      <c r="S120" s="694" t="s">
        <v>452</v>
      </c>
      <c r="T120" s="694" t="s">
        <v>452</v>
      </c>
      <c r="U120" s="694" t="s">
        <v>537</v>
      </c>
      <c r="V120" s="694" t="s">
        <v>452</v>
      </c>
      <c r="W120" s="694" t="s">
        <v>454</v>
      </c>
      <c r="X120" s="694" t="s">
        <v>455</v>
      </c>
      <c r="Y120" s="705">
        <v>5213454</v>
      </c>
      <c r="Z120" s="295"/>
      <c r="AA120" s="295"/>
      <c r="AB120" s="295"/>
      <c r="AC120" s="295"/>
      <c r="AD120" s="295"/>
      <c r="AE120" s="295"/>
      <c r="AF120" s="295"/>
      <c r="AG120" s="295"/>
      <c r="AH120" s="295"/>
    </row>
    <row r="121" spans="1:34" ht="24" x14ac:dyDescent="0.25">
      <c r="A121" s="680"/>
      <c r="B121" s="680"/>
      <c r="C121" s="700"/>
      <c r="D121" s="309" t="s">
        <v>456</v>
      </c>
      <c r="E121" s="310">
        <v>1001067000</v>
      </c>
      <c r="F121" s="310">
        <v>1001067000</v>
      </c>
      <c r="G121" s="310">
        <v>1001067000</v>
      </c>
      <c r="H121" s="310">
        <v>1001067000</v>
      </c>
      <c r="I121" s="316">
        <v>998767000</v>
      </c>
      <c r="J121" s="316">
        <v>215160000</v>
      </c>
      <c r="K121" s="316">
        <v>402172000</v>
      </c>
      <c r="L121" s="376">
        <v>484672000</v>
      </c>
      <c r="M121" s="376">
        <v>531110000</v>
      </c>
      <c r="N121" s="690"/>
      <c r="O121" s="690"/>
      <c r="P121" s="690"/>
      <c r="Q121" s="690"/>
      <c r="R121" s="690"/>
      <c r="S121" s="690"/>
      <c r="T121" s="690"/>
      <c r="U121" s="690"/>
      <c r="V121" s="690"/>
      <c r="W121" s="690"/>
      <c r="X121" s="690"/>
      <c r="Y121" s="690"/>
      <c r="Z121" s="295"/>
      <c r="AA121" s="295"/>
      <c r="AB121" s="295"/>
      <c r="AC121" s="295"/>
      <c r="AD121" s="295"/>
      <c r="AE121" s="295"/>
      <c r="AF121" s="295"/>
      <c r="AG121" s="295"/>
      <c r="AH121" s="295"/>
    </row>
    <row r="122" spans="1:34" ht="24" x14ac:dyDescent="0.25">
      <c r="A122" s="680"/>
      <c r="B122" s="680"/>
      <c r="C122" s="700"/>
      <c r="D122" s="309" t="s">
        <v>457</v>
      </c>
      <c r="E122" s="363">
        <v>0</v>
      </c>
      <c r="F122" s="363">
        <v>0</v>
      </c>
      <c r="G122" s="363">
        <v>0</v>
      </c>
      <c r="H122" s="363">
        <v>0</v>
      </c>
      <c r="I122" s="363">
        <v>0</v>
      </c>
      <c r="J122" s="363">
        <v>0</v>
      </c>
      <c r="K122" s="365">
        <v>0</v>
      </c>
      <c r="L122" s="365">
        <v>0</v>
      </c>
      <c r="M122" s="352">
        <v>0</v>
      </c>
      <c r="N122" s="690"/>
      <c r="O122" s="690"/>
      <c r="P122" s="690"/>
      <c r="Q122" s="690"/>
      <c r="R122" s="690"/>
      <c r="S122" s="690"/>
      <c r="T122" s="690"/>
      <c r="U122" s="690"/>
      <c r="V122" s="690"/>
      <c r="W122" s="690"/>
      <c r="X122" s="690"/>
      <c r="Y122" s="690"/>
      <c r="Z122" s="295"/>
      <c r="AA122" s="295"/>
      <c r="AB122" s="295"/>
      <c r="AC122" s="295"/>
      <c r="AD122" s="295"/>
      <c r="AE122" s="295"/>
      <c r="AF122" s="295"/>
      <c r="AG122" s="295"/>
      <c r="AH122" s="295"/>
    </row>
    <row r="123" spans="1:34" ht="36" x14ac:dyDescent="0.25">
      <c r="A123" s="687"/>
      <c r="B123" s="687"/>
      <c r="C123" s="701"/>
      <c r="D123" s="309" t="s">
        <v>459</v>
      </c>
      <c r="E123" s="310">
        <v>255821674</v>
      </c>
      <c r="F123" s="310">
        <v>255821674</v>
      </c>
      <c r="G123" s="310">
        <v>255821674</v>
      </c>
      <c r="H123" s="310">
        <v>255821674</v>
      </c>
      <c r="I123" s="310">
        <v>255821674</v>
      </c>
      <c r="J123" s="316">
        <v>127292749</v>
      </c>
      <c r="K123" s="316">
        <v>192405308</v>
      </c>
      <c r="L123" s="376">
        <v>204821308</v>
      </c>
      <c r="M123" s="376">
        <v>211339708</v>
      </c>
      <c r="N123" s="691"/>
      <c r="O123" s="691"/>
      <c r="P123" s="691"/>
      <c r="Q123" s="691"/>
      <c r="R123" s="691"/>
      <c r="S123" s="691"/>
      <c r="T123" s="691"/>
      <c r="U123" s="691"/>
      <c r="V123" s="691"/>
      <c r="W123" s="691"/>
      <c r="X123" s="691"/>
      <c r="Y123" s="691"/>
      <c r="Z123" s="295"/>
      <c r="AA123" s="295"/>
      <c r="AB123" s="295"/>
      <c r="AC123" s="295"/>
      <c r="AD123" s="295"/>
      <c r="AE123" s="295"/>
      <c r="AF123" s="295"/>
      <c r="AG123" s="295"/>
      <c r="AH123" s="295"/>
    </row>
    <row r="124" spans="1:34" ht="24" x14ac:dyDescent="0.25">
      <c r="A124" s="686">
        <v>8</v>
      </c>
      <c r="B124" s="686" t="s">
        <v>267</v>
      </c>
      <c r="C124" s="686" t="s">
        <v>574</v>
      </c>
      <c r="D124" s="300" t="s">
        <v>444</v>
      </c>
      <c r="E124" s="337">
        <v>0.25</v>
      </c>
      <c r="F124" s="337">
        <v>0.25</v>
      </c>
      <c r="G124" s="337">
        <v>0.25</v>
      </c>
      <c r="H124" s="337">
        <v>0.25</v>
      </c>
      <c r="I124" s="357">
        <v>0.25</v>
      </c>
      <c r="J124" s="318">
        <v>5.2499999999999998E-2</v>
      </c>
      <c r="K124" s="344">
        <v>0.125</v>
      </c>
      <c r="L124" s="359">
        <v>0.24</v>
      </c>
      <c r="M124" s="359">
        <v>0.25</v>
      </c>
      <c r="N124" s="689" t="s">
        <v>575</v>
      </c>
      <c r="O124" s="689" t="s">
        <v>742</v>
      </c>
      <c r="P124" s="689" t="s">
        <v>743</v>
      </c>
      <c r="Q124" s="689" t="s">
        <v>449</v>
      </c>
      <c r="R124" s="689" t="s">
        <v>576</v>
      </c>
      <c r="S124" s="689" t="s">
        <v>452</v>
      </c>
      <c r="T124" s="689" t="s">
        <v>452</v>
      </c>
      <c r="U124" s="689" t="s">
        <v>537</v>
      </c>
      <c r="V124" s="689" t="s">
        <v>452</v>
      </c>
      <c r="W124" s="689" t="s">
        <v>454</v>
      </c>
      <c r="X124" s="689" t="s">
        <v>455</v>
      </c>
      <c r="Y124" s="699">
        <v>1494173</v>
      </c>
      <c r="Z124" s="295"/>
      <c r="AA124" s="295"/>
      <c r="AB124" s="295"/>
      <c r="AC124" s="295"/>
      <c r="AD124" s="295"/>
      <c r="AE124" s="295"/>
      <c r="AF124" s="295"/>
      <c r="AG124" s="295"/>
      <c r="AH124" s="295"/>
    </row>
    <row r="125" spans="1:34" ht="24" x14ac:dyDescent="0.25">
      <c r="A125" s="680"/>
      <c r="B125" s="746"/>
      <c r="C125" s="680"/>
      <c r="D125" s="300" t="s">
        <v>456</v>
      </c>
      <c r="E125" s="301">
        <v>358056000</v>
      </c>
      <c r="F125" s="301">
        <v>358056000</v>
      </c>
      <c r="G125" s="301">
        <v>358056000</v>
      </c>
      <c r="H125" s="301">
        <v>299773000</v>
      </c>
      <c r="I125" s="301">
        <v>299773000</v>
      </c>
      <c r="J125" s="301">
        <v>40990000</v>
      </c>
      <c r="K125" s="341">
        <v>171897000</v>
      </c>
      <c r="L125" s="373">
        <v>254397000</v>
      </c>
      <c r="M125" s="373">
        <v>275381933</v>
      </c>
      <c r="N125" s="690"/>
      <c r="O125" s="690"/>
      <c r="P125" s="690"/>
      <c r="Q125" s="690"/>
      <c r="R125" s="690"/>
      <c r="S125" s="690"/>
      <c r="T125" s="690"/>
      <c r="U125" s="690"/>
      <c r="V125" s="690"/>
      <c r="W125" s="690"/>
      <c r="X125" s="690"/>
      <c r="Y125" s="690"/>
      <c r="Z125" s="295"/>
      <c r="AA125" s="295"/>
      <c r="AB125" s="295"/>
      <c r="AC125" s="295"/>
      <c r="AD125" s="295"/>
      <c r="AE125" s="295"/>
      <c r="AF125" s="295"/>
      <c r="AG125" s="295"/>
      <c r="AH125" s="295"/>
    </row>
    <row r="126" spans="1:34" ht="24" x14ac:dyDescent="0.25">
      <c r="A126" s="680"/>
      <c r="B126" s="746"/>
      <c r="C126" s="680"/>
      <c r="D126" s="300" t="s">
        <v>457</v>
      </c>
      <c r="E126" s="337">
        <v>0</v>
      </c>
      <c r="F126" s="337">
        <v>0</v>
      </c>
      <c r="G126" s="337">
        <v>0</v>
      </c>
      <c r="H126" s="337">
        <v>0</v>
      </c>
      <c r="I126" s="337">
        <v>0</v>
      </c>
      <c r="J126" s="337">
        <v>0</v>
      </c>
      <c r="K126" s="344">
        <v>0</v>
      </c>
      <c r="L126" s="344">
        <v>0</v>
      </c>
      <c r="M126" s="344">
        <v>0</v>
      </c>
      <c r="N126" s="690"/>
      <c r="O126" s="690"/>
      <c r="P126" s="690"/>
      <c r="Q126" s="690"/>
      <c r="R126" s="690"/>
      <c r="S126" s="690"/>
      <c r="T126" s="690"/>
      <c r="U126" s="690"/>
      <c r="V126" s="690"/>
      <c r="W126" s="690"/>
      <c r="X126" s="690"/>
      <c r="Y126" s="690"/>
      <c r="Z126" s="295"/>
      <c r="AA126" s="295"/>
      <c r="AB126" s="295"/>
      <c r="AC126" s="295"/>
      <c r="AD126" s="295"/>
      <c r="AE126" s="295"/>
      <c r="AF126" s="295"/>
      <c r="AG126" s="295"/>
      <c r="AH126" s="295"/>
    </row>
    <row r="127" spans="1:34" ht="36" x14ac:dyDescent="0.25">
      <c r="A127" s="680"/>
      <c r="B127" s="746"/>
      <c r="C127" s="687"/>
      <c r="D127" s="300" t="s">
        <v>459</v>
      </c>
      <c r="E127" s="301">
        <v>90945741</v>
      </c>
      <c r="F127" s="301">
        <v>90945741</v>
      </c>
      <c r="G127" s="301">
        <v>90945741</v>
      </c>
      <c r="H127" s="301">
        <v>90945741</v>
      </c>
      <c r="I127" s="301">
        <v>90945741</v>
      </c>
      <c r="J127" s="301">
        <v>31993983</v>
      </c>
      <c r="K127" s="341">
        <v>48001741</v>
      </c>
      <c r="L127" s="373">
        <v>48001741</v>
      </c>
      <c r="M127" s="373">
        <v>48001741</v>
      </c>
      <c r="N127" s="691"/>
      <c r="O127" s="691"/>
      <c r="P127" s="691"/>
      <c r="Q127" s="691"/>
      <c r="R127" s="691"/>
      <c r="S127" s="691"/>
      <c r="T127" s="691"/>
      <c r="U127" s="691"/>
      <c r="V127" s="691"/>
      <c r="W127" s="691"/>
      <c r="X127" s="691"/>
      <c r="Y127" s="691"/>
      <c r="Z127" s="295"/>
      <c r="AA127" s="295"/>
      <c r="AB127" s="295"/>
      <c r="AC127" s="295"/>
      <c r="AD127" s="295"/>
      <c r="AE127" s="295"/>
      <c r="AF127" s="295"/>
      <c r="AG127" s="295"/>
      <c r="AH127" s="295"/>
    </row>
    <row r="128" spans="1:34" ht="24" x14ac:dyDescent="0.25">
      <c r="A128" s="680"/>
      <c r="B128" s="746"/>
      <c r="C128" s="688" t="s">
        <v>577</v>
      </c>
      <c r="D128" s="309" t="s">
        <v>444</v>
      </c>
      <c r="E128" s="363">
        <v>0.25</v>
      </c>
      <c r="F128" s="363">
        <v>0.25</v>
      </c>
      <c r="G128" s="363">
        <v>0.25</v>
      </c>
      <c r="H128" s="363">
        <v>0.25</v>
      </c>
      <c r="I128" s="352">
        <v>0.25</v>
      </c>
      <c r="J128" s="331">
        <v>5.2499999999999998E-2</v>
      </c>
      <c r="K128" s="365">
        <v>0.125</v>
      </c>
      <c r="L128" s="365">
        <v>0.24</v>
      </c>
      <c r="M128" s="375">
        <v>0.25</v>
      </c>
      <c r="N128" s="702" t="s">
        <v>578</v>
      </c>
      <c r="O128" s="702" t="s">
        <v>579</v>
      </c>
      <c r="P128" s="702" t="s">
        <v>580</v>
      </c>
      <c r="Q128" s="702" t="s">
        <v>581</v>
      </c>
      <c r="R128" s="694" t="s">
        <v>576</v>
      </c>
      <c r="S128" s="694" t="s">
        <v>452</v>
      </c>
      <c r="T128" s="694" t="s">
        <v>452</v>
      </c>
      <c r="U128" s="694" t="s">
        <v>537</v>
      </c>
      <c r="V128" s="694" t="s">
        <v>452</v>
      </c>
      <c r="W128" s="694" t="s">
        <v>454</v>
      </c>
      <c r="X128" s="694" t="s">
        <v>455</v>
      </c>
      <c r="Y128" s="705">
        <v>1494173</v>
      </c>
      <c r="Z128" s="295"/>
      <c r="AA128" s="295"/>
      <c r="AB128" s="295"/>
      <c r="AC128" s="295"/>
      <c r="AD128" s="295"/>
      <c r="AE128" s="295"/>
      <c r="AF128" s="295"/>
      <c r="AG128" s="295"/>
      <c r="AH128" s="295"/>
    </row>
    <row r="129" spans="1:34" ht="24" x14ac:dyDescent="0.25">
      <c r="A129" s="680"/>
      <c r="B129" s="746"/>
      <c r="C129" s="700"/>
      <c r="D129" s="309" t="s">
        <v>456</v>
      </c>
      <c r="E129" s="310">
        <v>358056000</v>
      </c>
      <c r="F129" s="310">
        <v>358056000</v>
      </c>
      <c r="G129" s="310">
        <v>358056000</v>
      </c>
      <c r="H129" s="316">
        <v>299773000</v>
      </c>
      <c r="I129" s="316">
        <v>299773000</v>
      </c>
      <c r="J129" s="310">
        <v>40990000</v>
      </c>
      <c r="K129" s="316">
        <v>171897000</v>
      </c>
      <c r="L129" s="376">
        <v>254397000</v>
      </c>
      <c r="M129" s="376">
        <v>275381933</v>
      </c>
      <c r="N129" s="690"/>
      <c r="O129" s="690"/>
      <c r="P129" s="690"/>
      <c r="Q129" s="690"/>
      <c r="R129" s="690"/>
      <c r="S129" s="690"/>
      <c r="T129" s="690"/>
      <c r="U129" s="690"/>
      <c r="V129" s="690"/>
      <c r="W129" s="690"/>
      <c r="X129" s="690"/>
      <c r="Y129" s="690"/>
      <c r="Z129" s="295"/>
      <c r="AA129" s="295"/>
      <c r="AB129" s="295"/>
      <c r="AC129" s="295"/>
      <c r="AD129" s="295"/>
      <c r="AE129" s="295"/>
      <c r="AF129" s="295"/>
      <c r="AG129" s="295"/>
      <c r="AH129" s="295"/>
    </row>
    <row r="130" spans="1:34" ht="24" x14ac:dyDescent="0.25">
      <c r="A130" s="680"/>
      <c r="B130" s="746"/>
      <c r="C130" s="700"/>
      <c r="D130" s="309" t="s">
        <v>457</v>
      </c>
      <c r="E130" s="363">
        <v>0</v>
      </c>
      <c r="F130" s="363">
        <v>0</v>
      </c>
      <c r="G130" s="363">
        <v>0</v>
      </c>
      <c r="H130" s="363">
        <v>0</v>
      </c>
      <c r="I130" s="363">
        <v>0</v>
      </c>
      <c r="J130" s="363">
        <v>0</v>
      </c>
      <c r="K130" s="365">
        <v>0</v>
      </c>
      <c r="L130" s="365">
        <v>0</v>
      </c>
      <c r="M130" s="352">
        <v>0</v>
      </c>
      <c r="N130" s="690"/>
      <c r="O130" s="690"/>
      <c r="P130" s="690"/>
      <c r="Q130" s="690"/>
      <c r="R130" s="690"/>
      <c r="S130" s="690"/>
      <c r="T130" s="690"/>
      <c r="U130" s="690"/>
      <c r="V130" s="690"/>
      <c r="W130" s="690"/>
      <c r="X130" s="690"/>
      <c r="Y130" s="690"/>
      <c r="Z130" s="295"/>
      <c r="AA130" s="295"/>
      <c r="AB130" s="295"/>
      <c r="AC130" s="295"/>
      <c r="AD130" s="295"/>
      <c r="AE130" s="295"/>
      <c r="AF130" s="295"/>
      <c r="AG130" s="295"/>
      <c r="AH130" s="295"/>
    </row>
    <row r="131" spans="1:34" ht="36" x14ac:dyDescent="0.25">
      <c r="A131" s="687"/>
      <c r="B131" s="747"/>
      <c r="C131" s="701"/>
      <c r="D131" s="309" t="s">
        <v>459</v>
      </c>
      <c r="E131" s="310">
        <v>90945741</v>
      </c>
      <c r="F131" s="310">
        <v>90945741</v>
      </c>
      <c r="G131" s="310">
        <v>90945741</v>
      </c>
      <c r="H131" s="310">
        <v>90945741</v>
      </c>
      <c r="I131" s="310">
        <v>90945741</v>
      </c>
      <c r="J131" s="310">
        <v>31993983</v>
      </c>
      <c r="K131" s="316">
        <v>48001741</v>
      </c>
      <c r="L131" s="376">
        <v>48001741</v>
      </c>
      <c r="M131" s="376">
        <v>48001741</v>
      </c>
      <c r="N131" s="691"/>
      <c r="O131" s="691"/>
      <c r="P131" s="691"/>
      <c r="Q131" s="691"/>
      <c r="R131" s="691"/>
      <c r="S131" s="691"/>
      <c r="T131" s="691"/>
      <c r="U131" s="691"/>
      <c r="V131" s="691"/>
      <c r="W131" s="691"/>
      <c r="X131" s="691"/>
      <c r="Y131" s="691"/>
      <c r="Z131" s="295"/>
      <c r="AA131" s="295"/>
      <c r="AB131" s="295"/>
      <c r="AC131" s="295"/>
      <c r="AD131" s="295"/>
      <c r="AE131" s="295"/>
      <c r="AF131" s="295"/>
      <c r="AG131" s="295"/>
      <c r="AH131" s="295"/>
    </row>
    <row r="132" spans="1:34" ht="24" x14ac:dyDescent="0.25">
      <c r="A132" s="686">
        <v>9</v>
      </c>
      <c r="B132" s="686" t="s">
        <v>312</v>
      </c>
      <c r="C132" s="686" t="s">
        <v>582</v>
      </c>
      <c r="D132" s="300" t="s">
        <v>444</v>
      </c>
      <c r="E132" s="337">
        <v>1</v>
      </c>
      <c r="F132" s="337">
        <v>1</v>
      </c>
      <c r="G132" s="337">
        <v>1</v>
      </c>
      <c r="H132" s="337">
        <v>1</v>
      </c>
      <c r="I132" s="357">
        <v>1</v>
      </c>
      <c r="J132" s="337">
        <v>0.42</v>
      </c>
      <c r="K132" s="344">
        <v>0.52</v>
      </c>
      <c r="L132" s="344">
        <v>0.68</v>
      </c>
      <c r="M132" s="344">
        <v>0.81</v>
      </c>
      <c r="N132" s="689" t="s">
        <v>583</v>
      </c>
      <c r="O132" s="689" t="s">
        <v>584</v>
      </c>
      <c r="P132" s="689" t="s">
        <v>744</v>
      </c>
      <c r="Q132" s="689" t="s">
        <v>585</v>
      </c>
      <c r="R132" s="689" t="s">
        <v>586</v>
      </c>
      <c r="S132" s="689" t="s">
        <v>452</v>
      </c>
      <c r="T132" s="689" t="s">
        <v>452</v>
      </c>
      <c r="U132" s="689" t="s">
        <v>537</v>
      </c>
      <c r="V132" s="689" t="s">
        <v>452</v>
      </c>
      <c r="W132" s="689" t="s">
        <v>454</v>
      </c>
      <c r="X132" s="689" t="s">
        <v>455</v>
      </c>
      <c r="Y132" s="699">
        <v>1394411</v>
      </c>
      <c r="Z132" s="295"/>
      <c r="AA132" s="295"/>
      <c r="AB132" s="295"/>
      <c r="AC132" s="295"/>
      <c r="AD132" s="295"/>
      <c r="AE132" s="295"/>
      <c r="AF132" s="295"/>
      <c r="AG132" s="295"/>
      <c r="AH132" s="295"/>
    </row>
    <row r="133" spans="1:34" ht="24" x14ac:dyDescent="0.25">
      <c r="A133" s="680"/>
      <c r="B133" s="680"/>
      <c r="C133" s="680"/>
      <c r="D133" s="300" t="s">
        <v>456</v>
      </c>
      <c r="E133" s="301">
        <v>664562000</v>
      </c>
      <c r="F133" s="301">
        <v>664562000</v>
      </c>
      <c r="G133" s="301">
        <v>664562000</v>
      </c>
      <c r="H133" s="301">
        <v>573469000</v>
      </c>
      <c r="I133" s="301">
        <v>567514500</v>
      </c>
      <c r="J133" s="301">
        <v>271710000</v>
      </c>
      <c r="K133" s="341">
        <v>339557000</v>
      </c>
      <c r="L133" s="373">
        <v>517201000</v>
      </c>
      <c r="M133" s="373">
        <v>556997000</v>
      </c>
      <c r="N133" s="690"/>
      <c r="O133" s="690"/>
      <c r="P133" s="690"/>
      <c r="Q133" s="690"/>
      <c r="R133" s="690"/>
      <c r="S133" s="690"/>
      <c r="T133" s="690"/>
      <c r="U133" s="690"/>
      <c r="V133" s="690"/>
      <c r="W133" s="690"/>
      <c r="X133" s="690"/>
      <c r="Y133" s="690"/>
      <c r="Z133" s="295"/>
      <c r="AA133" s="295"/>
      <c r="AB133" s="295"/>
      <c r="AC133" s="295"/>
      <c r="AD133" s="295"/>
      <c r="AE133" s="295"/>
      <c r="AF133" s="295"/>
      <c r="AG133" s="295"/>
      <c r="AH133" s="295"/>
    </row>
    <row r="134" spans="1:34" ht="24" x14ac:dyDescent="0.25">
      <c r="A134" s="680"/>
      <c r="B134" s="680"/>
      <c r="C134" s="680"/>
      <c r="D134" s="300" t="s">
        <v>457</v>
      </c>
      <c r="E134" s="337">
        <v>0</v>
      </c>
      <c r="F134" s="337">
        <v>0</v>
      </c>
      <c r="G134" s="337">
        <v>0</v>
      </c>
      <c r="H134" s="337">
        <v>0</v>
      </c>
      <c r="I134" s="301">
        <v>0</v>
      </c>
      <c r="J134" s="337">
        <v>0</v>
      </c>
      <c r="K134" s="344">
        <v>0</v>
      </c>
      <c r="L134" s="344">
        <v>0</v>
      </c>
      <c r="M134" s="344">
        <v>0</v>
      </c>
      <c r="N134" s="690"/>
      <c r="O134" s="690"/>
      <c r="P134" s="690"/>
      <c r="Q134" s="690"/>
      <c r="R134" s="690"/>
      <c r="S134" s="690"/>
      <c r="T134" s="690"/>
      <c r="U134" s="690"/>
      <c r="V134" s="690"/>
      <c r="W134" s="690"/>
      <c r="X134" s="690"/>
      <c r="Y134" s="690"/>
      <c r="Z134" s="295"/>
      <c r="AA134" s="295"/>
      <c r="AB134" s="295"/>
      <c r="AC134" s="295"/>
      <c r="AD134" s="295"/>
      <c r="AE134" s="295"/>
      <c r="AF134" s="295"/>
      <c r="AG134" s="295"/>
      <c r="AH134" s="295"/>
    </row>
    <row r="135" spans="1:34" ht="36" x14ac:dyDescent="0.25">
      <c r="A135" s="680"/>
      <c r="B135" s="680"/>
      <c r="C135" s="687"/>
      <c r="D135" s="300" t="s">
        <v>459</v>
      </c>
      <c r="E135" s="301">
        <v>107227730</v>
      </c>
      <c r="F135" s="301">
        <v>107227730</v>
      </c>
      <c r="G135" s="301">
        <v>107227730</v>
      </c>
      <c r="H135" s="301">
        <v>107227730</v>
      </c>
      <c r="I135" s="301">
        <v>107227730</v>
      </c>
      <c r="J135" s="301">
        <v>82083237</v>
      </c>
      <c r="K135" s="341">
        <v>107227730</v>
      </c>
      <c r="L135" s="373">
        <v>107227730</v>
      </c>
      <c r="M135" s="373">
        <v>107227730</v>
      </c>
      <c r="N135" s="691"/>
      <c r="O135" s="691"/>
      <c r="P135" s="691"/>
      <c r="Q135" s="691"/>
      <c r="R135" s="691"/>
      <c r="S135" s="691"/>
      <c r="T135" s="691"/>
      <c r="U135" s="691"/>
      <c r="V135" s="691"/>
      <c r="W135" s="691"/>
      <c r="X135" s="691"/>
      <c r="Y135" s="691"/>
      <c r="Z135" s="295"/>
      <c r="AA135" s="295"/>
      <c r="AB135" s="295"/>
      <c r="AC135" s="295"/>
      <c r="AD135" s="295"/>
      <c r="AE135" s="295"/>
      <c r="AF135" s="295"/>
      <c r="AG135" s="295"/>
      <c r="AH135" s="295"/>
    </row>
    <row r="136" spans="1:34" ht="24" x14ac:dyDescent="0.25">
      <c r="A136" s="680"/>
      <c r="B136" s="680"/>
      <c r="C136" s="688" t="s">
        <v>587</v>
      </c>
      <c r="D136" s="309" t="s">
        <v>444</v>
      </c>
      <c r="E136" s="363">
        <v>1</v>
      </c>
      <c r="F136" s="363">
        <v>1</v>
      </c>
      <c r="G136" s="363">
        <v>1</v>
      </c>
      <c r="H136" s="363">
        <v>1</v>
      </c>
      <c r="I136" s="352">
        <v>1</v>
      </c>
      <c r="J136" s="363">
        <v>0.42</v>
      </c>
      <c r="K136" s="365">
        <v>0.52</v>
      </c>
      <c r="L136" s="365">
        <v>0.68</v>
      </c>
      <c r="M136" s="352">
        <v>0.81</v>
      </c>
      <c r="N136" s="702" t="s">
        <v>588</v>
      </c>
      <c r="O136" s="702" t="s">
        <v>589</v>
      </c>
      <c r="P136" s="702" t="s">
        <v>590</v>
      </c>
      <c r="Q136" s="702" t="s">
        <v>591</v>
      </c>
      <c r="R136" s="694" t="s">
        <v>586</v>
      </c>
      <c r="S136" s="694" t="s">
        <v>452</v>
      </c>
      <c r="T136" s="694" t="s">
        <v>452</v>
      </c>
      <c r="U136" s="694" t="s">
        <v>537</v>
      </c>
      <c r="V136" s="694" t="s">
        <v>452</v>
      </c>
      <c r="W136" s="694" t="s">
        <v>454</v>
      </c>
      <c r="X136" s="694" t="s">
        <v>455</v>
      </c>
      <c r="Y136" s="695">
        <v>1394411</v>
      </c>
      <c r="Z136" s="295"/>
      <c r="AA136" s="295"/>
      <c r="AB136" s="295"/>
      <c r="AC136" s="295"/>
      <c r="AD136" s="295"/>
      <c r="AE136" s="295"/>
      <c r="AF136" s="295"/>
      <c r="AG136" s="295"/>
      <c r="AH136" s="295"/>
    </row>
    <row r="137" spans="1:34" ht="24" x14ac:dyDescent="0.25">
      <c r="A137" s="680"/>
      <c r="B137" s="680"/>
      <c r="C137" s="700"/>
      <c r="D137" s="309" t="s">
        <v>456</v>
      </c>
      <c r="E137" s="310">
        <v>664562000</v>
      </c>
      <c r="F137" s="310">
        <v>664562000</v>
      </c>
      <c r="G137" s="310">
        <v>664562000</v>
      </c>
      <c r="H137" s="316">
        <v>573469000</v>
      </c>
      <c r="I137" s="310">
        <v>567514500</v>
      </c>
      <c r="J137" s="310">
        <v>271710000</v>
      </c>
      <c r="K137" s="316">
        <v>339557000</v>
      </c>
      <c r="L137" s="376">
        <v>517201000</v>
      </c>
      <c r="M137" s="376">
        <v>556997000</v>
      </c>
      <c r="N137" s="690"/>
      <c r="O137" s="690"/>
      <c r="P137" s="690"/>
      <c r="Q137" s="690"/>
      <c r="R137" s="690"/>
      <c r="S137" s="690"/>
      <c r="T137" s="690"/>
      <c r="U137" s="690"/>
      <c r="V137" s="690"/>
      <c r="W137" s="690"/>
      <c r="X137" s="690"/>
      <c r="Y137" s="690"/>
      <c r="Z137" s="295"/>
      <c r="AA137" s="295"/>
      <c r="AB137" s="295"/>
      <c r="AC137" s="295"/>
      <c r="AD137" s="295"/>
      <c r="AE137" s="295"/>
      <c r="AF137" s="295"/>
      <c r="AG137" s="295"/>
      <c r="AH137" s="295"/>
    </row>
    <row r="138" spans="1:34" ht="24" x14ac:dyDescent="0.25">
      <c r="A138" s="680"/>
      <c r="B138" s="680"/>
      <c r="C138" s="700"/>
      <c r="D138" s="309" t="s">
        <v>457</v>
      </c>
      <c r="E138" s="363">
        <v>0</v>
      </c>
      <c r="F138" s="363">
        <v>0</v>
      </c>
      <c r="G138" s="363">
        <v>0</v>
      </c>
      <c r="H138" s="363">
        <v>0</v>
      </c>
      <c r="I138" s="352">
        <v>0</v>
      </c>
      <c r="J138" s="363">
        <v>0</v>
      </c>
      <c r="K138" s="365">
        <v>0</v>
      </c>
      <c r="L138" s="365">
        <v>0</v>
      </c>
      <c r="M138" s="352">
        <v>0</v>
      </c>
      <c r="N138" s="690"/>
      <c r="O138" s="690"/>
      <c r="P138" s="690"/>
      <c r="Q138" s="690"/>
      <c r="R138" s="690"/>
      <c r="S138" s="690"/>
      <c r="T138" s="690"/>
      <c r="U138" s="690"/>
      <c r="V138" s="690"/>
      <c r="W138" s="690"/>
      <c r="X138" s="690"/>
      <c r="Y138" s="690"/>
      <c r="Z138" s="295"/>
      <c r="AA138" s="295"/>
      <c r="AB138" s="295"/>
      <c r="AC138" s="295"/>
      <c r="AD138" s="295"/>
      <c r="AE138" s="295"/>
      <c r="AF138" s="295"/>
      <c r="AG138" s="295"/>
      <c r="AH138" s="295"/>
    </row>
    <row r="139" spans="1:34" ht="36" x14ac:dyDescent="0.25">
      <c r="A139" s="687"/>
      <c r="B139" s="687"/>
      <c r="C139" s="701"/>
      <c r="D139" s="309" t="s">
        <v>459</v>
      </c>
      <c r="E139" s="310">
        <v>107227730</v>
      </c>
      <c r="F139" s="310">
        <v>107227730</v>
      </c>
      <c r="G139" s="310">
        <v>107227730</v>
      </c>
      <c r="H139" s="310">
        <v>107227730</v>
      </c>
      <c r="I139" s="310">
        <v>107227730</v>
      </c>
      <c r="J139" s="310">
        <v>82083237</v>
      </c>
      <c r="K139" s="316">
        <v>107227730</v>
      </c>
      <c r="L139" s="376">
        <v>107227730</v>
      </c>
      <c r="M139" s="376">
        <v>107227730</v>
      </c>
      <c r="N139" s="691"/>
      <c r="O139" s="691"/>
      <c r="P139" s="691"/>
      <c r="Q139" s="691"/>
      <c r="R139" s="691"/>
      <c r="S139" s="691"/>
      <c r="T139" s="691"/>
      <c r="U139" s="691"/>
      <c r="V139" s="691"/>
      <c r="W139" s="691"/>
      <c r="X139" s="691"/>
      <c r="Y139" s="691"/>
      <c r="Z139" s="295"/>
      <c r="AA139" s="295"/>
      <c r="AB139" s="295"/>
      <c r="AC139" s="295"/>
      <c r="AD139" s="295"/>
      <c r="AE139" s="295"/>
      <c r="AF139" s="295"/>
      <c r="AG139" s="295"/>
      <c r="AH139" s="295"/>
    </row>
    <row r="140" spans="1:34" ht="24" x14ac:dyDescent="0.25">
      <c r="A140" s="686">
        <v>10</v>
      </c>
      <c r="B140" s="686" t="s">
        <v>592</v>
      </c>
      <c r="C140" s="686" t="s">
        <v>593</v>
      </c>
      <c r="D140" s="300" t="s">
        <v>444</v>
      </c>
      <c r="E140" s="301">
        <v>1964</v>
      </c>
      <c r="F140" s="301">
        <v>1964</v>
      </c>
      <c r="G140" s="301">
        <v>1964</v>
      </c>
      <c r="H140" s="301">
        <v>3406</v>
      </c>
      <c r="I140" s="378">
        <v>3406</v>
      </c>
      <c r="J140" s="301">
        <v>566</v>
      </c>
      <c r="K140" s="301">
        <v>1391</v>
      </c>
      <c r="L140" s="301">
        <v>1713</v>
      </c>
      <c r="M140" s="378">
        <v>3951</v>
      </c>
      <c r="N140" s="748" t="s">
        <v>593</v>
      </c>
      <c r="O140" s="748" t="s">
        <v>452</v>
      </c>
      <c r="P140" s="748" t="s">
        <v>452</v>
      </c>
      <c r="Q140" s="748" t="s">
        <v>452</v>
      </c>
      <c r="R140" s="748" t="s">
        <v>452</v>
      </c>
      <c r="S140" s="748" t="s">
        <v>452</v>
      </c>
      <c r="T140" s="748" t="s">
        <v>452</v>
      </c>
      <c r="U140" s="751" t="s">
        <v>452</v>
      </c>
      <c r="V140" s="748" t="s">
        <v>452</v>
      </c>
      <c r="W140" s="748" t="s">
        <v>454</v>
      </c>
      <c r="X140" s="748" t="s">
        <v>455</v>
      </c>
      <c r="Y140" s="748">
        <v>475275</v>
      </c>
      <c r="Z140" s="295"/>
      <c r="AA140" s="295"/>
      <c r="AB140" s="295"/>
      <c r="AC140" s="295"/>
      <c r="AD140" s="295"/>
      <c r="AE140" s="295"/>
      <c r="AF140" s="295"/>
      <c r="AG140" s="295"/>
      <c r="AH140" s="295"/>
    </row>
    <row r="141" spans="1:34" ht="24" x14ac:dyDescent="0.25">
      <c r="A141" s="680"/>
      <c r="B141" s="680"/>
      <c r="C141" s="680"/>
      <c r="D141" s="300" t="s">
        <v>456</v>
      </c>
      <c r="E141" s="301">
        <v>554672688</v>
      </c>
      <c r="F141" s="301">
        <v>554672688</v>
      </c>
      <c r="G141" s="301">
        <v>554672688</v>
      </c>
      <c r="H141" s="301">
        <v>515628031</v>
      </c>
      <c r="I141" s="378">
        <v>513378784</v>
      </c>
      <c r="J141" s="301">
        <v>342149713</v>
      </c>
      <c r="K141" s="301">
        <v>394375431</v>
      </c>
      <c r="L141" s="301">
        <v>399260529</v>
      </c>
      <c r="M141" s="378">
        <v>433010158</v>
      </c>
      <c r="N141" s="749"/>
      <c r="O141" s="749"/>
      <c r="P141" s="749"/>
      <c r="Q141" s="749"/>
      <c r="R141" s="749"/>
      <c r="S141" s="749"/>
      <c r="T141" s="749"/>
      <c r="U141" s="752"/>
      <c r="V141" s="749"/>
      <c r="W141" s="749"/>
      <c r="X141" s="749"/>
      <c r="Y141" s="749"/>
      <c r="Z141" s="295"/>
      <c r="AA141" s="295"/>
      <c r="AB141" s="295"/>
      <c r="AC141" s="295"/>
      <c r="AD141" s="295"/>
      <c r="AE141" s="295"/>
      <c r="AF141" s="295"/>
      <c r="AG141" s="295"/>
      <c r="AH141" s="295"/>
    </row>
    <row r="142" spans="1:34" ht="24" x14ac:dyDescent="0.25">
      <c r="A142" s="680"/>
      <c r="B142" s="680"/>
      <c r="C142" s="680"/>
      <c r="D142" s="300" t="s">
        <v>457</v>
      </c>
      <c r="E142" s="301">
        <v>0</v>
      </c>
      <c r="F142" s="301">
        <v>0</v>
      </c>
      <c r="G142" s="301">
        <v>0</v>
      </c>
      <c r="H142" s="301">
        <v>0</v>
      </c>
      <c r="I142" s="378">
        <v>0</v>
      </c>
      <c r="J142" s="301">
        <v>0</v>
      </c>
      <c r="K142" s="301">
        <v>0</v>
      </c>
      <c r="L142" s="301">
        <v>0</v>
      </c>
      <c r="M142" s="378">
        <v>0</v>
      </c>
      <c r="N142" s="749"/>
      <c r="O142" s="749"/>
      <c r="P142" s="749"/>
      <c r="Q142" s="749"/>
      <c r="R142" s="749"/>
      <c r="S142" s="749"/>
      <c r="T142" s="749"/>
      <c r="U142" s="752"/>
      <c r="V142" s="749"/>
      <c r="W142" s="749"/>
      <c r="X142" s="749"/>
      <c r="Y142" s="749"/>
      <c r="Z142" s="295"/>
      <c r="AA142" s="295"/>
      <c r="AB142" s="295"/>
      <c r="AC142" s="295"/>
      <c r="AD142" s="295"/>
      <c r="AE142" s="295"/>
      <c r="AF142" s="295"/>
      <c r="AG142" s="295"/>
      <c r="AH142" s="295"/>
    </row>
    <row r="143" spans="1:34" ht="36" x14ac:dyDescent="0.25">
      <c r="A143" s="680"/>
      <c r="B143" s="680"/>
      <c r="C143" s="687"/>
      <c r="D143" s="300" t="s">
        <v>459</v>
      </c>
      <c r="E143" s="301">
        <v>92127988</v>
      </c>
      <c r="F143" s="301">
        <v>92127988</v>
      </c>
      <c r="G143" s="301">
        <v>91241971</v>
      </c>
      <c r="H143" s="301">
        <v>88575022</v>
      </c>
      <c r="I143" s="378">
        <v>88575022</v>
      </c>
      <c r="J143" s="301">
        <v>64981967</v>
      </c>
      <c r="K143" s="301">
        <v>80901652</v>
      </c>
      <c r="L143" s="301">
        <v>84681530</v>
      </c>
      <c r="M143" s="378">
        <v>85512640</v>
      </c>
      <c r="N143" s="750"/>
      <c r="O143" s="750"/>
      <c r="P143" s="750"/>
      <c r="Q143" s="750"/>
      <c r="R143" s="750"/>
      <c r="S143" s="750"/>
      <c r="T143" s="750"/>
      <c r="U143" s="753"/>
      <c r="V143" s="750"/>
      <c r="W143" s="750"/>
      <c r="X143" s="750"/>
      <c r="Y143" s="750"/>
      <c r="Z143" s="295"/>
      <c r="AA143" s="295"/>
      <c r="AB143" s="295"/>
      <c r="AC143" s="295"/>
      <c r="AD143" s="295"/>
      <c r="AE143" s="295"/>
      <c r="AF143" s="295"/>
      <c r="AG143" s="295"/>
      <c r="AH143" s="295"/>
    </row>
    <row r="144" spans="1:34" ht="24" x14ac:dyDescent="0.25">
      <c r="A144" s="680"/>
      <c r="B144" s="680"/>
      <c r="C144" s="686" t="s">
        <v>594</v>
      </c>
      <c r="D144" s="300" t="s">
        <v>444</v>
      </c>
      <c r="E144" s="301">
        <v>1273</v>
      </c>
      <c r="F144" s="301">
        <v>1273</v>
      </c>
      <c r="G144" s="301">
        <v>1273</v>
      </c>
      <c r="H144" s="301">
        <v>2208</v>
      </c>
      <c r="I144" s="378">
        <v>2208</v>
      </c>
      <c r="J144" s="301">
        <v>529</v>
      </c>
      <c r="K144" s="301">
        <v>1300</v>
      </c>
      <c r="L144" s="301">
        <v>1835</v>
      </c>
      <c r="M144" s="378">
        <v>2613</v>
      </c>
      <c r="N144" s="748" t="s">
        <v>594</v>
      </c>
      <c r="O144" s="748" t="s">
        <v>452</v>
      </c>
      <c r="P144" s="748" t="s">
        <v>452</v>
      </c>
      <c r="Q144" s="748" t="s">
        <v>452</v>
      </c>
      <c r="R144" s="748" t="s">
        <v>452</v>
      </c>
      <c r="S144" s="748" t="s">
        <v>452</v>
      </c>
      <c r="T144" s="748" t="s">
        <v>452</v>
      </c>
      <c r="U144" s="748" t="s">
        <v>452</v>
      </c>
      <c r="V144" s="748" t="s">
        <v>452</v>
      </c>
      <c r="W144" s="748" t="s">
        <v>454</v>
      </c>
      <c r="X144" s="754" t="s">
        <v>455</v>
      </c>
      <c r="Y144" s="757">
        <v>126192</v>
      </c>
      <c r="Z144" s="295"/>
      <c r="AA144" s="295"/>
      <c r="AB144" s="295"/>
      <c r="AC144" s="295"/>
      <c r="AD144" s="295"/>
      <c r="AE144" s="295"/>
      <c r="AF144" s="295"/>
      <c r="AG144" s="295"/>
      <c r="AH144" s="295"/>
    </row>
    <row r="145" spans="1:34" ht="24" x14ac:dyDescent="0.25">
      <c r="A145" s="680"/>
      <c r="B145" s="680"/>
      <c r="C145" s="680"/>
      <c r="D145" s="300" t="s">
        <v>456</v>
      </c>
      <c r="E145" s="301">
        <v>359450149</v>
      </c>
      <c r="F145" s="301">
        <v>359450149</v>
      </c>
      <c r="G145" s="301">
        <v>359450149</v>
      </c>
      <c r="H145" s="301">
        <v>334147645</v>
      </c>
      <c r="I145" s="378">
        <v>332690043</v>
      </c>
      <c r="J145" s="301">
        <v>319840550</v>
      </c>
      <c r="K145" s="301">
        <v>368652219</v>
      </c>
      <c r="L145" s="301">
        <v>376768763</v>
      </c>
      <c r="M145" s="378">
        <v>388501208</v>
      </c>
      <c r="N145" s="749"/>
      <c r="O145" s="749"/>
      <c r="P145" s="749"/>
      <c r="Q145" s="749"/>
      <c r="R145" s="749"/>
      <c r="S145" s="749"/>
      <c r="T145" s="749"/>
      <c r="U145" s="749"/>
      <c r="V145" s="749"/>
      <c r="W145" s="749"/>
      <c r="X145" s="755"/>
      <c r="Y145" s="758"/>
      <c r="Z145" s="295"/>
      <c r="AA145" s="295"/>
      <c r="AB145" s="295"/>
      <c r="AC145" s="295"/>
      <c r="AD145" s="295"/>
      <c r="AE145" s="295"/>
      <c r="AF145" s="295"/>
      <c r="AG145" s="295"/>
      <c r="AH145" s="295"/>
    </row>
    <row r="146" spans="1:34" ht="24" x14ac:dyDescent="0.25">
      <c r="A146" s="680"/>
      <c r="B146" s="680"/>
      <c r="C146" s="680"/>
      <c r="D146" s="300" t="s">
        <v>457</v>
      </c>
      <c r="E146" s="301">
        <v>0</v>
      </c>
      <c r="F146" s="301">
        <v>0</v>
      </c>
      <c r="G146" s="301">
        <v>0</v>
      </c>
      <c r="H146" s="301">
        <v>0</v>
      </c>
      <c r="I146" s="378">
        <v>0</v>
      </c>
      <c r="J146" s="301">
        <v>0</v>
      </c>
      <c r="K146" s="301">
        <v>0</v>
      </c>
      <c r="L146" s="301">
        <v>0</v>
      </c>
      <c r="M146" s="378">
        <v>0</v>
      </c>
      <c r="N146" s="749"/>
      <c r="O146" s="749"/>
      <c r="P146" s="749"/>
      <c r="Q146" s="749"/>
      <c r="R146" s="749"/>
      <c r="S146" s="749"/>
      <c r="T146" s="749"/>
      <c r="U146" s="749"/>
      <c r="V146" s="749"/>
      <c r="W146" s="749"/>
      <c r="X146" s="755"/>
      <c r="Y146" s="758"/>
      <c r="Z146" s="295"/>
      <c r="AA146" s="295"/>
      <c r="AB146" s="295"/>
      <c r="AC146" s="295"/>
      <c r="AD146" s="295"/>
      <c r="AE146" s="295"/>
      <c r="AF146" s="295"/>
      <c r="AG146" s="295"/>
      <c r="AH146" s="295"/>
    </row>
    <row r="147" spans="1:34" ht="36" x14ac:dyDescent="0.25">
      <c r="A147" s="680"/>
      <c r="B147" s="680"/>
      <c r="C147" s="687"/>
      <c r="D147" s="300" t="s">
        <v>459</v>
      </c>
      <c r="E147" s="301">
        <v>59702631</v>
      </c>
      <c r="F147" s="301">
        <v>59702631</v>
      </c>
      <c r="G147" s="301">
        <v>59128457</v>
      </c>
      <c r="H147" s="301">
        <v>57400167</v>
      </c>
      <c r="I147" s="378">
        <v>57400167</v>
      </c>
      <c r="J147" s="301">
        <v>42110921</v>
      </c>
      <c r="K147" s="301">
        <v>52427515</v>
      </c>
      <c r="L147" s="301">
        <v>54877028</v>
      </c>
      <c r="M147" s="378">
        <v>55415621</v>
      </c>
      <c r="N147" s="750"/>
      <c r="O147" s="750"/>
      <c r="P147" s="750"/>
      <c r="Q147" s="750"/>
      <c r="R147" s="750"/>
      <c r="S147" s="750"/>
      <c r="T147" s="750"/>
      <c r="U147" s="750"/>
      <c r="V147" s="750"/>
      <c r="W147" s="750"/>
      <c r="X147" s="756"/>
      <c r="Y147" s="759"/>
      <c r="Z147" s="295"/>
      <c r="AA147" s="295"/>
      <c r="AB147" s="295"/>
      <c r="AC147" s="295"/>
      <c r="AD147" s="295"/>
      <c r="AE147" s="295"/>
      <c r="AF147" s="295"/>
      <c r="AG147" s="295"/>
      <c r="AH147" s="295"/>
    </row>
    <row r="148" spans="1:34" ht="24" x14ac:dyDescent="0.25">
      <c r="A148" s="680"/>
      <c r="B148" s="680"/>
      <c r="C148" s="686" t="s">
        <v>595</v>
      </c>
      <c r="D148" s="300" t="s">
        <v>444</v>
      </c>
      <c r="E148" s="301">
        <v>243</v>
      </c>
      <c r="F148" s="301">
        <v>243</v>
      </c>
      <c r="G148" s="301">
        <v>243</v>
      </c>
      <c r="H148" s="301">
        <v>421</v>
      </c>
      <c r="I148" s="378">
        <v>421</v>
      </c>
      <c r="J148" s="301">
        <v>60</v>
      </c>
      <c r="K148" s="301">
        <v>147</v>
      </c>
      <c r="L148" s="301">
        <v>253</v>
      </c>
      <c r="M148" s="378">
        <v>411</v>
      </c>
      <c r="N148" s="748" t="s">
        <v>595</v>
      </c>
      <c r="O148" s="748" t="s">
        <v>452</v>
      </c>
      <c r="P148" s="748" t="s">
        <v>452</v>
      </c>
      <c r="Q148" s="748" t="s">
        <v>452</v>
      </c>
      <c r="R148" s="748" t="s">
        <v>452</v>
      </c>
      <c r="S148" s="748" t="s">
        <v>452</v>
      </c>
      <c r="T148" s="748" t="s">
        <v>452</v>
      </c>
      <c r="U148" s="748" t="s">
        <v>452</v>
      </c>
      <c r="V148" s="748" t="s">
        <v>452</v>
      </c>
      <c r="W148" s="748" t="s">
        <v>454</v>
      </c>
      <c r="X148" s="754" t="s">
        <v>455</v>
      </c>
      <c r="Y148" s="757">
        <v>93857</v>
      </c>
      <c r="Z148" s="295"/>
      <c r="AA148" s="295"/>
      <c r="AB148" s="295"/>
      <c r="AC148" s="295"/>
      <c r="AD148" s="295"/>
      <c r="AE148" s="295"/>
      <c r="AF148" s="295"/>
      <c r="AG148" s="295"/>
      <c r="AH148" s="295"/>
    </row>
    <row r="149" spans="1:34" ht="24" x14ac:dyDescent="0.25">
      <c r="A149" s="680"/>
      <c r="B149" s="680"/>
      <c r="C149" s="680"/>
      <c r="D149" s="300" t="s">
        <v>456</v>
      </c>
      <c r="E149" s="301">
        <v>68512442</v>
      </c>
      <c r="F149" s="301">
        <v>68512442</v>
      </c>
      <c r="G149" s="301">
        <v>68512442</v>
      </c>
      <c r="H149" s="301">
        <v>63689698</v>
      </c>
      <c r="I149" s="378">
        <v>63411873</v>
      </c>
      <c r="J149" s="301">
        <v>36423123</v>
      </c>
      <c r="K149" s="301">
        <v>41959418</v>
      </c>
      <c r="L149" s="301">
        <v>43567556</v>
      </c>
      <c r="M149" s="378">
        <v>45950238</v>
      </c>
      <c r="N149" s="749"/>
      <c r="O149" s="749"/>
      <c r="P149" s="749"/>
      <c r="Q149" s="749"/>
      <c r="R149" s="749"/>
      <c r="S149" s="749"/>
      <c r="T149" s="749"/>
      <c r="U149" s="749"/>
      <c r="V149" s="749"/>
      <c r="W149" s="749"/>
      <c r="X149" s="755"/>
      <c r="Y149" s="758"/>
      <c r="Z149" s="295"/>
      <c r="AA149" s="295"/>
      <c r="AB149" s="295"/>
      <c r="AC149" s="295"/>
      <c r="AD149" s="295"/>
      <c r="AE149" s="295"/>
      <c r="AF149" s="295"/>
      <c r="AG149" s="295"/>
      <c r="AH149" s="295"/>
    </row>
    <row r="150" spans="1:34" ht="24" x14ac:dyDescent="0.25">
      <c r="A150" s="680"/>
      <c r="B150" s="680"/>
      <c r="C150" s="680"/>
      <c r="D150" s="300" t="s">
        <v>457</v>
      </c>
      <c r="E150" s="301">
        <v>0</v>
      </c>
      <c r="F150" s="301">
        <v>0</v>
      </c>
      <c r="G150" s="301">
        <v>0</v>
      </c>
      <c r="H150" s="301">
        <v>0</v>
      </c>
      <c r="I150" s="378">
        <v>0</v>
      </c>
      <c r="J150" s="301">
        <v>0</v>
      </c>
      <c r="K150" s="301">
        <v>0</v>
      </c>
      <c r="L150" s="301">
        <v>0</v>
      </c>
      <c r="M150" s="378">
        <v>0</v>
      </c>
      <c r="N150" s="749"/>
      <c r="O150" s="749"/>
      <c r="P150" s="749"/>
      <c r="Q150" s="749"/>
      <c r="R150" s="749"/>
      <c r="S150" s="749"/>
      <c r="T150" s="749"/>
      <c r="U150" s="749"/>
      <c r="V150" s="749"/>
      <c r="W150" s="749"/>
      <c r="X150" s="755"/>
      <c r="Y150" s="758"/>
      <c r="Z150" s="295"/>
      <c r="AA150" s="295"/>
      <c r="AB150" s="295"/>
      <c r="AC150" s="295"/>
      <c r="AD150" s="295"/>
      <c r="AE150" s="295"/>
      <c r="AF150" s="295"/>
      <c r="AG150" s="295"/>
      <c r="AH150" s="295"/>
    </row>
    <row r="151" spans="1:34" ht="36" x14ac:dyDescent="0.25">
      <c r="A151" s="680"/>
      <c r="B151" s="680"/>
      <c r="C151" s="687"/>
      <c r="D151" s="300" t="s">
        <v>459</v>
      </c>
      <c r="E151" s="301">
        <v>11379528</v>
      </c>
      <c r="F151" s="301">
        <v>11379528</v>
      </c>
      <c r="G151" s="301">
        <v>11270089</v>
      </c>
      <c r="H151" s="301">
        <v>10940670</v>
      </c>
      <c r="I151" s="378">
        <v>10940670</v>
      </c>
      <c r="J151" s="301">
        <v>8026487</v>
      </c>
      <c r="K151" s="301">
        <v>9992866</v>
      </c>
      <c r="L151" s="301">
        <v>10459751</v>
      </c>
      <c r="M151" s="378">
        <v>10562409</v>
      </c>
      <c r="N151" s="750"/>
      <c r="O151" s="750"/>
      <c r="P151" s="750"/>
      <c r="Q151" s="750"/>
      <c r="R151" s="750"/>
      <c r="S151" s="750"/>
      <c r="T151" s="750"/>
      <c r="U151" s="750"/>
      <c r="V151" s="750"/>
      <c r="W151" s="750"/>
      <c r="X151" s="756"/>
      <c r="Y151" s="759"/>
      <c r="Z151" s="295"/>
      <c r="AA151" s="295"/>
      <c r="AB151" s="295"/>
      <c r="AC151" s="295"/>
      <c r="AD151" s="295"/>
      <c r="AE151" s="295"/>
      <c r="AF151" s="295"/>
      <c r="AG151" s="295"/>
      <c r="AH151" s="295"/>
    </row>
    <row r="152" spans="1:34" ht="24" x14ac:dyDescent="0.25">
      <c r="A152" s="680"/>
      <c r="B152" s="680"/>
      <c r="C152" s="686" t="s">
        <v>596</v>
      </c>
      <c r="D152" s="300" t="s">
        <v>444</v>
      </c>
      <c r="E152" s="301">
        <v>330</v>
      </c>
      <c r="F152" s="301">
        <v>330</v>
      </c>
      <c r="G152" s="301">
        <v>330</v>
      </c>
      <c r="H152" s="301">
        <v>572</v>
      </c>
      <c r="I152" s="378">
        <v>572</v>
      </c>
      <c r="J152" s="301">
        <v>145</v>
      </c>
      <c r="K152" s="301">
        <v>356</v>
      </c>
      <c r="L152" s="301">
        <v>445</v>
      </c>
      <c r="M152" s="378">
        <v>525</v>
      </c>
      <c r="N152" s="748" t="s">
        <v>596</v>
      </c>
      <c r="O152" s="748" t="s">
        <v>452</v>
      </c>
      <c r="P152" s="748" t="s">
        <v>452</v>
      </c>
      <c r="Q152" s="748" t="s">
        <v>452</v>
      </c>
      <c r="R152" s="748" t="s">
        <v>452</v>
      </c>
      <c r="S152" s="748" t="s">
        <v>452</v>
      </c>
      <c r="T152" s="748" t="s">
        <v>452</v>
      </c>
      <c r="U152" s="748" t="s">
        <v>452</v>
      </c>
      <c r="V152" s="748" t="s">
        <v>452</v>
      </c>
      <c r="W152" s="748" t="s">
        <v>454</v>
      </c>
      <c r="X152" s="754" t="s">
        <v>455</v>
      </c>
      <c r="Y152" s="757">
        <v>392220</v>
      </c>
      <c r="Z152" s="295"/>
      <c r="AA152" s="295"/>
      <c r="AB152" s="295"/>
      <c r="AC152" s="295"/>
      <c r="AD152" s="295"/>
      <c r="AE152" s="295"/>
      <c r="AF152" s="295"/>
      <c r="AG152" s="295"/>
      <c r="AH152" s="295"/>
    </row>
    <row r="153" spans="1:34" ht="24" x14ac:dyDescent="0.25">
      <c r="A153" s="680"/>
      <c r="B153" s="680"/>
      <c r="C153" s="680"/>
      <c r="D153" s="300" t="s">
        <v>456</v>
      </c>
      <c r="E153" s="301">
        <v>93136471</v>
      </c>
      <c r="F153" s="301">
        <v>93136471</v>
      </c>
      <c r="G153" s="301">
        <v>93136471</v>
      </c>
      <c r="H153" s="301">
        <v>86580386</v>
      </c>
      <c r="I153" s="378">
        <v>86202709</v>
      </c>
      <c r="J153" s="301">
        <v>87870785</v>
      </c>
      <c r="K153" s="301">
        <v>101250165</v>
      </c>
      <c r="L153" s="301">
        <v>102600394</v>
      </c>
      <c r="M153" s="378">
        <v>103806815</v>
      </c>
      <c r="N153" s="749"/>
      <c r="O153" s="749"/>
      <c r="P153" s="749"/>
      <c r="Q153" s="749"/>
      <c r="R153" s="749"/>
      <c r="S153" s="749"/>
      <c r="T153" s="749"/>
      <c r="U153" s="749"/>
      <c r="V153" s="749"/>
      <c r="W153" s="749"/>
      <c r="X153" s="755"/>
      <c r="Y153" s="758"/>
      <c r="Z153" s="295"/>
      <c r="AA153" s="295"/>
      <c r="AB153" s="295"/>
      <c r="AC153" s="295"/>
      <c r="AD153" s="295"/>
      <c r="AE153" s="295"/>
      <c r="AF153" s="295"/>
      <c r="AG153" s="295"/>
      <c r="AH153" s="295"/>
    </row>
    <row r="154" spans="1:34" ht="24" x14ac:dyDescent="0.25">
      <c r="A154" s="680"/>
      <c r="B154" s="680"/>
      <c r="C154" s="680"/>
      <c r="D154" s="300" t="s">
        <v>457</v>
      </c>
      <c r="E154" s="301">
        <v>0</v>
      </c>
      <c r="F154" s="301">
        <v>0</v>
      </c>
      <c r="G154" s="301">
        <v>0</v>
      </c>
      <c r="H154" s="301">
        <v>0</v>
      </c>
      <c r="I154" s="378">
        <v>0</v>
      </c>
      <c r="J154" s="301">
        <v>0</v>
      </c>
      <c r="K154" s="301">
        <v>0</v>
      </c>
      <c r="L154" s="301">
        <v>0</v>
      </c>
      <c r="M154" s="378">
        <v>0</v>
      </c>
      <c r="N154" s="749"/>
      <c r="O154" s="749"/>
      <c r="P154" s="749"/>
      <c r="Q154" s="749"/>
      <c r="R154" s="749"/>
      <c r="S154" s="749"/>
      <c r="T154" s="749"/>
      <c r="U154" s="749"/>
      <c r="V154" s="749"/>
      <c r="W154" s="749"/>
      <c r="X154" s="755"/>
      <c r="Y154" s="758"/>
      <c r="Z154" s="295"/>
      <c r="AA154" s="295"/>
      <c r="AB154" s="295"/>
      <c r="AC154" s="295"/>
      <c r="AD154" s="295"/>
      <c r="AE154" s="295"/>
      <c r="AF154" s="295"/>
      <c r="AG154" s="295"/>
      <c r="AH154" s="295"/>
    </row>
    <row r="155" spans="1:34" ht="36" x14ac:dyDescent="0.25">
      <c r="A155" s="680"/>
      <c r="B155" s="680"/>
      <c r="C155" s="687"/>
      <c r="D155" s="300" t="s">
        <v>459</v>
      </c>
      <c r="E155" s="301">
        <v>15469440</v>
      </c>
      <c r="F155" s="301">
        <v>15469440</v>
      </c>
      <c r="G155" s="301">
        <v>15320666</v>
      </c>
      <c r="H155" s="301">
        <v>14872852</v>
      </c>
      <c r="I155" s="378">
        <v>14872852</v>
      </c>
      <c r="J155" s="301">
        <v>10911284</v>
      </c>
      <c r="K155" s="301">
        <v>13584398</v>
      </c>
      <c r="L155" s="301">
        <v>14219086</v>
      </c>
      <c r="M155" s="378">
        <v>14358640</v>
      </c>
      <c r="N155" s="750"/>
      <c r="O155" s="750"/>
      <c r="P155" s="750"/>
      <c r="Q155" s="750"/>
      <c r="R155" s="750"/>
      <c r="S155" s="750"/>
      <c r="T155" s="750"/>
      <c r="U155" s="750"/>
      <c r="V155" s="750"/>
      <c r="W155" s="750"/>
      <c r="X155" s="756"/>
      <c r="Y155" s="759"/>
      <c r="Z155" s="295"/>
      <c r="AA155" s="295"/>
      <c r="AB155" s="295"/>
      <c r="AC155" s="295"/>
      <c r="AD155" s="295"/>
      <c r="AE155" s="295"/>
      <c r="AF155" s="295"/>
      <c r="AG155" s="295"/>
      <c r="AH155" s="295"/>
    </row>
    <row r="156" spans="1:34" ht="24" x14ac:dyDescent="0.25">
      <c r="A156" s="680"/>
      <c r="B156" s="680"/>
      <c r="C156" s="686" t="s">
        <v>597</v>
      </c>
      <c r="D156" s="300" t="s">
        <v>444</v>
      </c>
      <c r="E156" s="301">
        <v>697</v>
      </c>
      <c r="F156" s="301">
        <v>697</v>
      </c>
      <c r="G156" s="301">
        <v>697</v>
      </c>
      <c r="H156" s="301">
        <v>1209</v>
      </c>
      <c r="I156" s="378">
        <v>1209</v>
      </c>
      <c r="J156" s="301">
        <v>304</v>
      </c>
      <c r="K156" s="301">
        <v>747</v>
      </c>
      <c r="L156" s="301">
        <v>747</v>
      </c>
      <c r="M156" s="378">
        <v>747</v>
      </c>
      <c r="N156" s="748" t="s">
        <v>597</v>
      </c>
      <c r="O156" s="748" t="s">
        <v>452</v>
      </c>
      <c r="P156" s="748" t="s">
        <v>452</v>
      </c>
      <c r="Q156" s="748" t="s">
        <v>452</v>
      </c>
      <c r="R156" s="748" t="s">
        <v>452</v>
      </c>
      <c r="S156" s="748" t="s">
        <v>452</v>
      </c>
      <c r="T156" s="748" t="s">
        <v>452</v>
      </c>
      <c r="U156" s="748" t="s">
        <v>452</v>
      </c>
      <c r="V156" s="748" t="s">
        <v>452</v>
      </c>
      <c r="W156" s="748" t="s">
        <v>454</v>
      </c>
      <c r="X156" s="754" t="s">
        <v>455</v>
      </c>
      <c r="Y156" s="757">
        <v>342940</v>
      </c>
      <c r="Z156" s="295"/>
      <c r="AA156" s="295"/>
      <c r="AB156" s="295"/>
      <c r="AC156" s="295"/>
      <c r="AD156" s="295"/>
      <c r="AE156" s="295"/>
      <c r="AF156" s="295"/>
      <c r="AG156" s="295"/>
      <c r="AH156" s="295"/>
    </row>
    <row r="157" spans="1:34" ht="24" x14ac:dyDescent="0.25">
      <c r="A157" s="680"/>
      <c r="B157" s="680"/>
      <c r="C157" s="680"/>
      <c r="D157" s="300" t="s">
        <v>456</v>
      </c>
      <c r="E157" s="301">
        <v>196941670</v>
      </c>
      <c r="F157" s="301">
        <v>196941670</v>
      </c>
      <c r="G157" s="301">
        <v>196941670</v>
      </c>
      <c r="H157" s="301">
        <v>183078503</v>
      </c>
      <c r="I157" s="378">
        <v>182279887</v>
      </c>
      <c r="J157" s="301">
        <v>183709127</v>
      </c>
      <c r="K157" s="301">
        <v>211759689</v>
      </c>
      <c r="L157" s="301">
        <v>211759689</v>
      </c>
      <c r="M157" s="378">
        <v>211759689</v>
      </c>
      <c r="N157" s="749"/>
      <c r="O157" s="749"/>
      <c r="P157" s="749"/>
      <c r="Q157" s="749"/>
      <c r="R157" s="749"/>
      <c r="S157" s="749"/>
      <c r="T157" s="749"/>
      <c r="U157" s="749"/>
      <c r="V157" s="749"/>
      <c r="W157" s="749"/>
      <c r="X157" s="755"/>
      <c r="Y157" s="758"/>
      <c r="Z157" s="295"/>
      <c r="AA157" s="295"/>
      <c r="AB157" s="295"/>
      <c r="AC157" s="295"/>
      <c r="AD157" s="295"/>
      <c r="AE157" s="295"/>
      <c r="AF157" s="295"/>
      <c r="AG157" s="295"/>
      <c r="AH157" s="295"/>
    </row>
    <row r="158" spans="1:34" ht="24" x14ac:dyDescent="0.25">
      <c r="A158" s="680"/>
      <c r="B158" s="680"/>
      <c r="C158" s="680"/>
      <c r="D158" s="300" t="s">
        <v>457</v>
      </c>
      <c r="E158" s="301">
        <v>0</v>
      </c>
      <c r="F158" s="301">
        <v>0</v>
      </c>
      <c r="G158" s="301">
        <v>0</v>
      </c>
      <c r="H158" s="301">
        <v>0</v>
      </c>
      <c r="I158" s="378">
        <v>0</v>
      </c>
      <c r="J158" s="301">
        <v>0</v>
      </c>
      <c r="K158" s="301">
        <v>0</v>
      </c>
      <c r="L158" s="301">
        <v>0</v>
      </c>
      <c r="M158" s="378">
        <v>0</v>
      </c>
      <c r="N158" s="749"/>
      <c r="O158" s="749"/>
      <c r="P158" s="749"/>
      <c r="Q158" s="749"/>
      <c r="R158" s="749"/>
      <c r="S158" s="749"/>
      <c r="T158" s="749"/>
      <c r="U158" s="749"/>
      <c r="V158" s="749"/>
      <c r="W158" s="749"/>
      <c r="X158" s="755"/>
      <c r="Y158" s="758"/>
      <c r="Z158" s="295"/>
      <c r="AA158" s="295"/>
      <c r="AB158" s="295"/>
      <c r="AC158" s="295"/>
      <c r="AD158" s="295"/>
      <c r="AE158" s="295"/>
      <c r="AF158" s="295"/>
      <c r="AG158" s="295"/>
      <c r="AH158" s="295"/>
    </row>
    <row r="159" spans="1:34" ht="36" x14ac:dyDescent="0.25">
      <c r="A159" s="680"/>
      <c r="B159" s="680"/>
      <c r="C159" s="687"/>
      <c r="D159" s="300" t="s">
        <v>459</v>
      </c>
      <c r="E159" s="301">
        <v>32710895</v>
      </c>
      <c r="F159" s="301">
        <v>32710895</v>
      </c>
      <c r="G159" s="301">
        <v>32396306</v>
      </c>
      <c r="H159" s="301">
        <v>31449381</v>
      </c>
      <c r="I159" s="378">
        <v>31449381</v>
      </c>
      <c r="J159" s="301">
        <v>23072449</v>
      </c>
      <c r="K159" s="301">
        <v>28724880</v>
      </c>
      <c r="L159" s="301">
        <v>30066961</v>
      </c>
      <c r="M159" s="378">
        <v>30362054</v>
      </c>
      <c r="N159" s="750"/>
      <c r="O159" s="750"/>
      <c r="P159" s="750"/>
      <c r="Q159" s="750"/>
      <c r="R159" s="750"/>
      <c r="S159" s="750"/>
      <c r="T159" s="750"/>
      <c r="U159" s="750"/>
      <c r="V159" s="750"/>
      <c r="W159" s="750"/>
      <c r="X159" s="756"/>
      <c r="Y159" s="759"/>
      <c r="Z159" s="295"/>
      <c r="AA159" s="295"/>
      <c r="AB159" s="295"/>
      <c r="AC159" s="295"/>
      <c r="AD159" s="295"/>
      <c r="AE159" s="295"/>
      <c r="AF159" s="295"/>
      <c r="AG159" s="295"/>
      <c r="AH159" s="295"/>
    </row>
    <row r="160" spans="1:34" ht="24" x14ac:dyDescent="0.25">
      <c r="A160" s="680"/>
      <c r="B160" s="680"/>
      <c r="C160" s="686" t="s">
        <v>598</v>
      </c>
      <c r="D160" s="300" t="s">
        <v>444</v>
      </c>
      <c r="E160" s="301">
        <v>501</v>
      </c>
      <c r="F160" s="301">
        <v>501</v>
      </c>
      <c r="G160" s="301">
        <v>501</v>
      </c>
      <c r="H160" s="301">
        <v>869</v>
      </c>
      <c r="I160" s="378">
        <v>869</v>
      </c>
      <c r="J160" s="301">
        <v>62</v>
      </c>
      <c r="K160" s="301">
        <v>152</v>
      </c>
      <c r="L160" s="301">
        <v>220</v>
      </c>
      <c r="M160" s="378">
        <v>414</v>
      </c>
      <c r="N160" s="748" t="s">
        <v>598</v>
      </c>
      <c r="O160" s="748" t="s">
        <v>452</v>
      </c>
      <c r="P160" s="748" t="s">
        <v>452</v>
      </c>
      <c r="Q160" s="748" t="s">
        <v>452</v>
      </c>
      <c r="R160" s="748" t="s">
        <v>452</v>
      </c>
      <c r="S160" s="748" t="s">
        <v>452</v>
      </c>
      <c r="T160" s="748" t="s">
        <v>452</v>
      </c>
      <c r="U160" s="748" t="s">
        <v>452</v>
      </c>
      <c r="V160" s="748" t="s">
        <v>452</v>
      </c>
      <c r="W160" s="748" t="s">
        <v>454</v>
      </c>
      <c r="X160" s="754" t="s">
        <v>455</v>
      </c>
      <c r="Y160" s="757">
        <v>186383</v>
      </c>
      <c r="Z160" s="295"/>
      <c r="AA160" s="295"/>
      <c r="AB160" s="295"/>
      <c r="AC160" s="295"/>
      <c r="AD160" s="295"/>
      <c r="AE160" s="295"/>
      <c r="AF160" s="295"/>
      <c r="AG160" s="295"/>
      <c r="AH160" s="295"/>
    </row>
    <row r="161" spans="1:34" ht="24" x14ac:dyDescent="0.25">
      <c r="A161" s="680"/>
      <c r="B161" s="680"/>
      <c r="C161" s="680"/>
      <c r="D161" s="300" t="s">
        <v>456</v>
      </c>
      <c r="E161" s="301">
        <v>141524964</v>
      </c>
      <c r="F161" s="301">
        <v>141524964</v>
      </c>
      <c r="G161" s="301">
        <v>141524964</v>
      </c>
      <c r="H161" s="301">
        <v>131562704</v>
      </c>
      <c r="I161" s="378">
        <v>130988807</v>
      </c>
      <c r="J161" s="301">
        <v>37561346</v>
      </c>
      <c r="K161" s="301">
        <v>43282184</v>
      </c>
      <c r="L161" s="301">
        <v>44313820</v>
      </c>
      <c r="M161" s="378">
        <v>47239391</v>
      </c>
      <c r="N161" s="749"/>
      <c r="O161" s="749"/>
      <c r="P161" s="749"/>
      <c r="Q161" s="749"/>
      <c r="R161" s="749"/>
      <c r="S161" s="749"/>
      <c r="T161" s="749"/>
      <c r="U161" s="749"/>
      <c r="V161" s="749"/>
      <c r="W161" s="749"/>
      <c r="X161" s="755"/>
      <c r="Y161" s="758"/>
      <c r="Z161" s="295"/>
      <c r="AA161" s="295"/>
      <c r="AB161" s="295"/>
      <c r="AC161" s="295"/>
      <c r="AD161" s="295"/>
      <c r="AE161" s="295"/>
      <c r="AF161" s="295"/>
      <c r="AG161" s="295"/>
      <c r="AH161" s="295"/>
    </row>
    <row r="162" spans="1:34" ht="24" x14ac:dyDescent="0.25">
      <c r="A162" s="680"/>
      <c r="B162" s="680"/>
      <c r="C162" s="680"/>
      <c r="D162" s="300" t="s">
        <v>457</v>
      </c>
      <c r="E162" s="301">
        <v>0</v>
      </c>
      <c r="F162" s="301">
        <v>0</v>
      </c>
      <c r="G162" s="301">
        <v>0</v>
      </c>
      <c r="H162" s="301">
        <v>0</v>
      </c>
      <c r="I162" s="378">
        <v>0</v>
      </c>
      <c r="J162" s="301">
        <v>0</v>
      </c>
      <c r="K162" s="301">
        <v>0</v>
      </c>
      <c r="L162" s="301">
        <v>0</v>
      </c>
      <c r="M162" s="378">
        <v>0</v>
      </c>
      <c r="N162" s="749"/>
      <c r="O162" s="749"/>
      <c r="P162" s="749"/>
      <c r="Q162" s="749"/>
      <c r="R162" s="749"/>
      <c r="S162" s="749"/>
      <c r="T162" s="749"/>
      <c r="U162" s="749"/>
      <c r="V162" s="749"/>
      <c r="W162" s="749"/>
      <c r="X162" s="755"/>
      <c r="Y162" s="758"/>
      <c r="Z162" s="295"/>
      <c r="AA162" s="295"/>
      <c r="AB162" s="295"/>
      <c r="AC162" s="295"/>
      <c r="AD162" s="295"/>
      <c r="AE162" s="295"/>
      <c r="AF162" s="295"/>
      <c r="AG162" s="295"/>
      <c r="AH162" s="295"/>
    </row>
    <row r="163" spans="1:34" ht="36" x14ac:dyDescent="0.25">
      <c r="A163" s="680"/>
      <c r="B163" s="680"/>
      <c r="C163" s="687"/>
      <c r="D163" s="300" t="s">
        <v>459</v>
      </c>
      <c r="E163" s="301">
        <v>23506494</v>
      </c>
      <c r="F163" s="301">
        <v>23506494</v>
      </c>
      <c r="G163" s="301">
        <v>23280426</v>
      </c>
      <c r="H163" s="301">
        <v>22599953</v>
      </c>
      <c r="I163" s="378">
        <v>22599953</v>
      </c>
      <c r="J163" s="301">
        <v>16580176</v>
      </c>
      <c r="K163" s="301">
        <v>20642090</v>
      </c>
      <c r="L163" s="301">
        <v>21606527</v>
      </c>
      <c r="M163" s="378">
        <v>21818585</v>
      </c>
      <c r="N163" s="750"/>
      <c r="O163" s="750"/>
      <c r="P163" s="750"/>
      <c r="Q163" s="750"/>
      <c r="R163" s="750"/>
      <c r="S163" s="750"/>
      <c r="T163" s="750"/>
      <c r="U163" s="750"/>
      <c r="V163" s="750"/>
      <c r="W163" s="750"/>
      <c r="X163" s="756"/>
      <c r="Y163" s="759"/>
      <c r="Z163" s="295"/>
      <c r="AA163" s="295"/>
      <c r="AB163" s="295"/>
      <c r="AC163" s="295"/>
      <c r="AD163" s="295"/>
      <c r="AE163" s="295"/>
      <c r="AF163" s="295"/>
      <c r="AG163" s="295"/>
      <c r="AH163" s="295"/>
    </row>
    <row r="164" spans="1:34" ht="24" x14ac:dyDescent="0.25">
      <c r="A164" s="680"/>
      <c r="B164" s="680"/>
      <c r="C164" s="686" t="s">
        <v>599</v>
      </c>
      <c r="D164" s="300" t="s">
        <v>444</v>
      </c>
      <c r="E164" s="301">
        <v>220</v>
      </c>
      <c r="F164" s="301">
        <v>220</v>
      </c>
      <c r="G164" s="301">
        <v>220</v>
      </c>
      <c r="H164" s="301">
        <v>381</v>
      </c>
      <c r="I164" s="378">
        <v>381</v>
      </c>
      <c r="J164" s="301">
        <v>372</v>
      </c>
      <c r="K164" s="301">
        <v>914</v>
      </c>
      <c r="L164" s="301">
        <v>1222</v>
      </c>
      <c r="M164" s="378">
        <v>1352</v>
      </c>
      <c r="N164" s="748" t="s">
        <v>599</v>
      </c>
      <c r="O164" s="748" t="s">
        <v>452</v>
      </c>
      <c r="P164" s="748" t="s">
        <v>452</v>
      </c>
      <c r="Q164" s="748" t="s">
        <v>452</v>
      </c>
      <c r="R164" s="748" t="s">
        <v>452</v>
      </c>
      <c r="S164" s="748" t="s">
        <v>452</v>
      </c>
      <c r="T164" s="748" t="s">
        <v>452</v>
      </c>
      <c r="U164" s="748" t="s">
        <v>452</v>
      </c>
      <c r="V164" s="748" t="s">
        <v>452</v>
      </c>
      <c r="W164" s="748" t="s">
        <v>454</v>
      </c>
      <c r="X164" s="754" t="s">
        <v>455</v>
      </c>
      <c r="Y164" s="757">
        <v>753496</v>
      </c>
      <c r="Z164" s="295"/>
      <c r="AA164" s="295"/>
      <c r="AB164" s="295"/>
      <c r="AC164" s="295"/>
      <c r="AD164" s="295"/>
      <c r="AE164" s="295"/>
      <c r="AF164" s="295"/>
      <c r="AG164" s="295"/>
      <c r="AH164" s="295"/>
    </row>
    <row r="165" spans="1:34" ht="24" x14ac:dyDescent="0.25">
      <c r="A165" s="680"/>
      <c r="B165" s="680"/>
      <c r="C165" s="680"/>
      <c r="D165" s="300" t="s">
        <v>456</v>
      </c>
      <c r="E165" s="301">
        <v>62040418</v>
      </c>
      <c r="F165" s="301">
        <v>62040418</v>
      </c>
      <c r="G165" s="301">
        <v>62040418</v>
      </c>
      <c r="H165" s="301">
        <v>57673254</v>
      </c>
      <c r="I165" s="378">
        <v>57421674</v>
      </c>
      <c r="J165" s="301">
        <v>224912786</v>
      </c>
      <c r="K165" s="301">
        <v>259237816</v>
      </c>
      <c r="L165" s="301">
        <v>263910518</v>
      </c>
      <c r="M165" s="378">
        <v>265870952</v>
      </c>
      <c r="N165" s="749"/>
      <c r="O165" s="749"/>
      <c r="P165" s="749"/>
      <c r="Q165" s="749"/>
      <c r="R165" s="749"/>
      <c r="S165" s="749"/>
      <c r="T165" s="749"/>
      <c r="U165" s="749"/>
      <c r="V165" s="749"/>
      <c r="W165" s="749"/>
      <c r="X165" s="755"/>
      <c r="Y165" s="758"/>
      <c r="Z165" s="295"/>
      <c r="AA165" s="295"/>
      <c r="AB165" s="295"/>
      <c r="AC165" s="295"/>
      <c r="AD165" s="295"/>
      <c r="AE165" s="295"/>
      <c r="AF165" s="295"/>
      <c r="AG165" s="295"/>
      <c r="AH165" s="295"/>
    </row>
    <row r="166" spans="1:34" ht="24" x14ac:dyDescent="0.25">
      <c r="A166" s="680"/>
      <c r="B166" s="680"/>
      <c r="C166" s="680"/>
      <c r="D166" s="300" t="s">
        <v>457</v>
      </c>
      <c r="E166" s="301">
        <v>0</v>
      </c>
      <c r="F166" s="301">
        <v>0</v>
      </c>
      <c r="G166" s="301">
        <v>0</v>
      </c>
      <c r="H166" s="301">
        <v>0</v>
      </c>
      <c r="I166" s="378">
        <v>0</v>
      </c>
      <c r="J166" s="301">
        <v>0</v>
      </c>
      <c r="K166" s="301">
        <v>0</v>
      </c>
      <c r="L166" s="301">
        <v>0</v>
      </c>
      <c r="M166" s="378">
        <v>0</v>
      </c>
      <c r="N166" s="749"/>
      <c r="O166" s="749"/>
      <c r="P166" s="749"/>
      <c r="Q166" s="749"/>
      <c r="R166" s="749"/>
      <c r="S166" s="749"/>
      <c r="T166" s="749"/>
      <c r="U166" s="749"/>
      <c r="V166" s="749"/>
      <c r="W166" s="749"/>
      <c r="X166" s="755"/>
      <c r="Y166" s="758"/>
      <c r="Z166" s="295"/>
      <c r="AA166" s="295"/>
      <c r="AB166" s="295"/>
      <c r="AC166" s="295"/>
      <c r="AD166" s="295"/>
      <c r="AE166" s="295"/>
      <c r="AF166" s="295"/>
      <c r="AG166" s="295"/>
      <c r="AH166" s="295"/>
    </row>
    <row r="167" spans="1:34" ht="36" x14ac:dyDescent="0.25">
      <c r="A167" s="680"/>
      <c r="B167" s="680"/>
      <c r="C167" s="687"/>
      <c r="D167" s="300" t="s">
        <v>459</v>
      </c>
      <c r="E167" s="301">
        <v>10304562</v>
      </c>
      <c r="F167" s="301">
        <v>10304562</v>
      </c>
      <c r="G167" s="301">
        <v>10205460</v>
      </c>
      <c r="H167" s="301">
        <v>9907161</v>
      </c>
      <c r="I167" s="378">
        <v>9907161</v>
      </c>
      <c r="J167" s="301">
        <v>7268266</v>
      </c>
      <c r="K167" s="301">
        <v>9048890</v>
      </c>
      <c r="L167" s="301">
        <v>9471672</v>
      </c>
      <c r="M167" s="378">
        <v>9564632</v>
      </c>
      <c r="N167" s="750"/>
      <c r="O167" s="750"/>
      <c r="P167" s="750"/>
      <c r="Q167" s="750"/>
      <c r="R167" s="750"/>
      <c r="S167" s="750"/>
      <c r="T167" s="750"/>
      <c r="U167" s="750"/>
      <c r="V167" s="750"/>
      <c r="W167" s="750"/>
      <c r="X167" s="756"/>
      <c r="Y167" s="759"/>
      <c r="Z167" s="295"/>
      <c r="AA167" s="295"/>
      <c r="AB167" s="295"/>
      <c r="AC167" s="295"/>
      <c r="AD167" s="295"/>
      <c r="AE167" s="295"/>
      <c r="AF167" s="295"/>
      <c r="AG167" s="295"/>
      <c r="AH167" s="295"/>
    </row>
    <row r="168" spans="1:34" ht="24" x14ac:dyDescent="0.25">
      <c r="A168" s="680"/>
      <c r="B168" s="680"/>
      <c r="C168" s="686" t="s">
        <v>600</v>
      </c>
      <c r="D168" s="300" t="s">
        <v>444</v>
      </c>
      <c r="E168" s="301">
        <v>807</v>
      </c>
      <c r="F168" s="301">
        <v>807</v>
      </c>
      <c r="G168" s="301">
        <v>807</v>
      </c>
      <c r="H168" s="301">
        <v>1400</v>
      </c>
      <c r="I168" s="378">
        <v>1400</v>
      </c>
      <c r="J168" s="301">
        <v>417</v>
      </c>
      <c r="K168" s="301">
        <v>1025</v>
      </c>
      <c r="L168" s="301">
        <v>1994</v>
      </c>
      <c r="M168" s="378">
        <v>2617</v>
      </c>
      <c r="N168" s="748" t="s">
        <v>600</v>
      </c>
      <c r="O168" s="748" t="s">
        <v>452</v>
      </c>
      <c r="P168" s="748" t="s">
        <v>452</v>
      </c>
      <c r="Q168" s="748" t="s">
        <v>452</v>
      </c>
      <c r="R168" s="748" t="s">
        <v>452</v>
      </c>
      <c r="S168" s="748" t="s">
        <v>452</v>
      </c>
      <c r="T168" s="748" t="s">
        <v>452</v>
      </c>
      <c r="U168" s="748" t="s">
        <v>452</v>
      </c>
      <c r="V168" s="748" t="s">
        <v>452</v>
      </c>
      <c r="W168" s="748" t="s">
        <v>454</v>
      </c>
      <c r="X168" s="754" t="s">
        <v>455</v>
      </c>
      <c r="Y168" s="757">
        <v>1230539</v>
      </c>
      <c r="Z168" s="295"/>
      <c r="AA168" s="295"/>
      <c r="AB168" s="295"/>
      <c r="AC168" s="295"/>
      <c r="AD168" s="295"/>
      <c r="AE168" s="295"/>
      <c r="AF168" s="295"/>
      <c r="AG168" s="295"/>
      <c r="AH168" s="295"/>
    </row>
    <row r="169" spans="1:34" ht="24" x14ac:dyDescent="0.25">
      <c r="A169" s="680"/>
      <c r="B169" s="680"/>
      <c r="C169" s="680"/>
      <c r="D169" s="300" t="s">
        <v>456</v>
      </c>
      <c r="E169" s="301">
        <v>228037723</v>
      </c>
      <c r="F169" s="301">
        <v>228037723</v>
      </c>
      <c r="G169" s="301">
        <v>228037723</v>
      </c>
      <c r="H169" s="301">
        <v>211985635</v>
      </c>
      <c r="I169" s="378">
        <v>211060922</v>
      </c>
      <c r="J169" s="301">
        <v>252002483</v>
      </c>
      <c r="K169" s="301">
        <v>290479735</v>
      </c>
      <c r="L169" s="301">
        <v>305180541</v>
      </c>
      <c r="M169" s="378">
        <v>314575545</v>
      </c>
      <c r="N169" s="749"/>
      <c r="O169" s="749"/>
      <c r="P169" s="749"/>
      <c r="Q169" s="749"/>
      <c r="R169" s="749"/>
      <c r="S169" s="749"/>
      <c r="T169" s="749"/>
      <c r="U169" s="749"/>
      <c r="V169" s="749"/>
      <c r="W169" s="749"/>
      <c r="X169" s="755"/>
      <c r="Y169" s="758"/>
      <c r="Z169" s="295"/>
      <c r="AA169" s="295"/>
      <c r="AB169" s="295"/>
      <c r="AC169" s="295"/>
      <c r="AD169" s="295"/>
      <c r="AE169" s="295"/>
      <c r="AF169" s="295"/>
      <c r="AG169" s="295"/>
      <c r="AH169" s="295"/>
    </row>
    <row r="170" spans="1:34" ht="24" x14ac:dyDescent="0.25">
      <c r="A170" s="680"/>
      <c r="B170" s="680"/>
      <c r="C170" s="680"/>
      <c r="D170" s="300" t="s">
        <v>457</v>
      </c>
      <c r="E170" s="301">
        <v>0</v>
      </c>
      <c r="F170" s="301">
        <v>0</v>
      </c>
      <c r="G170" s="301">
        <v>0</v>
      </c>
      <c r="H170" s="301">
        <v>0</v>
      </c>
      <c r="I170" s="378">
        <v>0</v>
      </c>
      <c r="J170" s="301">
        <v>0</v>
      </c>
      <c r="K170" s="301">
        <v>0</v>
      </c>
      <c r="L170" s="301">
        <v>0</v>
      </c>
      <c r="M170" s="378">
        <v>0</v>
      </c>
      <c r="N170" s="749"/>
      <c r="O170" s="749"/>
      <c r="P170" s="749"/>
      <c r="Q170" s="749"/>
      <c r="R170" s="749"/>
      <c r="S170" s="749"/>
      <c r="T170" s="749"/>
      <c r="U170" s="749"/>
      <c r="V170" s="749"/>
      <c r="W170" s="749"/>
      <c r="X170" s="755"/>
      <c r="Y170" s="758"/>
      <c r="Z170" s="295"/>
      <c r="AA170" s="295"/>
      <c r="AB170" s="295"/>
      <c r="AC170" s="295"/>
      <c r="AD170" s="295"/>
      <c r="AE170" s="295"/>
      <c r="AF170" s="295"/>
      <c r="AG170" s="295"/>
      <c r="AH170" s="295"/>
    </row>
    <row r="171" spans="1:34" ht="36" x14ac:dyDescent="0.25">
      <c r="A171" s="680"/>
      <c r="B171" s="680"/>
      <c r="C171" s="687"/>
      <c r="D171" s="300" t="s">
        <v>459</v>
      </c>
      <c r="E171" s="301">
        <v>37875773</v>
      </c>
      <c r="F171" s="301">
        <v>37875773</v>
      </c>
      <c r="G171" s="301">
        <v>37511512</v>
      </c>
      <c r="H171" s="301">
        <v>36415073</v>
      </c>
      <c r="I171" s="378">
        <v>36415073</v>
      </c>
      <c r="J171" s="301">
        <v>26715467</v>
      </c>
      <c r="K171" s="301">
        <v>33260387</v>
      </c>
      <c r="L171" s="301">
        <v>34814375</v>
      </c>
      <c r="M171" s="378">
        <v>35156063</v>
      </c>
      <c r="N171" s="750"/>
      <c r="O171" s="750"/>
      <c r="P171" s="750"/>
      <c r="Q171" s="750"/>
      <c r="R171" s="750"/>
      <c r="S171" s="750"/>
      <c r="T171" s="750"/>
      <c r="U171" s="750"/>
      <c r="V171" s="750"/>
      <c r="W171" s="750"/>
      <c r="X171" s="756"/>
      <c r="Y171" s="759"/>
      <c r="Z171" s="295"/>
      <c r="AA171" s="295"/>
      <c r="AB171" s="295"/>
      <c r="AC171" s="295"/>
      <c r="AD171" s="295"/>
      <c r="AE171" s="295"/>
      <c r="AF171" s="295"/>
      <c r="AG171" s="295"/>
      <c r="AH171" s="295"/>
    </row>
    <row r="172" spans="1:34" ht="24" x14ac:dyDescent="0.25">
      <c r="A172" s="680"/>
      <c r="B172" s="680"/>
      <c r="C172" s="686" t="s">
        <v>601</v>
      </c>
      <c r="D172" s="300" t="s">
        <v>444</v>
      </c>
      <c r="E172" s="301">
        <v>1530</v>
      </c>
      <c r="F172" s="301">
        <v>1530</v>
      </c>
      <c r="G172" s="301">
        <v>1530</v>
      </c>
      <c r="H172" s="301">
        <v>2654</v>
      </c>
      <c r="I172" s="378">
        <v>2654</v>
      </c>
      <c r="J172" s="301">
        <v>161</v>
      </c>
      <c r="K172" s="301">
        <v>396</v>
      </c>
      <c r="L172" s="301">
        <v>1444</v>
      </c>
      <c r="M172" s="378">
        <v>1822</v>
      </c>
      <c r="N172" s="748" t="s">
        <v>601</v>
      </c>
      <c r="O172" s="748" t="s">
        <v>452</v>
      </c>
      <c r="P172" s="748" t="s">
        <v>452</v>
      </c>
      <c r="Q172" s="748" t="s">
        <v>452</v>
      </c>
      <c r="R172" s="748" t="s">
        <v>452</v>
      </c>
      <c r="S172" s="748" t="s">
        <v>452</v>
      </c>
      <c r="T172" s="748" t="s">
        <v>452</v>
      </c>
      <c r="U172" s="748" t="s">
        <v>452</v>
      </c>
      <c r="V172" s="748" t="s">
        <v>452</v>
      </c>
      <c r="W172" s="748" t="s">
        <v>454</v>
      </c>
      <c r="X172" s="754" t="s">
        <v>455</v>
      </c>
      <c r="Y172" s="757">
        <v>424038</v>
      </c>
      <c r="Z172" s="295"/>
      <c r="AA172" s="295"/>
      <c r="AB172" s="295"/>
      <c r="AC172" s="295"/>
      <c r="AD172" s="295"/>
      <c r="AE172" s="295"/>
      <c r="AF172" s="295"/>
      <c r="AG172" s="295"/>
      <c r="AH172" s="295"/>
    </row>
    <row r="173" spans="1:34" ht="24" x14ac:dyDescent="0.25">
      <c r="A173" s="680"/>
      <c r="B173" s="680"/>
      <c r="C173" s="680"/>
      <c r="D173" s="300" t="s">
        <v>456</v>
      </c>
      <c r="E173" s="301">
        <v>431855921</v>
      </c>
      <c r="F173" s="301">
        <v>431855921</v>
      </c>
      <c r="G173" s="301">
        <v>431855921</v>
      </c>
      <c r="H173" s="301">
        <v>401456609</v>
      </c>
      <c r="I173" s="378">
        <v>399705398</v>
      </c>
      <c r="J173" s="301">
        <v>96976566</v>
      </c>
      <c r="K173" s="301">
        <v>111832291</v>
      </c>
      <c r="L173" s="301">
        <v>127731615</v>
      </c>
      <c r="M173" s="378">
        <v>133431955</v>
      </c>
      <c r="N173" s="749"/>
      <c r="O173" s="749"/>
      <c r="P173" s="749"/>
      <c r="Q173" s="749"/>
      <c r="R173" s="749"/>
      <c r="S173" s="749"/>
      <c r="T173" s="749"/>
      <c r="U173" s="749"/>
      <c r="V173" s="749"/>
      <c r="W173" s="749"/>
      <c r="X173" s="755"/>
      <c r="Y173" s="758"/>
      <c r="Z173" s="295"/>
      <c r="AA173" s="295"/>
      <c r="AB173" s="295"/>
      <c r="AC173" s="295"/>
      <c r="AD173" s="295"/>
      <c r="AE173" s="295"/>
      <c r="AF173" s="295"/>
      <c r="AG173" s="295"/>
      <c r="AH173" s="295"/>
    </row>
    <row r="174" spans="1:34" ht="24" x14ac:dyDescent="0.25">
      <c r="A174" s="680"/>
      <c r="B174" s="680"/>
      <c r="C174" s="680"/>
      <c r="D174" s="300" t="s">
        <v>457</v>
      </c>
      <c r="E174" s="301">
        <v>0</v>
      </c>
      <c r="F174" s="301">
        <v>0</v>
      </c>
      <c r="G174" s="301">
        <v>0</v>
      </c>
      <c r="H174" s="301">
        <v>0</v>
      </c>
      <c r="I174" s="378">
        <v>0</v>
      </c>
      <c r="J174" s="301">
        <v>0</v>
      </c>
      <c r="K174" s="301">
        <v>0</v>
      </c>
      <c r="L174" s="301">
        <v>0</v>
      </c>
      <c r="M174" s="378">
        <v>0</v>
      </c>
      <c r="N174" s="749"/>
      <c r="O174" s="749"/>
      <c r="P174" s="749"/>
      <c r="Q174" s="749"/>
      <c r="R174" s="749"/>
      <c r="S174" s="749"/>
      <c r="T174" s="749"/>
      <c r="U174" s="749"/>
      <c r="V174" s="749"/>
      <c r="W174" s="749"/>
      <c r="X174" s="755"/>
      <c r="Y174" s="758"/>
      <c r="Z174" s="295"/>
      <c r="AA174" s="295"/>
      <c r="AB174" s="295"/>
      <c r="AC174" s="295"/>
      <c r="AD174" s="295"/>
      <c r="AE174" s="295"/>
      <c r="AF174" s="295"/>
      <c r="AG174" s="295"/>
      <c r="AH174" s="295"/>
    </row>
    <row r="175" spans="1:34" ht="36" x14ac:dyDescent="0.25">
      <c r="A175" s="680"/>
      <c r="B175" s="680"/>
      <c r="C175" s="687"/>
      <c r="D175" s="300" t="s">
        <v>459</v>
      </c>
      <c r="E175" s="301">
        <v>71728817</v>
      </c>
      <c r="F175" s="301">
        <v>71728817</v>
      </c>
      <c r="G175" s="301">
        <v>71038987</v>
      </c>
      <c r="H175" s="301">
        <v>68962558</v>
      </c>
      <c r="I175" s="378">
        <v>68962558</v>
      </c>
      <c r="J175" s="301">
        <v>50593528</v>
      </c>
      <c r="K175" s="301">
        <v>62988239</v>
      </c>
      <c r="L175" s="301">
        <v>65931169</v>
      </c>
      <c r="M175" s="378">
        <v>66578254</v>
      </c>
      <c r="N175" s="750"/>
      <c r="O175" s="750"/>
      <c r="P175" s="750"/>
      <c r="Q175" s="750"/>
      <c r="R175" s="750"/>
      <c r="S175" s="750"/>
      <c r="T175" s="750"/>
      <c r="U175" s="750"/>
      <c r="V175" s="750"/>
      <c r="W175" s="750"/>
      <c r="X175" s="756"/>
      <c r="Y175" s="759"/>
      <c r="Z175" s="295"/>
      <c r="AA175" s="295"/>
      <c r="AB175" s="295"/>
      <c r="AC175" s="295"/>
      <c r="AD175" s="295"/>
      <c r="AE175" s="295"/>
      <c r="AF175" s="295"/>
      <c r="AG175" s="295"/>
      <c r="AH175" s="295"/>
    </row>
    <row r="176" spans="1:34" ht="24" x14ac:dyDescent="0.25">
      <c r="A176" s="680"/>
      <c r="B176" s="680"/>
      <c r="C176" s="686" t="s">
        <v>602</v>
      </c>
      <c r="D176" s="300" t="s">
        <v>444</v>
      </c>
      <c r="E176" s="301">
        <v>2247</v>
      </c>
      <c r="F176" s="301">
        <v>2247</v>
      </c>
      <c r="G176" s="301">
        <v>2247</v>
      </c>
      <c r="H176" s="301">
        <v>3897</v>
      </c>
      <c r="I176" s="378">
        <v>3897</v>
      </c>
      <c r="J176" s="301">
        <v>506</v>
      </c>
      <c r="K176" s="301">
        <v>1244</v>
      </c>
      <c r="L176" s="301">
        <v>3063</v>
      </c>
      <c r="M176" s="378">
        <v>3533</v>
      </c>
      <c r="N176" s="748" t="s">
        <v>602</v>
      </c>
      <c r="O176" s="748" t="s">
        <v>452</v>
      </c>
      <c r="P176" s="748" t="s">
        <v>452</v>
      </c>
      <c r="Q176" s="748" t="s">
        <v>452</v>
      </c>
      <c r="R176" s="748" t="s">
        <v>452</v>
      </c>
      <c r="S176" s="748" t="s">
        <v>452</v>
      </c>
      <c r="T176" s="748" t="s">
        <v>452</v>
      </c>
      <c r="U176" s="748" t="s">
        <v>452</v>
      </c>
      <c r="V176" s="748" t="s">
        <v>452</v>
      </c>
      <c r="W176" s="748" t="s">
        <v>454</v>
      </c>
      <c r="X176" s="754" t="s">
        <v>455</v>
      </c>
      <c r="Y176" s="757">
        <v>883319</v>
      </c>
      <c r="Z176" s="295"/>
      <c r="AA176" s="295"/>
      <c r="AB176" s="295"/>
      <c r="AC176" s="295"/>
      <c r="AD176" s="295"/>
      <c r="AE176" s="295"/>
      <c r="AF176" s="295"/>
      <c r="AG176" s="295"/>
      <c r="AH176" s="295"/>
    </row>
    <row r="177" spans="1:34" ht="24" x14ac:dyDescent="0.25">
      <c r="A177" s="680"/>
      <c r="B177" s="680"/>
      <c r="C177" s="680"/>
      <c r="D177" s="300" t="s">
        <v>456</v>
      </c>
      <c r="E177" s="301">
        <v>634561735</v>
      </c>
      <c r="F177" s="301">
        <v>634561735</v>
      </c>
      <c r="G177" s="301">
        <v>634561735</v>
      </c>
      <c r="H177" s="301">
        <v>589893508</v>
      </c>
      <c r="I177" s="378">
        <v>587320304</v>
      </c>
      <c r="J177" s="301">
        <v>305498946</v>
      </c>
      <c r="K177" s="301">
        <v>352188369</v>
      </c>
      <c r="L177" s="301">
        <v>379784619</v>
      </c>
      <c r="M177" s="378">
        <v>386872343</v>
      </c>
      <c r="N177" s="749"/>
      <c r="O177" s="749"/>
      <c r="P177" s="749"/>
      <c r="Q177" s="749"/>
      <c r="R177" s="749"/>
      <c r="S177" s="749"/>
      <c r="T177" s="749"/>
      <c r="U177" s="749"/>
      <c r="V177" s="749"/>
      <c r="W177" s="749"/>
      <c r="X177" s="755"/>
      <c r="Y177" s="758"/>
      <c r="Z177" s="295"/>
      <c r="AA177" s="295"/>
      <c r="AB177" s="295"/>
      <c r="AC177" s="295"/>
      <c r="AD177" s="295"/>
      <c r="AE177" s="295"/>
      <c r="AF177" s="295"/>
      <c r="AG177" s="295"/>
      <c r="AH177" s="295"/>
    </row>
    <row r="178" spans="1:34" ht="24" x14ac:dyDescent="0.25">
      <c r="A178" s="680"/>
      <c r="B178" s="680"/>
      <c r="C178" s="680"/>
      <c r="D178" s="300" t="s">
        <v>457</v>
      </c>
      <c r="E178" s="301">
        <v>0</v>
      </c>
      <c r="F178" s="301">
        <v>0</v>
      </c>
      <c r="G178" s="301">
        <v>0</v>
      </c>
      <c r="H178" s="301">
        <v>0</v>
      </c>
      <c r="I178" s="378">
        <v>0</v>
      </c>
      <c r="J178" s="301">
        <v>0</v>
      </c>
      <c r="K178" s="301">
        <v>0</v>
      </c>
      <c r="L178" s="301">
        <v>0</v>
      </c>
      <c r="M178" s="378">
        <v>0</v>
      </c>
      <c r="N178" s="749"/>
      <c r="O178" s="749"/>
      <c r="P178" s="749"/>
      <c r="Q178" s="749"/>
      <c r="R178" s="749"/>
      <c r="S178" s="749"/>
      <c r="T178" s="749"/>
      <c r="U178" s="749"/>
      <c r="V178" s="749"/>
      <c r="W178" s="749"/>
      <c r="X178" s="755"/>
      <c r="Y178" s="758"/>
      <c r="Z178" s="295"/>
      <c r="AA178" s="295"/>
      <c r="AB178" s="295"/>
      <c r="AC178" s="295"/>
      <c r="AD178" s="295"/>
      <c r="AE178" s="295"/>
      <c r="AF178" s="295"/>
      <c r="AG178" s="295"/>
      <c r="AH178" s="295"/>
    </row>
    <row r="179" spans="1:34" ht="36" x14ac:dyDescent="0.25">
      <c r="A179" s="680"/>
      <c r="B179" s="680"/>
      <c r="C179" s="687"/>
      <c r="D179" s="300" t="s">
        <v>459</v>
      </c>
      <c r="E179" s="301">
        <v>105397106</v>
      </c>
      <c r="F179" s="301">
        <v>105397106</v>
      </c>
      <c r="G179" s="301">
        <v>104383477</v>
      </c>
      <c r="H179" s="301">
        <v>101332406</v>
      </c>
      <c r="I179" s="378">
        <v>101332406</v>
      </c>
      <c r="J179" s="301">
        <v>74341266</v>
      </c>
      <c r="K179" s="301">
        <v>92553850</v>
      </c>
      <c r="L179" s="301">
        <v>96878140</v>
      </c>
      <c r="M179" s="378">
        <v>97828955</v>
      </c>
      <c r="N179" s="750"/>
      <c r="O179" s="750"/>
      <c r="P179" s="750"/>
      <c r="Q179" s="750"/>
      <c r="R179" s="750"/>
      <c r="S179" s="750"/>
      <c r="T179" s="750"/>
      <c r="U179" s="750"/>
      <c r="V179" s="750"/>
      <c r="W179" s="750"/>
      <c r="X179" s="756"/>
      <c r="Y179" s="759"/>
      <c r="Z179" s="295"/>
      <c r="AA179" s="295"/>
      <c r="AB179" s="295"/>
      <c r="AC179" s="295"/>
      <c r="AD179" s="295"/>
      <c r="AE179" s="295"/>
      <c r="AF179" s="295"/>
      <c r="AG179" s="295"/>
      <c r="AH179" s="295"/>
    </row>
    <row r="180" spans="1:34" ht="24" x14ac:dyDescent="0.25">
      <c r="A180" s="680"/>
      <c r="B180" s="680"/>
      <c r="C180" s="686" t="s">
        <v>603</v>
      </c>
      <c r="D180" s="300" t="s">
        <v>444</v>
      </c>
      <c r="E180" s="301">
        <v>2789</v>
      </c>
      <c r="F180" s="301">
        <v>2789</v>
      </c>
      <c r="G180" s="301">
        <v>2789</v>
      </c>
      <c r="H180" s="301">
        <v>4837</v>
      </c>
      <c r="I180" s="378">
        <v>4837</v>
      </c>
      <c r="J180" s="301">
        <v>1259</v>
      </c>
      <c r="K180" s="301">
        <v>3094</v>
      </c>
      <c r="L180" s="301">
        <v>6279</v>
      </c>
      <c r="M180" s="378">
        <v>9623</v>
      </c>
      <c r="N180" s="748" t="s">
        <v>603</v>
      </c>
      <c r="O180" s="748" t="s">
        <v>452</v>
      </c>
      <c r="P180" s="748" t="s">
        <v>452</v>
      </c>
      <c r="Q180" s="748" t="s">
        <v>452</v>
      </c>
      <c r="R180" s="748" t="s">
        <v>452</v>
      </c>
      <c r="S180" s="748" t="s">
        <v>452</v>
      </c>
      <c r="T180" s="748" t="s">
        <v>452</v>
      </c>
      <c r="U180" s="748" t="s">
        <v>452</v>
      </c>
      <c r="V180" s="748" t="s">
        <v>452</v>
      </c>
      <c r="W180" s="748" t="s">
        <v>454</v>
      </c>
      <c r="X180" s="754" t="s">
        <v>455</v>
      </c>
      <c r="Y180" s="757">
        <v>1315509</v>
      </c>
      <c r="Z180" s="295"/>
      <c r="AA180" s="295"/>
      <c r="AB180" s="295"/>
      <c r="AC180" s="295"/>
      <c r="AD180" s="295"/>
      <c r="AE180" s="295"/>
      <c r="AF180" s="295"/>
      <c r="AG180" s="295"/>
      <c r="AH180" s="295"/>
    </row>
    <row r="181" spans="1:34" ht="24" x14ac:dyDescent="0.25">
      <c r="A181" s="680"/>
      <c r="B181" s="680"/>
      <c r="C181" s="680"/>
      <c r="D181" s="300" t="s">
        <v>456</v>
      </c>
      <c r="E181" s="301">
        <v>787614992</v>
      </c>
      <c r="F181" s="301">
        <v>787614992</v>
      </c>
      <c r="G181" s="301">
        <v>787614992</v>
      </c>
      <c r="H181" s="301">
        <v>732173002</v>
      </c>
      <c r="I181" s="378">
        <v>728979153</v>
      </c>
      <c r="J181" s="301">
        <v>759955019</v>
      </c>
      <c r="K181" s="301">
        <v>876502624</v>
      </c>
      <c r="L181" s="301">
        <v>924822611</v>
      </c>
      <c r="M181" s="378">
        <v>975251011</v>
      </c>
      <c r="N181" s="749"/>
      <c r="O181" s="749"/>
      <c r="P181" s="749"/>
      <c r="Q181" s="749"/>
      <c r="R181" s="749"/>
      <c r="S181" s="749"/>
      <c r="T181" s="749"/>
      <c r="U181" s="749"/>
      <c r="V181" s="749"/>
      <c r="W181" s="749"/>
      <c r="X181" s="755"/>
      <c r="Y181" s="758"/>
      <c r="Z181" s="295"/>
      <c r="AA181" s="295"/>
      <c r="AB181" s="295"/>
      <c r="AC181" s="295"/>
      <c r="AD181" s="295"/>
      <c r="AE181" s="295"/>
      <c r="AF181" s="295"/>
      <c r="AG181" s="295"/>
      <c r="AH181" s="295"/>
    </row>
    <row r="182" spans="1:34" ht="24" x14ac:dyDescent="0.25">
      <c r="A182" s="680"/>
      <c r="B182" s="680"/>
      <c r="C182" s="680"/>
      <c r="D182" s="300" t="s">
        <v>457</v>
      </c>
      <c r="E182" s="301">
        <v>0</v>
      </c>
      <c r="F182" s="301">
        <v>0</v>
      </c>
      <c r="G182" s="301">
        <v>0</v>
      </c>
      <c r="H182" s="301">
        <v>0</v>
      </c>
      <c r="I182" s="378">
        <v>0</v>
      </c>
      <c r="J182" s="301">
        <v>0</v>
      </c>
      <c r="K182" s="301">
        <v>0</v>
      </c>
      <c r="L182" s="301">
        <v>0</v>
      </c>
      <c r="M182" s="378">
        <v>0</v>
      </c>
      <c r="N182" s="749"/>
      <c r="O182" s="749"/>
      <c r="P182" s="749"/>
      <c r="Q182" s="749"/>
      <c r="R182" s="749"/>
      <c r="S182" s="749"/>
      <c r="T182" s="749"/>
      <c r="U182" s="749"/>
      <c r="V182" s="749"/>
      <c r="W182" s="749"/>
      <c r="X182" s="755"/>
      <c r="Y182" s="758"/>
      <c r="Z182" s="295"/>
      <c r="AA182" s="295"/>
      <c r="AB182" s="295"/>
      <c r="AC182" s="295"/>
      <c r="AD182" s="295"/>
      <c r="AE182" s="295"/>
      <c r="AF182" s="295"/>
      <c r="AG182" s="295"/>
      <c r="AH182" s="295"/>
    </row>
    <row r="183" spans="1:34" ht="36" x14ac:dyDescent="0.25">
      <c r="A183" s="680"/>
      <c r="B183" s="680"/>
      <c r="C183" s="687"/>
      <c r="D183" s="300" t="s">
        <v>459</v>
      </c>
      <c r="E183" s="301">
        <v>130818384</v>
      </c>
      <c r="F183" s="301">
        <v>130818384</v>
      </c>
      <c r="G183" s="301">
        <v>129560272</v>
      </c>
      <c r="H183" s="301">
        <v>125773301</v>
      </c>
      <c r="I183" s="378">
        <v>125773301</v>
      </c>
      <c r="J183" s="301">
        <v>92272024</v>
      </c>
      <c r="K183" s="301">
        <v>114877396</v>
      </c>
      <c r="L183" s="301">
        <v>120244684</v>
      </c>
      <c r="M183" s="378">
        <v>121424831</v>
      </c>
      <c r="N183" s="750"/>
      <c r="O183" s="750"/>
      <c r="P183" s="750"/>
      <c r="Q183" s="750"/>
      <c r="R183" s="750"/>
      <c r="S183" s="750"/>
      <c r="T183" s="750"/>
      <c r="U183" s="750"/>
      <c r="V183" s="750"/>
      <c r="W183" s="750"/>
      <c r="X183" s="756"/>
      <c r="Y183" s="759"/>
      <c r="Z183" s="295"/>
      <c r="AA183" s="295"/>
      <c r="AB183" s="295"/>
      <c r="AC183" s="295"/>
      <c r="AD183" s="295"/>
      <c r="AE183" s="295"/>
      <c r="AF183" s="295"/>
      <c r="AG183" s="295"/>
      <c r="AH183" s="295"/>
    </row>
    <row r="184" spans="1:34" ht="24" x14ac:dyDescent="0.25">
      <c r="A184" s="680"/>
      <c r="B184" s="680"/>
      <c r="C184" s="686" t="s">
        <v>604</v>
      </c>
      <c r="D184" s="300" t="s">
        <v>444</v>
      </c>
      <c r="E184" s="301">
        <v>714</v>
      </c>
      <c r="F184" s="301">
        <v>714</v>
      </c>
      <c r="G184" s="301">
        <v>714</v>
      </c>
      <c r="H184" s="301">
        <v>1239</v>
      </c>
      <c r="I184" s="378">
        <v>1239</v>
      </c>
      <c r="J184" s="301">
        <v>70</v>
      </c>
      <c r="K184" s="301">
        <v>172</v>
      </c>
      <c r="L184" s="301">
        <v>664</v>
      </c>
      <c r="M184" s="378">
        <v>1441</v>
      </c>
      <c r="N184" s="748" t="s">
        <v>604</v>
      </c>
      <c r="O184" s="748" t="s">
        <v>452</v>
      </c>
      <c r="P184" s="748" t="s">
        <v>452</v>
      </c>
      <c r="Q184" s="748" t="s">
        <v>452</v>
      </c>
      <c r="R184" s="748" t="s">
        <v>452</v>
      </c>
      <c r="S184" s="748" t="s">
        <v>452</v>
      </c>
      <c r="T184" s="748" t="s">
        <v>452</v>
      </c>
      <c r="U184" s="748" t="s">
        <v>452</v>
      </c>
      <c r="V184" s="748" t="s">
        <v>452</v>
      </c>
      <c r="W184" s="748" t="s">
        <v>454</v>
      </c>
      <c r="X184" s="754" t="s">
        <v>455</v>
      </c>
      <c r="Y184" s="757">
        <v>270280</v>
      </c>
      <c r="Z184" s="295"/>
      <c r="AA184" s="295"/>
      <c r="AB184" s="295"/>
      <c r="AC184" s="295"/>
      <c r="AD184" s="295"/>
      <c r="AE184" s="295"/>
      <c r="AF184" s="295"/>
      <c r="AG184" s="295"/>
      <c r="AH184" s="295"/>
    </row>
    <row r="185" spans="1:34" ht="24" x14ac:dyDescent="0.25">
      <c r="A185" s="680"/>
      <c r="B185" s="680"/>
      <c r="C185" s="680"/>
      <c r="D185" s="300" t="s">
        <v>456</v>
      </c>
      <c r="E185" s="301">
        <v>201745125</v>
      </c>
      <c r="F185" s="301">
        <v>201745125</v>
      </c>
      <c r="G185" s="301">
        <v>201745125</v>
      </c>
      <c r="H185" s="301">
        <v>187543832</v>
      </c>
      <c r="I185" s="378">
        <v>186725738</v>
      </c>
      <c r="J185" s="301">
        <v>42114236</v>
      </c>
      <c r="K185" s="301">
        <v>48573247</v>
      </c>
      <c r="L185" s="301">
        <v>56037433</v>
      </c>
      <c r="M185" s="378">
        <v>67754798</v>
      </c>
      <c r="N185" s="749"/>
      <c r="O185" s="749"/>
      <c r="P185" s="749"/>
      <c r="Q185" s="749"/>
      <c r="R185" s="749"/>
      <c r="S185" s="749"/>
      <c r="T185" s="749"/>
      <c r="U185" s="749"/>
      <c r="V185" s="749"/>
      <c r="W185" s="749"/>
      <c r="X185" s="755"/>
      <c r="Y185" s="758"/>
      <c r="Z185" s="295"/>
      <c r="AA185" s="295"/>
      <c r="AB185" s="295"/>
      <c r="AC185" s="295"/>
      <c r="AD185" s="295"/>
      <c r="AE185" s="295"/>
      <c r="AF185" s="295"/>
      <c r="AG185" s="295"/>
      <c r="AH185" s="295"/>
    </row>
    <row r="186" spans="1:34" ht="24" x14ac:dyDescent="0.25">
      <c r="A186" s="680"/>
      <c r="B186" s="680"/>
      <c r="C186" s="680"/>
      <c r="D186" s="300" t="s">
        <v>457</v>
      </c>
      <c r="E186" s="301">
        <v>0</v>
      </c>
      <c r="F186" s="301">
        <v>0</v>
      </c>
      <c r="G186" s="301">
        <v>0</v>
      </c>
      <c r="H186" s="301">
        <v>0</v>
      </c>
      <c r="I186" s="378">
        <v>0</v>
      </c>
      <c r="J186" s="301">
        <v>0</v>
      </c>
      <c r="K186" s="301">
        <v>0</v>
      </c>
      <c r="L186" s="301">
        <v>0</v>
      </c>
      <c r="M186" s="378">
        <v>0</v>
      </c>
      <c r="N186" s="749"/>
      <c r="O186" s="749"/>
      <c r="P186" s="749"/>
      <c r="Q186" s="749"/>
      <c r="R186" s="749"/>
      <c r="S186" s="749"/>
      <c r="T186" s="749"/>
      <c r="U186" s="749"/>
      <c r="V186" s="749"/>
      <c r="W186" s="749"/>
      <c r="X186" s="755"/>
      <c r="Y186" s="758"/>
      <c r="Z186" s="295"/>
      <c r="AA186" s="295"/>
      <c r="AB186" s="295"/>
      <c r="AC186" s="295"/>
      <c r="AD186" s="295"/>
      <c r="AE186" s="295"/>
      <c r="AF186" s="295"/>
      <c r="AG186" s="295"/>
      <c r="AH186" s="295"/>
    </row>
    <row r="187" spans="1:34" ht="36" x14ac:dyDescent="0.25">
      <c r="A187" s="680"/>
      <c r="B187" s="680"/>
      <c r="C187" s="687"/>
      <c r="D187" s="300" t="s">
        <v>459</v>
      </c>
      <c r="E187" s="301">
        <v>33508721</v>
      </c>
      <c r="F187" s="301">
        <v>33508721</v>
      </c>
      <c r="G187" s="301">
        <v>33186460</v>
      </c>
      <c r="H187" s="301">
        <v>32216439</v>
      </c>
      <c r="I187" s="378">
        <v>32216439</v>
      </c>
      <c r="J187" s="301">
        <v>23635191</v>
      </c>
      <c r="K187" s="301">
        <v>29425487</v>
      </c>
      <c r="L187" s="301">
        <v>30800301</v>
      </c>
      <c r="M187" s="378">
        <v>31102592</v>
      </c>
      <c r="N187" s="750"/>
      <c r="O187" s="750"/>
      <c r="P187" s="750"/>
      <c r="Q187" s="750"/>
      <c r="R187" s="750"/>
      <c r="S187" s="750"/>
      <c r="T187" s="750"/>
      <c r="U187" s="750"/>
      <c r="V187" s="750"/>
      <c r="W187" s="750"/>
      <c r="X187" s="756"/>
      <c r="Y187" s="759"/>
      <c r="Z187" s="295"/>
      <c r="AA187" s="295"/>
      <c r="AB187" s="295"/>
      <c r="AC187" s="295"/>
      <c r="AD187" s="295"/>
      <c r="AE187" s="295"/>
      <c r="AF187" s="295"/>
      <c r="AG187" s="295"/>
      <c r="AH187" s="295"/>
    </row>
    <row r="188" spans="1:34" ht="24" x14ac:dyDescent="0.25">
      <c r="A188" s="680"/>
      <c r="B188" s="680"/>
      <c r="C188" s="686" t="s">
        <v>605</v>
      </c>
      <c r="D188" s="300" t="s">
        <v>444</v>
      </c>
      <c r="E188" s="301">
        <v>1160</v>
      </c>
      <c r="F188" s="301">
        <v>1160</v>
      </c>
      <c r="G188" s="301">
        <v>1160</v>
      </c>
      <c r="H188" s="301">
        <v>2012</v>
      </c>
      <c r="I188" s="378">
        <v>2012</v>
      </c>
      <c r="J188" s="301">
        <v>409</v>
      </c>
      <c r="K188" s="301">
        <v>1005</v>
      </c>
      <c r="L188" s="301">
        <v>1005</v>
      </c>
      <c r="M188" s="378">
        <v>1178</v>
      </c>
      <c r="N188" s="748" t="s">
        <v>605</v>
      </c>
      <c r="O188" s="748" t="s">
        <v>452</v>
      </c>
      <c r="P188" s="748" t="s">
        <v>452</v>
      </c>
      <c r="Q188" s="748" t="s">
        <v>452</v>
      </c>
      <c r="R188" s="748" t="s">
        <v>452</v>
      </c>
      <c r="S188" s="748" t="s">
        <v>452</v>
      </c>
      <c r="T188" s="748" t="s">
        <v>452</v>
      </c>
      <c r="U188" s="748" t="s">
        <v>452</v>
      </c>
      <c r="V188" s="748" t="s">
        <v>452</v>
      </c>
      <c r="W188" s="748" t="s">
        <v>454</v>
      </c>
      <c r="X188" s="754" t="s">
        <v>455</v>
      </c>
      <c r="Y188" s="757">
        <v>140135</v>
      </c>
      <c r="Z188" s="295"/>
      <c r="AA188" s="295"/>
      <c r="AB188" s="295"/>
      <c r="AC188" s="295"/>
      <c r="AD188" s="295"/>
      <c r="AE188" s="295"/>
      <c r="AF188" s="295"/>
      <c r="AG188" s="295"/>
      <c r="AH188" s="295"/>
    </row>
    <row r="189" spans="1:34" ht="24" x14ac:dyDescent="0.25">
      <c r="A189" s="680"/>
      <c r="B189" s="680"/>
      <c r="C189" s="680"/>
      <c r="D189" s="300" t="s">
        <v>456</v>
      </c>
      <c r="E189" s="301">
        <v>327646219</v>
      </c>
      <c r="F189" s="301">
        <v>327646219</v>
      </c>
      <c r="G189" s="301">
        <v>327646219</v>
      </c>
      <c r="H189" s="301">
        <v>304582465</v>
      </c>
      <c r="I189" s="378">
        <v>303253830</v>
      </c>
      <c r="J189" s="301">
        <v>246994304</v>
      </c>
      <c r="K189" s="301">
        <v>284733383</v>
      </c>
      <c r="L189" s="301">
        <v>284733383</v>
      </c>
      <c r="M189" s="378">
        <v>287342269</v>
      </c>
      <c r="N189" s="749"/>
      <c r="O189" s="749"/>
      <c r="P189" s="749"/>
      <c r="Q189" s="749"/>
      <c r="R189" s="749"/>
      <c r="S189" s="749"/>
      <c r="T189" s="749"/>
      <c r="U189" s="749"/>
      <c r="V189" s="749"/>
      <c r="W189" s="749"/>
      <c r="X189" s="755"/>
      <c r="Y189" s="758"/>
      <c r="Z189" s="295"/>
      <c r="AA189" s="295"/>
      <c r="AB189" s="295"/>
      <c r="AC189" s="295"/>
      <c r="AD189" s="295"/>
      <c r="AE189" s="295"/>
      <c r="AF189" s="295"/>
      <c r="AG189" s="295"/>
      <c r="AH189" s="295"/>
    </row>
    <row r="190" spans="1:34" ht="24" x14ac:dyDescent="0.25">
      <c r="A190" s="680"/>
      <c r="B190" s="680"/>
      <c r="C190" s="680"/>
      <c r="D190" s="300" t="s">
        <v>457</v>
      </c>
      <c r="E190" s="301">
        <v>0</v>
      </c>
      <c r="F190" s="301">
        <v>0</v>
      </c>
      <c r="G190" s="301">
        <v>0</v>
      </c>
      <c r="H190" s="301">
        <v>0</v>
      </c>
      <c r="I190" s="378">
        <v>0</v>
      </c>
      <c r="J190" s="301">
        <v>0</v>
      </c>
      <c r="K190" s="301">
        <v>0</v>
      </c>
      <c r="L190" s="301">
        <v>0</v>
      </c>
      <c r="M190" s="378">
        <v>0</v>
      </c>
      <c r="N190" s="749"/>
      <c r="O190" s="749"/>
      <c r="P190" s="749"/>
      <c r="Q190" s="749"/>
      <c r="R190" s="749"/>
      <c r="S190" s="749"/>
      <c r="T190" s="749"/>
      <c r="U190" s="749"/>
      <c r="V190" s="749"/>
      <c r="W190" s="749"/>
      <c r="X190" s="755"/>
      <c r="Y190" s="758"/>
      <c r="Z190" s="295"/>
      <c r="AA190" s="295"/>
      <c r="AB190" s="295"/>
      <c r="AC190" s="295"/>
      <c r="AD190" s="295"/>
      <c r="AE190" s="295"/>
      <c r="AF190" s="295"/>
      <c r="AG190" s="295"/>
      <c r="AH190" s="295"/>
    </row>
    <row r="191" spans="1:34" ht="36" x14ac:dyDescent="0.25">
      <c r="A191" s="680"/>
      <c r="B191" s="680"/>
      <c r="C191" s="687"/>
      <c r="D191" s="300" t="s">
        <v>459</v>
      </c>
      <c r="E191" s="301">
        <v>54420179</v>
      </c>
      <c r="F191" s="301">
        <v>54420179</v>
      </c>
      <c r="G191" s="301">
        <v>53896807</v>
      </c>
      <c r="H191" s="301">
        <v>52321435</v>
      </c>
      <c r="I191" s="378">
        <v>52321435</v>
      </c>
      <c r="J191" s="301">
        <v>38384973</v>
      </c>
      <c r="K191" s="301">
        <v>47788761</v>
      </c>
      <c r="L191" s="301">
        <v>50021542</v>
      </c>
      <c r="M191" s="378">
        <v>50512480</v>
      </c>
      <c r="N191" s="750"/>
      <c r="O191" s="750"/>
      <c r="P191" s="750"/>
      <c r="Q191" s="750"/>
      <c r="R191" s="750"/>
      <c r="S191" s="750"/>
      <c r="T191" s="750"/>
      <c r="U191" s="750"/>
      <c r="V191" s="750"/>
      <c r="W191" s="750"/>
      <c r="X191" s="756"/>
      <c r="Y191" s="759"/>
      <c r="Z191" s="295"/>
      <c r="AA191" s="295"/>
      <c r="AB191" s="295"/>
      <c r="AC191" s="295"/>
      <c r="AD191" s="295"/>
      <c r="AE191" s="295"/>
      <c r="AF191" s="295"/>
      <c r="AG191" s="295"/>
      <c r="AH191" s="295"/>
    </row>
    <row r="192" spans="1:34" ht="24" x14ac:dyDescent="0.25">
      <c r="A192" s="680"/>
      <c r="B192" s="680"/>
      <c r="C192" s="686" t="s">
        <v>606</v>
      </c>
      <c r="D192" s="300" t="s">
        <v>444</v>
      </c>
      <c r="E192" s="301">
        <v>177</v>
      </c>
      <c r="F192" s="301">
        <v>177</v>
      </c>
      <c r="G192" s="301">
        <v>177</v>
      </c>
      <c r="H192" s="301">
        <v>307</v>
      </c>
      <c r="I192" s="378">
        <v>307</v>
      </c>
      <c r="J192" s="301">
        <v>112</v>
      </c>
      <c r="K192" s="301">
        <v>275</v>
      </c>
      <c r="L192" s="301">
        <v>275</v>
      </c>
      <c r="M192" s="378">
        <v>391</v>
      </c>
      <c r="N192" s="748" t="s">
        <v>606</v>
      </c>
      <c r="O192" s="748" t="s">
        <v>452</v>
      </c>
      <c r="P192" s="748" t="s">
        <v>452</v>
      </c>
      <c r="Q192" s="748" t="s">
        <v>452</v>
      </c>
      <c r="R192" s="748" t="s">
        <v>452</v>
      </c>
      <c r="S192" s="748" t="s">
        <v>452</v>
      </c>
      <c r="T192" s="748" t="s">
        <v>452</v>
      </c>
      <c r="U192" s="748" t="s">
        <v>452</v>
      </c>
      <c r="V192" s="748" t="s">
        <v>452</v>
      </c>
      <c r="W192" s="748" t="s">
        <v>454</v>
      </c>
      <c r="X192" s="754" t="s">
        <v>455</v>
      </c>
      <c r="Y192" s="757">
        <v>93248</v>
      </c>
      <c r="Z192" s="295"/>
      <c r="AA192" s="295"/>
      <c r="AB192" s="295"/>
      <c r="AC192" s="295"/>
      <c r="AD192" s="295"/>
      <c r="AE192" s="295"/>
      <c r="AF192" s="295"/>
      <c r="AG192" s="295"/>
      <c r="AH192" s="295"/>
    </row>
    <row r="193" spans="1:34" ht="24" x14ac:dyDescent="0.25">
      <c r="A193" s="680"/>
      <c r="B193" s="680"/>
      <c r="C193" s="680"/>
      <c r="D193" s="300" t="s">
        <v>456</v>
      </c>
      <c r="E193" s="301">
        <v>50006498</v>
      </c>
      <c r="F193" s="301">
        <v>50006498</v>
      </c>
      <c r="G193" s="301">
        <v>50006498</v>
      </c>
      <c r="H193" s="301">
        <v>46486429</v>
      </c>
      <c r="I193" s="378">
        <v>46283648</v>
      </c>
      <c r="J193" s="301">
        <v>67838067</v>
      </c>
      <c r="K193" s="301">
        <v>78172485</v>
      </c>
      <c r="L193" s="301">
        <v>78172485</v>
      </c>
      <c r="M193" s="378">
        <v>79921796</v>
      </c>
      <c r="N193" s="749"/>
      <c r="O193" s="749"/>
      <c r="P193" s="749"/>
      <c r="Q193" s="749"/>
      <c r="R193" s="749"/>
      <c r="S193" s="749"/>
      <c r="T193" s="749"/>
      <c r="U193" s="749"/>
      <c r="V193" s="749"/>
      <c r="W193" s="749"/>
      <c r="X193" s="755"/>
      <c r="Y193" s="758"/>
      <c r="Z193" s="295"/>
      <c r="AA193" s="295"/>
      <c r="AB193" s="295"/>
      <c r="AC193" s="295"/>
      <c r="AD193" s="295"/>
      <c r="AE193" s="295"/>
      <c r="AF193" s="295"/>
      <c r="AG193" s="295"/>
      <c r="AH193" s="295"/>
    </row>
    <row r="194" spans="1:34" ht="24" x14ac:dyDescent="0.25">
      <c r="A194" s="680"/>
      <c r="B194" s="680"/>
      <c r="C194" s="680"/>
      <c r="D194" s="300" t="s">
        <v>457</v>
      </c>
      <c r="E194" s="301">
        <v>0</v>
      </c>
      <c r="F194" s="301">
        <v>0</v>
      </c>
      <c r="G194" s="301">
        <v>0</v>
      </c>
      <c r="H194" s="301">
        <v>0</v>
      </c>
      <c r="I194" s="378">
        <v>0</v>
      </c>
      <c r="J194" s="301">
        <v>0</v>
      </c>
      <c r="K194" s="301">
        <v>0</v>
      </c>
      <c r="L194" s="301">
        <v>0</v>
      </c>
      <c r="M194" s="378">
        <v>0</v>
      </c>
      <c r="N194" s="749"/>
      <c r="O194" s="749"/>
      <c r="P194" s="749"/>
      <c r="Q194" s="749"/>
      <c r="R194" s="749"/>
      <c r="S194" s="749"/>
      <c r="T194" s="749"/>
      <c r="U194" s="749"/>
      <c r="V194" s="749"/>
      <c r="W194" s="749"/>
      <c r="X194" s="755"/>
      <c r="Y194" s="758"/>
      <c r="Z194" s="295"/>
      <c r="AA194" s="295"/>
      <c r="AB194" s="295"/>
      <c r="AC194" s="295"/>
      <c r="AD194" s="295"/>
      <c r="AE194" s="295"/>
      <c r="AF194" s="295"/>
      <c r="AG194" s="295"/>
      <c r="AH194" s="295"/>
    </row>
    <row r="195" spans="1:34" ht="36" x14ac:dyDescent="0.25">
      <c r="A195" s="680"/>
      <c r="B195" s="680"/>
      <c r="C195" s="687"/>
      <c r="D195" s="300" t="s">
        <v>459</v>
      </c>
      <c r="E195" s="301">
        <v>8305796</v>
      </c>
      <c r="F195" s="301">
        <v>8305796</v>
      </c>
      <c r="G195" s="301">
        <v>8225917</v>
      </c>
      <c r="H195" s="301">
        <v>7985478</v>
      </c>
      <c r="I195" s="378">
        <v>7985478</v>
      </c>
      <c r="J195" s="301">
        <v>5858447</v>
      </c>
      <c r="K195" s="301">
        <v>7293686</v>
      </c>
      <c r="L195" s="301">
        <v>7634461</v>
      </c>
      <c r="M195" s="378">
        <v>7709389</v>
      </c>
      <c r="N195" s="750"/>
      <c r="O195" s="750"/>
      <c r="P195" s="750"/>
      <c r="Q195" s="750"/>
      <c r="R195" s="750"/>
      <c r="S195" s="750"/>
      <c r="T195" s="750"/>
      <c r="U195" s="750"/>
      <c r="V195" s="750"/>
      <c r="W195" s="750"/>
      <c r="X195" s="756"/>
      <c r="Y195" s="759"/>
      <c r="Z195" s="295"/>
      <c r="AA195" s="295"/>
      <c r="AB195" s="295"/>
      <c r="AC195" s="295"/>
      <c r="AD195" s="295"/>
      <c r="AE195" s="295"/>
      <c r="AF195" s="295"/>
      <c r="AG195" s="295"/>
      <c r="AH195" s="295"/>
    </row>
    <row r="196" spans="1:34" ht="24" x14ac:dyDescent="0.25">
      <c r="A196" s="680"/>
      <c r="B196" s="680"/>
      <c r="C196" s="686" t="s">
        <v>607</v>
      </c>
      <c r="D196" s="300" t="s">
        <v>444</v>
      </c>
      <c r="E196" s="301">
        <v>143</v>
      </c>
      <c r="F196" s="301">
        <v>143</v>
      </c>
      <c r="G196" s="301">
        <v>143</v>
      </c>
      <c r="H196" s="301">
        <v>247</v>
      </c>
      <c r="I196" s="378">
        <v>247</v>
      </c>
      <c r="J196" s="301">
        <v>63</v>
      </c>
      <c r="K196" s="301">
        <v>155</v>
      </c>
      <c r="L196" s="301">
        <v>249</v>
      </c>
      <c r="M196" s="378">
        <v>431</v>
      </c>
      <c r="N196" s="748" t="s">
        <v>607</v>
      </c>
      <c r="O196" s="748" t="s">
        <v>452</v>
      </c>
      <c r="P196" s="748" t="s">
        <v>452</v>
      </c>
      <c r="Q196" s="748" t="s">
        <v>452</v>
      </c>
      <c r="R196" s="748" t="s">
        <v>452</v>
      </c>
      <c r="S196" s="748" t="s">
        <v>452</v>
      </c>
      <c r="T196" s="748" t="s">
        <v>452</v>
      </c>
      <c r="U196" s="748" t="s">
        <v>452</v>
      </c>
      <c r="V196" s="748" t="s">
        <v>452</v>
      </c>
      <c r="W196" s="748" t="s">
        <v>454</v>
      </c>
      <c r="X196" s="754" t="s">
        <v>455</v>
      </c>
      <c r="Y196" s="757">
        <v>109199</v>
      </c>
      <c r="Z196" s="295"/>
      <c r="AA196" s="295"/>
      <c r="AB196" s="295"/>
      <c r="AC196" s="295"/>
      <c r="AD196" s="295"/>
      <c r="AE196" s="295"/>
      <c r="AF196" s="295"/>
      <c r="AG196" s="295"/>
      <c r="AH196" s="295"/>
    </row>
    <row r="197" spans="1:34" ht="24" x14ac:dyDescent="0.25">
      <c r="A197" s="680"/>
      <c r="B197" s="680"/>
      <c r="C197" s="680"/>
      <c r="D197" s="300" t="s">
        <v>456</v>
      </c>
      <c r="E197" s="301">
        <v>40298462</v>
      </c>
      <c r="F197" s="301">
        <v>40298462</v>
      </c>
      <c r="G197" s="301">
        <v>40298462</v>
      </c>
      <c r="H197" s="301">
        <v>37461763</v>
      </c>
      <c r="I197" s="378">
        <v>37298349</v>
      </c>
      <c r="J197" s="301">
        <v>38016635</v>
      </c>
      <c r="K197" s="301">
        <v>43829745</v>
      </c>
      <c r="L197" s="301">
        <v>45255829</v>
      </c>
      <c r="M197" s="378">
        <v>48000437</v>
      </c>
      <c r="N197" s="749"/>
      <c r="O197" s="749"/>
      <c r="P197" s="749"/>
      <c r="Q197" s="749"/>
      <c r="R197" s="749"/>
      <c r="S197" s="749"/>
      <c r="T197" s="749"/>
      <c r="U197" s="749"/>
      <c r="V197" s="749"/>
      <c r="W197" s="749"/>
      <c r="X197" s="755"/>
      <c r="Y197" s="758"/>
      <c r="Z197" s="295"/>
      <c r="AA197" s="295"/>
      <c r="AB197" s="295"/>
      <c r="AC197" s="295"/>
      <c r="AD197" s="295"/>
      <c r="AE197" s="295"/>
      <c r="AF197" s="295"/>
      <c r="AG197" s="295"/>
      <c r="AH197" s="295"/>
    </row>
    <row r="198" spans="1:34" ht="24" x14ac:dyDescent="0.25">
      <c r="A198" s="680"/>
      <c r="B198" s="680"/>
      <c r="C198" s="680"/>
      <c r="D198" s="300" t="s">
        <v>457</v>
      </c>
      <c r="E198" s="301">
        <v>0</v>
      </c>
      <c r="F198" s="301">
        <v>0</v>
      </c>
      <c r="G198" s="301">
        <v>0</v>
      </c>
      <c r="H198" s="301">
        <v>0</v>
      </c>
      <c r="I198" s="378">
        <v>0</v>
      </c>
      <c r="J198" s="301">
        <v>0</v>
      </c>
      <c r="K198" s="301">
        <v>0</v>
      </c>
      <c r="L198" s="301">
        <v>0</v>
      </c>
      <c r="M198" s="378">
        <v>0</v>
      </c>
      <c r="N198" s="749"/>
      <c r="O198" s="749"/>
      <c r="P198" s="749"/>
      <c r="Q198" s="749"/>
      <c r="R198" s="749"/>
      <c r="S198" s="749"/>
      <c r="T198" s="749"/>
      <c r="U198" s="749"/>
      <c r="V198" s="749"/>
      <c r="W198" s="749"/>
      <c r="X198" s="755"/>
      <c r="Y198" s="758"/>
      <c r="Z198" s="295"/>
      <c r="AA198" s="295"/>
      <c r="AB198" s="295"/>
      <c r="AC198" s="295"/>
      <c r="AD198" s="295"/>
      <c r="AE198" s="295"/>
      <c r="AF198" s="295"/>
      <c r="AG198" s="295"/>
      <c r="AH198" s="295"/>
    </row>
    <row r="199" spans="1:34" ht="36" x14ac:dyDescent="0.25">
      <c r="A199" s="680"/>
      <c r="B199" s="680"/>
      <c r="C199" s="687"/>
      <c r="D199" s="300" t="s">
        <v>459</v>
      </c>
      <c r="E199" s="301">
        <v>6693346</v>
      </c>
      <c r="F199" s="301">
        <v>6693346</v>
      </c>
      <c r="G199" s="301">
        <v>6628975</v>
      </c>
      <c r="H199" s="301">
        <v>6435214</v>
      </c>
      <c r="I199" s="378">
        <v>6435214</v>
      </c>
      <c r="J199" s="301">
        <v>4721115</v>
      </c>
      <c r="K199" s="301">
        <v>5877723</v>
      </c>
      <c r="L199" s="301">
        <v>6152341</v>
      </c>
      <c r="M199" s="378">
        <v>6212723</v>
      </c>
      <c r="N199" s="750"/>
      <c r="O199" s="750"/>
      <c r="P199" s="750"/>
      <c r="Q199" s="750"/>
      <c r="R199" s="750"/>
      <c r="S199" s="750"/>
      <c r="T199" s="750"/>
      <c r="U199" s="750"/>
      <c r="V199" s="750"/>
      <c r="W199" s="750"/>
      <c r="X199" s="756"/>
      <c r="Y199" s="759"/>
      <c r="Z199" s="295"/>
      <c r="AA199" s="295"/>
      <c r="AB199" s="295"/>
      <c r="AC199" s="295"/>
      <c r="AD199" s="295"/>
      <c r="AE199" s="295"/>
      <c r="AF199" s="295"/>
      <c r="AG199" s="295"/>
      <c r="AH199" s="295"/>
    </row>
    <row r="200" spans="1:34" ht="24" x14ac:dyDescent="0.25">
      <c r="A200" s="680"/>
      <c r="B200" s="680"/>
      <c r="C200" s="686" t="s">
        <v>608</v>
      </c>
      <c r="D200" s="300" t="s">
        <v>444</v>
      </c>
      <c r="E200" s="301">
        <v>1041</v>
      </c>
      <c r="F200" s="301">
        <v>1041</v>
      </c>
      <c r="G200" s="301">
        <v>1041</v>
      </c>
      <c r="H200" s="301">
        <v>1805</v>
      </c>
      <c r="I200" s="378">
        <v>1805</v>
      </c>
      <c r="J200" s="301">
        <v>482</v>
      </c>
      <c r="K200" s="301">
        <v>1185</v>
      </c>
      <c r="L200" s="301">
        <v>1185</v>
      </c>
      <c r="M200" s="378">
        <v>1703</v>
      </c>
      <c r="N200" s="748" t="s">
        <v>608</v>
      </c>
      <c r="O200" s="748" t="s">
        <v>452</v>
      </c>
      <c r="P200" s="748" t="s">
        <v>452</v>
      </c>
      <c r="Q200" s="748" t="s">
        <v>452</v>
      </c>
      <c r="R200" s="748" t="s">
        <v>452</v>
      </c>
      <c r="S200" s="748" t="s">
        <v>452</v>
      </c>
      <c r="T200" s="748" t="s">
        <v>452</v>
      </c>
      <c r="U200" s="748" t="s">
        <v>452</v>
      </c>
      <c r="V200" s="748" t="s">
        <v>452</v>
      </c>
      <c r="W200" s="748" t="s">
        <v>454</v>
      </c>
      <c r="X200" s="754" t="s">
        <v>455</v>
      </c>
      <c r="Y200" s="757">
        <v>218555</v>
      </c>
      <c r="Z200" s="295"/>
      <c r="AA200" s="295"/>
      <c r="AB200" s="295"/>
      <c r="AC200" s="295"/>
      <c r="AD200" s="295"/>
      <c r="AE200" s="295"/>
      <c r="AF200" s="295"/>
      <c r="AG200" s="295"/>
      <c r="AH200" s="295"/>
    </row>
    <row r="201" spans="1:34" ht="24" x14ac:dyDescent="0.25">
      <c r="A201" s="680"/>
      <c r="B201" s="680"/>
      <c r="C201" s="680"/>
      <c r="D201" s="300" t="s">
        <v>456</v>
      </c>
      <c r="E201" s="301">
        <v>293971468</v>
      </c>
      <c r="F201" s="301">
        <v>293971468</v>
      </c>
      <c r="G201" s="301">
        <v>293971468</v>
      </c>
      <c r="H201" s="301">
        <v>273278156</v>
      </c>
      <c r="I201" s="378">
        <v>272086075</v>
      </c>
      <c r="J201" s="301">
        <v>290929696</v>
      </c>
      <c r="K201" s="301">
        <v>335404601</v>
      </c>
      <c r="L201" s="301">
        <v>335404601</v>
      </c>
      <c r="M201" s="378">
        <v>343216177</v>
      </c>
      <c r="N201" s="749"/>
      <c r="O201" s="749"/>
      <c r="P201" s="749"/>
      <c r="Q201" s="749"/>
      <c r="R201" s="749"/>
      <c r="S201" s="749"/>
      <c r="T201" s="749"/>
      <c r="U201" s="749"/>
      <c r="V201" s="749"/>
      <c r="W201" s="749"/>
      <c r="X201" s="755"/>
      <c r="Y201" s="758"/>
      <c r="Z201" s="295"/>
      <c r="AA201" s="295"/>
      <c r="AB201" s="295"/>
      <c r="AC201" s="295"/>
      <c r="AD201" s="295"/>
      <c r="AE201" s="295"/>
      <c r="AF201" s="295"/>
      <c r="AG201" s="295"/>
      <c r="AH201" s="295"/>
    </row>
    <row r="202" spans="1:34" ht="24" x14ac:dyDescent="0.25">
      <c r="A202" s="680"/>
      <c r="B202" s="680"/>
      <c r="C202" s="680"/>
      <c r="D202" s="300" t="s">
        <v>457</v>
      </c>
      <c r="E202" s="301">
        <v>0</v>
      </c>
      <c r="F202" s="301">
        <v>0</v>
      </c>
      <c r="G202" s="301">
        <v>0</v>
      </c>
      <c r="H202" s="301">
        <v>0</v>
      </c>
      <c r="I202" s="378">
        <v>0</v>
      </c>
      <c r="J202" s="301">
        <v>0</v>
      </c>
      <c r="K202" s="301">
        <v>0</v>
      </c>
      <c r="L202" s="301">
        <v>0</v>
      </c>
      <c r="M202" s="378">
        <v>0</v>
      </c>
      <c r="N202" s="749"/>
      <c r="O202" s="749"/>
      <c r="P202" s="749"/>
      <c r="Q202" s="749"/>
      <c r="R202" s="749"/>
      <c r="S202" s="749"/>
      <c r="T202" s="749"/>
      <c r="U202" s="749"/>
      <c r="V202" s="749"/>
      <c r="W202" s="749"/>
      <c r="X202" s="755"/>
      <c r="Y202" s="758"/>
      <c r="Z202" s="295"/>
      <c r="AA202" s="295"/>
      <c r="AB202" s="295"/>
      <c r="AC202" s="295"/>
      <c r="AD202" s="295"/>
      <c r="AE202" s="295"/>
      <c r="AF202" s="295"/>
      <c r="AG202" s="295"/>
      <c r="AH202" s="295"/>
    </row>
    <row r="203" spans="1:34" ht="36" x14ac:dyDescent="0.25">
      <c r="A203" s="680"/>
      <c r="B203" s="680"/>
      <c r="C203" s="687"/>
      <c r="D203" s="300" t="s">
        <v>459</v>
      </c>
      <c r="E203" s="301">
        <v>48826994</v>
      </c>
      <c r="F203" s="301">
        <v>48826994</v>
      </c>
      <c r="G203" s="301">
        <v>48357413</v>
      </c>
      <c r="H203" s="301">
        <v>46943954</v>
      </c>
      <c r="I203" s="378">
        <v>46943954</v>
      </c>
      <c r="J203" s="301">
        <v>34439850</v>
      </c>
      <c r="K203" s="301">
        <v>42877138</v>
      </c>
      <c r="L203" s="301">
        <v>44880439</v>
      </c>
      <c r="M203" s="378">
        <v>45320920</v>
      </c>
      <c r="N203" s="750"/>
      <c r="O203" s="750"/>
      <c r="P203" s="750"/>
      <c r="Q203" s="750"/>
      <c r="R203" s="750"/>
      <c r="S203" s="750"/>
      <c r="T203" s="750"/>
      <c r="U203" s="750"/>
      <c r="V203" s="750"/>
      <c r="W203" s="750"/>
      <c r="X203" s="756"/>
      <c r="Y203" s="759"/>
      <c r="Z203" s="295"/>
      <c r="AA203" s="295"/>
      <c r="AB203" s="295"/>
      <c r="AC203" s="295"/>
      <c r="AD203" s="295"/>
      <c r="AE203" s="295"/>
      <c r="AF203" s="295"/>
      <c r="AG203" s="295"/>
      <c r="AH203" s="295"/>
    </row>
    <row r="204" spans="1:34" ht="24" x14ac:dyDescent="0.25">
      <c r="A204" s="680"/>
      <c r="B204" s="680"/>
      <c r="C204" s="686" t="s">
        <v>609</v>
      </c>
      <c r="D204" s="300" t="s">
        <v>444</v>
      </c>
      <c r="E204" s="301">
        <v>134</v>
      </c>
      <c r="F204" s="301">
        <v>134</v>
      </c>
      <c r="G204" s="301">
        <v>134</v>
      </c>
      <c r="H204" s="301">
        <v>233</v>
      </c>
      <c r="I204" s="378">
        <v>233</v>
      </c>
      <c r="J204" s="301">
        <v>57</v>
      </c>
      <c r="K204" s="301">
        <v>140</v>
      </c>
      <c r="L204" s="301">
        <v>1580</v>
      </c>
      <c r="M204" s="378">
        <v>1625</v>
      </c>
      <c r="N204" s="748" t="s">
        <v>609</v>
      </c>
      <c r="O204" s="748" t="s">
        <v>452</v>
      </c>
      <c r="P204" s="748" t="s">
        <v>452</v>
      </c>
      <c r="Q204" s="748" t="s">
        <v>452</v>
      </c>
      <c r="R204" s="748" t="s">
        <v>452</v>
      </c>
      <c r="S204" s="748" t="s">
        <v>452</v>
      </c>
      <c r="T204" s="748" t="s">
        <v>452</v>
      </c>
      <c r="U204" s="748" t="s">
        <v>452</v>
      </c>
      <c r="V204" s="748" t="s">
        <v>452</v>
      </c>
      <c r="W204" s="748" t="s">
        <v>454</v>
      </c>
      <c r="X204" s="754" t="s">
        <v>455</v>
      </c>
      <c r="Y204" s="757">
        <v>22243</v>
      </c>
      <c r="Z204" s="295"/>
      <c r="AA204" s="295"/>
      <c r="AB204" s="295"/>
      <c r="AC204" s="295"/>
      <c r="AD204" s="295"/>
      <c r="AE204" s="295"/>
      <c r="AF204" s="295"/>
      <c r="AG204" s="295"/>
      <c r="AH204" s="295"/>
    </row>
    <row r="205" spans="1:34" ht="24" x14ac:dyDescent="0.25">
      <c r="A205" s="680"/>
      <c r="B205" s="680"/>
      <c r="C205" s="680"/>
      <c r="D205" s="300" t="s">
        <v>456</v>
      </c>
      <c r="E205" s="301">
        <v>37922016</v>
      </c>
      <c r="F205" s="301">
        <v>37922016</v>
      </c>
      <c r="G205" s="301">
        <v>37922016</v>
      </c>
      <c r="H205" s="301">
        <v>35252600</v>
      </c>
      <c r="I205" s="378">
        <v>35098823</v>
      </c>
      <c r="J205" s="301">
        <v>34146678</v>
      </c>
      <c r="K205" s="301">
        <v>39406158</v>
      </c>
      <c r="L205" s="301">
        <v>61252557</v>
      </c>
      <c r="M205" s="378">
        <v>61931169</v>
      </c>
      <c r="N205" s="749"/>
      <c r="O205" s="749"/>
      <c r="P205" s="749"/>
      <c r="Q205" s="749"/>
      <c r="R205" s="749"/>
      <c r="S205" s="749"/>
      <c r="T205" s="749"/>
      <c r="U205" s="749"/>
      <c r="V205" s="749"/>
      <c r="W205" s="749"/>
      <c r="X205" s="755"/>
      <c r="Y205" s="758"/>
      <c r="Z205" s="295"/>
      <c r="AA205" s="295"/>
      <c r="AB205" s="295"/>
      <c r="AC205" s="295"/>
      <c r="AD205" s="295"/>
      <c r="AE205" s="295"/>
      <c r="AF205" s="295"/>
      <c r="AG205" s="295"/>
      <c r="AH205" s="295"/>
    </row>
    <row r="206" spans="1:34" ht="24" x14ac:dyDescent="0.25">
      <c r="A206" s="680"/>
      <c r="B206" s="680"/>
      <c r="C206" s="680"/>
      <c r="D206" s="300" t="s">
        <v>457</v>
      </c>
      <c r="E206" s="301">
        <v>0</v>
      </c>
      <c r="F206" s="301">
        <v>0</v>
      </c>
      <c r="G206" s="301">
        <v>0</v>
      </c>
      <c r="H206" s="301">
        <v>0</v>
      </c>
      <c r="I206" s="378">
        <v>0</v>
      </c>
      <c r="J206" s="301">
        <v>0</v>
      </c>
      <c r="K206" s="301">
        <v>0</v>
      </c>
      <c r="L206" s="301">
        <v>0</v>
      </c>
      <c r="M206" s="378">
        <v>0</v>
      </c>
      <c r="N206" s="749"/>
      <c r="O206" s="749"/>
      <c r="P206" s="749"/>
      <c r="Q206" s="749"/>
      <c r="R206" s="749"/>
      <c r="S206" s="749"/>
      <c r="T206" s="749"/>
      <c r="U206" s="749"/>
      <c r="V206" s="749"/>
      <c r="W206" s="749"/>
      <c r="X206" s="755"/>
      <c r="Y206" s="758"/>
      <c r="Z206" s="295"/>
      <c r="AA206" s="295"/>
      <c r="AB206" s="295"/>
      <c r="AC206" s="295"/>
      <c r="AD206" s="295"/>
      <c r="AE206" s="295"/>
      <c r="AF206" s="295"/>
      <c r="AG206" s="295"/>
      <c r="AH206" s="295"/>
    </row>
    <row r="207" spans="1:34" ht="36" x14ac:dyDescent="0.25">
      <c r="A207" s="680"/>
      <c r="B207" s="680"/>
      <c r="C207" s="687"/>
      <c r="D207" s="300" t="s">
        <v>459</v>
      </c>
      <c r="E207" s="301">
        <v>6298632</v>
      </c>
      <c r="F207" s="301">
        <v>6298632</v>
      </c>
      <c r="G207" s="301">
        <v>6238056</v>
      </c>
      <c r="H207" s="301">
        <v>6055722</v>
      </c>
      <c r="I207" s="378">
        <v>6055722</v>
      </c>
      <c r="J207" s="301">
        <v>4442705</v>
      </c>
      <c r="K207" s="301">
        <v>5531107</v>
      </c>
      <c r="L207" s="301">
        <v>5789530</v>
      </c>
      <c r="M207" s="378">
        <v>5846352</v>
      </c>
      <c r="N207" s="750"/>
      <c r="O207" s="750"/>
      <c r="P207" s="750"/>
      <c r="Q207" s="750"/>
      <c r="R207" s="750"/>
      <c r="S207" s="750"/>
      <c r="T207" s="750"/>
      <c r="U207" s="750"/>
      <c r="V207" s="750"/>
      <c r="W207" s="750"/>
      <c r="X207" s="756"/>
      <c r="Y207" s="759"/>
      <c r="Z207" s="295"/>
      <c r="AA207" s="295"/>
      <c r="AB207" s="295"/>
      <c r="AC207" s="295"/>
      <c r="AD207" s="295"/>
      <c r="AE207" s="295"/>
      <c r="AF207" s="295"/>
      <c r="AG207" s="295"/>
      <c r="AH207" s="295"/>
    </row>
    <row r="208" spans="1:34" ht="24" x14ac:dyDescent="0.25">
      <c r="A208" s="680"/>
      <c r="B208" s="680"/>
      <c r="C208" s="686" t="s">
        <v>610</v>
      </c>
      <c r="D208" s="300" t="s">
        <v>444</v>
      </c>
      <c r="E208" s="301">
        <v>271</v>
      </c>
      <c r="F208" s="301">
        <v>271</v>
      </c>
      <c r="G208" s="301">
        <v>271</v>
      </c>
      <c r="H208" s="301">
        <v>471</v>
      </c>
      <c r="I208" s="378">
        <v>471</v>
      </c>
      <c r="J208" s="301">
        <v>52</v>
      </c>
      <c r="K208" s="301">
        <v>128</v>
      </c>
      <c r="L208" s="301">
        <v>438</v>
      </c>
      <c r="M208" s="378">
        <v>612</v>
      </c>
      <c r="N208" s="748" t="s">
        <v>610</v>
      </c>
      <c r="O208" s="748" t="s">
        <v>452</v>
      </c>
      <c r="P208" s="748" t="s">
        <v>452</v>
      </c>
      <c r="Q208" s="748" t="s">
        <v>452</v>
      </c>
      <c r="R208" s="748" t="s">
        <v>452</v>
      </c>
      <c r="S208" s="748" t="s">
        <v>452</v>
      </c>
      <c r="T208" s="748" t="s">
        <v>452</v>
      </c>
      <c r="U208" s="748" t="s">
        <v>452</v>
      </c>
      <c r="V208" s="748" t="s">
        <v>452</v>
      </c>
      <c r="W208" s="748" t="s">
        <v>454</v>
      </c>
      <c r="X208" s="754" t="s">
        <v>455</v>
      </c>
      <c r="Y208" s="757">
        <v>348023</v>
      </c>
      <c r="Z208" s="295"/>
      <c r="AA208" s="295"/>
      <c r="AB208" s="295"/>
      <c r="AC208" s="295"/>
      <c r="AD208" s="295"/>
      <c r="AE208" s="295"/>
      <c r="AF208" s="295"/>
      <c r="AG208" s="295"/>
      <c r="AH208" s="295"/>
    </row>
    <row r="209" spans="1:34" ht="24" x14ac:dyDescent="0.25">
      <c r="A209" s="680"/>
      <c r="B209" s="680"/>
      <c r="C209" s="680"/>
      <c r="D209" s="300" t="s">
        <v>456</v>
      </c>
      <c r="E209" s="301">
        <v>76653035</v>
      </c>
      <c r="F209" s="301">
        <v>76653035</v>
      </c>
      <c r="G209" s="301">
        <v>76653035</v>
      </c>
      <c r="H209" s="301">
        <v>71257256</v>
      </c>
      <c r="I209" s="378">
        <v>70946421</v>
      </c>
      <c r="J209" s="301">
        <v>31642588</v>
      </c>
      <c r="K209" s="301">
        <v>36440711</v>
      </c>
      <c r="L209" s="301">
        <v>41143755</v>
      </c>
      <c r="M209" s="378">
        <v>43767721</v>
      </c>
      <c r="N209" s="749"/>
      <c r="O209" s="749"/>
      <c r="P209" s="749"/>
      <c r="Q209" s="749"/>
      <c r="R209" s="749"/>
      <c r="S209" s="749"/>
      <c r="T209" s="749"/>
      <c r="U209" s="749"/>
      <c r="V209" s="749"/>
      <c r="W209" s="749"/>
      <c r="X209" s="755"/>
      <c r="Y209" s="758"/>
      <c r="Z209" s="295"/>
      <c r="AA209" s="295"/>
      <c r="AB209" s="295"/>
      <c r="AC209" s="295"/>
      <c r="AD209" s="295"/>
      <c r="AE209" s="295"/>
      <c r="AF209" s="295"/>
      <c r="AG209" s="295"/>
      <c r="AH209" s="295"/>
    </row>
    <row r="210" spans="1:34" ht="24" x14ac:dyDescent="0.25">
      <c r="A210" s="680"/>
      <c r="B210" s="680"/>
      <c r="C210" s="680"/>
      <c r="D210" s="300" t="s">
        <v>457</v>
      </c>
      <c r="E210" s="301">
        <v>0</v>
      </c>
      <c r="F210" s="301">
        <v>0</v>
      </c>
      <c r="G210" s="301">
        <v>0</v>
      </c>
      <c r="H210" s="301">
        <v>0</v>
      </c>
      <c r="I210" s="378">
        <v>0</v>
      </c>
      <c r="J210" s="301">
        <v>0</v>
      </c>
      <c r="K210" s="301">
        <v>0</v>
      </c>
      <c r="L210" s="301">
        <v>0</v>
      </c>
      <c r="M210" s="378">
        <v>0</v>
      </c>
      <c r="N210" s="749"/>
      <c r="O210" s="749"/>
      <c r="P210" s="749"/>
      <c r="Q210" s="749"/>
      <c r="R210" s="749"/>
      <c r="S210" s="749"/>
      <c r="T210" s="749"/>
      <c r="U210" s="749"/>
      <c r="V210" s="749"/>
      <c r="W210" s="749"/>
      <c r="X210" s="755"/>
      <c r="Y210" s="758"/>
      <c r="Z210" s="295"/>
      <c r="AA210" s="295"/>
      <c r="AB210" s="295"/>
      <c r="AC210" s="295"/>
      <c r="AD210" s="295"/>
      <c r="AE210" s="295"/>
      <c r="AF210" s="295"/>
      <c r="AG210" s="295"/>
      <c r="AH210" s="295"/>
    </row>
    <row r="211" spans="1:34" ht="36" x14ac:dyDescent="0.25">
      <c r="A211" s="680"/>
      <c r="B211" s="680"/>
      <c r="C211" s="687"/>
      <c r="D211" s="300" t="s">
        <v>459</v>
      </c>
      <c r="E211" s="301">
        <v>12731634</v>
      </c>
      <c r="F211" s="301">
        <v>12731634</v>
      </c>
      <c r="G211" s="301">
        <v>12609191</v>
      </c>
      <c r="H211" s="301">
        <v>12240632</v>
      </c>
      <c r="I211" s="378">
        <v>12240632</v>
      </c>
      <c r="J211" s="301">
        <v>8980188</v>
      </c>
      <c r="K211" s="301">
        <v>11180210</v>
      </c>
      <c r="L211" s="301">
        <v>11702571</v>
      </c>
      <c r="M211" s="378">
        <v>11817426</v>
      </c>
      <c r="N211" s="750"/>
      <c r="O211" s="750"/>
      <c r="P211" s="750"/>
      <c r="Q211" s="750"/>
      <c r="R211" s="750"/>
      <c r="S211" s="750"/>
      <c r="T211" s="750"/>
      <c r="U211" s="750"/>
      <c r="V211" s="750"/>
      <c r="W211" s="750"/>
      <c r="X211" s="756"/>
      <c r="Y211" s="759"/>
      <c r="Z211" s="295"/>
      <c r="AA211" s="295"/>
      <c r="AB211" s="295"/>
      <c r="AC211" s="295"/>
      <c r="AD211" s="295"/>
      <c r="AE211" s="295"/>
      <c r="AF211" s="295"/>
      <c r="AG211" s="295"/>
      <c r="AH211" s="295"/>
    </row>
    <row r="212" spans="1:34" ht="24" x14ac:dyDescent="0.25">
      <c r="A212" s="680"/>
      <c r="B212" s="680"/>
      <c r="C212" s="686" t="s">
        <v>611</v>
      </c>
      <c r="D212" s="300" t="s">
        <v>444</v>
      </c>
      <c r="E212" s="301">
        <v>480</v>
      </c>
      <c r="F212" s="301">
        <v>480</v>
      </c>
      <c r="G212" s="301">
        <v>480</v>
      </c>
      <c r="H212" s="301">
        <v>832</v>
      </c>
      <c r="I212" s="378">
        <v>832</v>
      </c>
      <c r="J212" s="301">
        <v>153</v>
      </c>
      <c r="K212" s="301">
        <v>378</v>
      </c>
      <c r="L212" s="301">
        <v>507</v>
      </c>
      <c r="M212" s="378">
        <v>661</v>
      </c>
      <c r="N212" s="748" t="s">
        <v>611</v>
      </c>
      <c r="O212" s="748" t="s">
        <v>452</v>
      </c>
      <c r="P212" s="748" t="s">
        <v>452</v>
      </c>
      <c r="Q212" s="748" t="s">
        <v>452</v>
      </c>
      <c r="R212" s="748" t="s">
        <v>452</v>
      </c>
      <c r="S212" s="748" t="s">
        <v>452</v>
      </c>
      <c r="T212" s="748" t="s">
        <v>452</v>
      </c>
      <c r="U212" s="748" t="s">
        <v>452</v>
      </c>
      <c r="V212" s="748" t="s">
        <v>452</v>
      </c>
      <c r="W212" s="748" t="s">
        <v>454</v>
      </c>
      <c r="X212" s="754" t="s">
        <v>455</v>
      </c>
      <c r="Y212" s="757">
        <v>748012</v>
      </c>
      <c r="Z212" s="295"/>
      <c r="AA212" s="295"/>
      <c r="AB212" s="295"/>
      <c r="AC212" s="295"/>
      <c r="AD212" s="295"/>
      <c r="AE212" s="295"/>
      <c r="AF212" s="295"/>
      <c r="AG212" s="295"/>
      <c r="AH212" s="295"/>
    </row>
    <row r="213" spans="1:34" ht="24" x14ac:dyDescent="0.25">
      <c r="A213" s="680"/>
      <c r="B213" s="680"/>
      <c r="C213" s="680"/>
      <c r="D213" s="300" t="s">
        <v>456</v>
      </c>
      <c r="E213" s="301">
        <v>135508004</v>
      </c>
      <c r="F213" s="301">
        <v>135508004</v>
      </c>
      <c r="G213" s="301">
        <v>135508004</v>
      </c>
      <c r="H213" s="301">
        <v>125969291</v>
      </c>
      <c r="I213" s="378">
        <v>125419794</v>
      </c>
      <c r="J213" s="301">
        <v>92423675</v>
      </c>
      <c r="K213" s="301">
        <v>106541229</v>
      </c>
      <c r="L213" s="301">
        <v>108498302</v>
      </c>
      <c r="M213" s="378">
        <v>110820661</v>
      </c>
      <c r="N213" s="749"/>
      <c r="O213" s="749"/>
      <c r="P213" s="749"/>
      <c r="Q213" s="749"/>
      <c r="R213" s="749"/>
      <c r="S213" s="749"/>
      <c r="T213" s="749"/>
      <c r="U213" s="749"/>
      <c r="V213" s="749"/>
      <c r="W213" s="749"/>
      <c r="X213" s="755"/>
      <c r="Y213" s="758"/>
      <c r="Z213" s="295"/>
      <c r="AA213" s="295"/>
      <c r="AB213" s="295"/>
      <c r="AC213" s="295"/>
      <c r="AD213" s="295"/>
      <c r="AE213" s="295"/>
      <c r="AF213" s="295"/>
      <c r="AG213" s="295"/>
      <c r="AH213" s="295"/>
    </row>
    <row r="214" spans="1:34" ht="24" x14ac:dyDescent="0.25">
      <c r="A214" s="680"/>
      <c r="B214" s="680"/>
      <c r="C214" s="680"/>
      <c r="D214" s="300" t="s">
        <v>457</v>
      </c>
      <c r="E214" s="301">
        <v>0</v>
      </c>
      <c r="F214" s="301">
        <v>0</v>
      </c>
      <c r="G214" s="301">
        <v>0</v>
      </c>
      <c r="H214" s="301">
        <v>0</v>
      </c>
      <c r="I214" s="378">
        <v>0</v>
      </c>
      <c r="J214" s="301">
        <v>0</v>
      </c>
      <c r="K214" s="301">
        <v>0</v>
      </c>
      <c r="L214" s="301">
        <v>0</v>
      </c>
      <c r="M214" s="378">
        <v>0</v>
      </c>
      <c r="N214" s="749"/>
      <c r="O214" s="749"/>
      <c r="P214" s="749"/>
      <c r="Q214" s="749"/>
      <c r="R214" s="749"/>
      <c r="S214" s="749"/>
      <c r="T214" s="749"/>
      <c r="U214" s="749"/>
      <c r="V214" s="749"/>
      <c r="W214" s="749"/>
      <c r="X214" s="755"/>
      <c r="Y214" s="758"/>
      <c r="Z214" s="295"/>
      <c r="AA214" s="295"/>
      <c r="AB214" s="295"/>
      <c r="AC214" s="295"/>
      <c r="AD214" s="295"/>
      <c r="AE214" s="295"/>
      <c r="AF214" s="295"/>
      <c r="AG214" s="295"/>
      <c r="AH214" s="295"/>
    </row>
    <row r="215" spans="1:34" ht="36" x14ac:dyDescent="0.25">
      <c r="A215" s="680"/>
      <c r="B215" s="680"/>
      <c r="C215" s="687"/>
      <c r="D215" s="300" t="s">
        <v>459</v>
      </c>
      <c r="E215" s="301">
        <v>22507111</v>
      </c>
      <c r="F215" s="301">
        <v>22507111</v>
      </c>
      <c r="G215" s="301">
        <v>22290655</v>
      </c>
      <c r="H215" s="301">
        <v>21639112</v>
      </c>
      <c r="I215" s="378">
        <v>21639112</v>
      </c>
      <c r="J215" s="301">
        <v>15875266</v>
      </c>
      <c r="K215" s="301">
        <v>19764487</v>
      </c>
      <c r="L215" s="301">
        <v>20687922</v>
      </c>
      <c r="M215" s="378">
        <v>20890964</v>
      </c>
      <c r="N215" s="750"/>
      <c r="O215" s="750"/>
      <c r="P215" s="750"/>
      <c r="Q215" s="750"/>
      <c r="R215" s="750"/>
      <c r="S215" s="750"/>
      <c r="T215" s="750"/>
      <c r="U215" s="750"/>
      <c r="V215" s="750"/>
      <c r="W215" s="750"/>
      <c r="X215" s="756"/>
      <c r="Y215" s="759"/>
      <c r="Z215" s="295"/>
      <c r="AA215" s="295"/>
      <c r="AB215" s="295"/>
      <c r="AC215" s="295"/>
      <c r="AD215" s="295"/>
      <c r="AE215" s="295"/>
      <c r="AF215" s="295"/>
      <c r="AG215" s="295"/>
      <c r="AH215" s="295"/>
    </row>
    <row r="216" spans="1:34" ht="24" x14ac:dyDescent="0.25">
      <c r="A216" s="680"/>
      <c r="B216" s="680"/>
      <c r="C216" s="686" t="s">
        <v>612</v>
      </c>
      <c r="D216" s="300" t="s">
        <v>444</v>
      </c>
      <c r="E216" s="301">
        <v>16721</v>
      </c>
      <c r="F216" s="301">
        <v>16721</v>
      </c>
      <c r="G216" s="301">
        <v>16721</v>
      </c>
      <c r="H216" s="301">
        <v>29000</v>
      </c>
      <c r="I216" s="379">
        <v>29000</v>
      </c>
      <c r="J216" s="310">
        <v>5779</v>
      </c>
      <c r="K216" s="310">
        <v>14204</v>
      </c>
      <c r="L216" s="310">
        <v>25118</v>
      </c>
      <c r="M216" s="380">
        <v>35650</v>
      </c>
      <c r="N216" s="725" t="s">
        <v>495</v>
      </c>
      <c r="O216" s="725" t="s">
        <v>452</v>
      </c>
      <c r="P216" s="725" t="s">
        <v>452</v>
      </c>
      <c r="Q216" s="725" t="s">
        <v>452</v>
      </c>
      <c r="R216" s="725" t="s">
        <v>452</v>
      </c>
      <c r="S216" s="725" t="s">
        <v>452</v>
      </c>
      <c r="T216" s="725" t="s">
        <v>452</v>
      </c>
      <c r="U216" s="725" t="s">
        <v>452</v>
      </c>
      <c r="V216" s="725" t="s">
        <v>452</v>
      </c>
      <c r="W216" s="725" t="s">
        <v>454</v>
      </c>
      <c r="X216" s="760" t="s">
        <v>455</v>
      </c>
      <c r="Y216" s="761">
        <v>8173463</v>
      </c>
      <c r="Z216" s="295"/>
      <c r="AA216" s="295"/>
      <c r="AB216" s="295"/>
      <c r="AC216" s="295"/>
      <c r="AD216" s="295"/>
      <c r="AE216" s="295"/>
      <c r="AF216" s="295"/>
      <c r="AG216" s="295"/>
      <c r="AH216" s="295"/>
    </row>
    <row r="217" spans="1:34" ht="24" x14ac:dyDescent="0.25">
      <c r="A217" s="680"/>
      <c r="B217" s="680"/>
      <c r="C217" s="680"/>
      <c r="D217" s="300" t="s">
        <v>456</v>
      </c>
      <c r="E217" s="301">
        <v>4722100000</v>
      </c>
      <c r="F217" s="301">
        <v>4722100000</v>
      </c>
      <c r="G217" s="301">
        <v>4722100000</v>
      </c>
      <c r="H217" s="301">
        <v>4389700767</v>
      </c>
      <c r="I217" s="379">
        <v>4370552232</v>
      </c>
      <c r="J217" s="310">
        <v>3491384000</v>
      </c>
      <c r="K217" s="310">
        <v>4024621500</v>
      </c>
      <c r="L217" s="310">
        <v>4190199000</v>
      </c>
      <c r="M217" s="380">
        <v>4349024333</v>
      </c>
      <c r="N217" s="725"/>
      <c r="O217" s="725"/>
      <c r="P217" s="725"/>
      <c r="Q217" s="725"/>
      <c r="R217" s="725"/>
      <c r="S217" s="725"/>
      <c r="T217" s="725"/>
      <c r="U217" s="725"/>
      <c r="V217" s="725"/>
      <c r="W217" s="725"/>
      <c r="X217" s="760"/>
      <c r="Y217" s="761"/>
      <c r="Z217" s="295"/>
      <c r="AA217" s="295"/>
      <c r="AB217" s="295"/>
      <c r="AC217" s="295"/>
      <c r="AD217" s="295"/>
      <c r="AE217" s="295"/>
      <c r="AF217" s="295"/>
      <c r="AG217" s="295"/>
      <c r="AH217" s="295"/>
    </row>
    <row r="218" spans="1:34" ht="24" x14ac:dyDescent="0.25">
      <c r="A218" s="680"/>
      <c r="B218" s="680"/>
      <c r="C218" s="680"/>
      <c r="D218" s="300" t="s">
        <v>457</v>
      </c>
      <c r="E218" s="301">
        <v>0</v>
      </c>
      <c r="F218" s="301">
        <v>0</v>
      </c>
      <c r="G218" s="301">
        <v>0</v>
      </c>
      <c r="H218" s="301">
        <v>0</v>
      </c>
      <c r="I218" s="379">
        <v>0</v>
      </c>
      <c r="J218" s="310">
        <v>0</v>
      </c>
      <c r="K218" s="310">
        <v>0</v>
      </c>
      <c r="L218" s="310">
        <v>0</v>
      </c>
      <c r="M218" s="380">
        <v>0</v>
      </c>
      <c r="N218" s="725"/>
      <c r="O218" s="725"/>
      <c r="P218" s="725"/>
      <c r="Q218" s="725"/>
      <c r="R218" s="725"/>
      <c r="S218" s="725"/>
      <c r="T218" s="725"/>
      <c r="U218" s="725"/>
      <c r="V218" s="725"/>
      <c r="W218" s="725"/>
      <c r="X218" s="760"/>
      <c r="Y218" s="761"/>
      <c r="Z218" s="295"/>
      <c r="AA218" s="295"/>
      <c r="AB218" s="295"/>
      <c r="AC218" s="295"/>
      <c r="AD218" s="295"/>
      <c r="AE218" s="295"/>
      <c r="AF218" s="295"/>
      <c r="AG218" s="295"/>
      <c r="AH218" s="295"/>
    </row>
    <row r="219" spans="1:34" ht="36" x14ac:dyDescent="0.25">
      <c r="A219" s="687"/>
      <c r="B219" s="687"/>
      <c r="C219" s="687"/>
      <c r="D219" s="300" t="s">
        <v>459</v>
      </c>
      <c r="E219" s="301">
        <v>784314031</v>
      </c>
      <c r="F219" s="301">
        <v>784314031</v>
      </c>
      <c r="G219" s="301">
        <v>776771097</v>
      </c>
      <c r="H219" s="301">
        <v>754066530</v>
      </c>
      <c r="I219" s="379">
        <v>754066530</v>
      </c>
      <c r="J219" s="310">
        <v>553211570</v>
      </c>
      <c r="K219" s="310">
        <v>688740762</v>
      </c>
      <c r="L219" s="310">
        <v>720920030</v>
      </c>
      <c r="M219" s="380">
        <v>727995530</v>
      </c>
      <c r="N219" s="725"/>
      <c r="O219" s="725"/>
      <c r="P219" s="725"/>
      <c r="Q219" s="725"/>
      <c r="R219" s="725"/>
      <c r="S219" s="725"/>
      <c r="T219" s="725"/>
      <c r="U219" s="725"/>
      <c r="V219" s="725"/>
      <c r="W219" s="725"/>
      <c r="X219" s="760"/>
      <c r="Y219" s="761"/>
      <c r="Z219" s="295"/>
      <c r="AA219" s="295"/>
      <c r="AB219" s="295"/>
      <c r="AC219" s="295"/>
      <c r="AD219" s="295"/>
      <c r="AE219" s="295"/>
      <c r="AF219" s="295"/>
      <c r="AG219" s="295"/>
      <c r="AH219" s="295"/>
    </row>
    <row r="220" spans="1:34" ht="24" x14ac:dyDescent="0.25">
      <c r="A220" s="686">
        <v>11</v>
      </c>
      <c r="B220" s="686" t="s">
        <v>305</v>
      </c>
      <c r="C220" s="688" t="s">
        <v>613</v>
      </c>
      <c r="D220" s="300" t="s">
        <v>444</v>
      </c>
      <c r="E220" s="301">
        <v>3</v>
      </c>
      <c r="F220" s="301">
        <v>3</v>
      </c>
      <c r="G220" s="301">
        <v>3</v>
      </c>
      <c r="H220" s="301">
        <v>3</v>
      </c>
      <c r="I220" s="303">
        <v>3</v>
      </c>
      <c r="J220" s="301">
        <v>0</v>
      </c>
      <c r="K220" s="301">
        <v>0</v>
      </c>
      <c r="L220" s="301">
        <v>0</v>
      </c>
      <c r="M220" s="378">
        <v>3</v>
      </c>
      <c r="N220" s="725" t="s">
        <v>495</v>
      </c>
      <c r="O220" s="725" t="s">
        <v>452</v>
      </c>
      <c r="P220" s="725" t="s">
        <v>452</v>
      </c>
      <c r="Q220" s="725" t="s">
        <v>452</v>
      </c>
      <c r="R220" s="725" t="s">
        <v>452</v>
      </c>
      <c r="S220" s="725" t="s">
        <v>452</v>
      </c>
      <c r="T220" s="725" t="s">
        <v>452</v>
      </c>
      <c r="U220" s="725" t="s">
        <v>452</v>
      </c>
      <c r="V220" s="725" t="s">
        <v>452</v>
      </c>
      <c r="W220" s="725" t="s">
        <v>454</v>
      </c>
      <c r="X220" s="760" t="s">
        <v>455</v>
      </c>
      <c r="Y220" s="761">
        <v>8173463</v>
      </c>
      <c r="Z220" s="295"/>
      <c r="AA220" s="295"/>
      <c r="AB220" s="295"/>
      <c r="AC220" s="295"/>
      <c r="AD220" s="295"/>
      <c r="AE220" s="295"/>
      <c r="AF220" s="295"/>
      <c r="AG220" s="295"/>
      <c r="AH220" s="295"/>
    </row>
    <row r="221" spans="1:34" ht="24" x14ac:dyDescent="0.25">
      <c r="A221" s="680"/>
      <c r="B221" s="680"/>
      <c r="C221" s="680"/>
      <c r="D221" s="300" t="s">
        <v>456</v>
      </c>
      <c r="E221" s="301">
        <v>351449000</v>
      </c>
      <c r="F221" s="301">
        <v>351449000</v>
      </c>
      <c r="G221" s="301">
        <v>351449000</v>
      </c>
      <c r="H221" s="301">
        <v>303949000</v>
      </c>
      <c r="I221" s="301">
        <v>334137000</v>
      </c>
      <c r="J221" s="301">
        <v>295052000</v>
      </c>
      <c r="K221" s="301">
        <v>295052000</v>
      </c>
      <c r="L221" s="301">
        <v>303382793</v>
      </c>
      <c r="M221" s="378">
        <v>333570793</v>
      </c>
      <c r="N221" s="725"/>
      <c r="O221" s="725"/>
      <c r="P221" s="725"/>
      <c r="Q221" s="725"/>
      <c r="R221" s="725"/>
      <c r="S221" s="725"/>
      <c r="T221" s="725"/>
      <c r="U221" s="725"/>
      <c r="V221" s="725"/>
      <c r="W221" s="725"/>
      <c r="X221" s="760"/>
      <c r="Y221" s="761"/>
      <c r="Z221" s="295"/>
      <c r="AA221" s="295"/>
      <c r="AB221" s="295"/>
      <c r="AC221" s="295"/>
      <c r="AD221" s="295"/>
      <c r="AE221" s="295"/>
      <c r="AF221" s="295"/>
      <c r="AG221" s="295"/>
      <c r="AH221" s="295"/>
    </row>
    <row r="222" spans="1:34" ht="24" x14ac:dyDescent="0.25">
      <c r="A222" s="680"/>
      <c r="B222" s="680"/>
      <c r="C222" s="680"/>
      <c r="D222" s="300" t="s">
        <v>457</v>
      </c>
      <c r="E222" s="301">
        <v>1</v>
      </c>
      <c r="F222" s="301">
        <v>1</v>
      </c>
      <c r="G222" s="301">
        <v>1</v>
      </c>
      <c r="H222" s="301">
        <v>1</v>
      </c>
      <c r="I222" s="303">
        <v>1</v>
      </c>
      <c r="J222" s="301">
        <v>0</v>
      </c>
      <c r="K222" s="301">
        <v>1</v>
      </c>
      <c r="L222" s="301">
        <v>1</v>
      </c>
      <c r="M222" s="378">
        <v>1</v>
      </c>
      <c r="N222" s="725"/>
      <c r="O222" s="725"/>
      <c r="P222" s="725"/>
      <c r="Q222" s="725"/>
      <c r="R222" s="725"/>
      <c r="S222" s="725"/>
      <c r="T222" s="725"/>
      <c r="U222" s="725"/>
      <c r="V222" s="725"/>
      <c r="W222" s="725"/>
      <c r="X222" s="760"/>
      <c r="Y222" s="761"/>
      <c r="Z222" s="295"/>
      <c r="AA222" s="295"/>
      <c r="AB222" s="295"/>
      <c r="AC222" s="295"/>
      <c r="AD222" s="295"/>
      <c r="AE222" s="295"/>
      <c r="AF222" s="295"/>
      <c r="AG222" s="295"/>
      <c r="AH222" s="295"/>
    </row>
    <row r="223" spans="1:34" ht="36" x14ac:dyDescent="0.25">
      <c r="A223" s="680"/>
      <c r="B223" s="680"/>
      <c r="C223" s="687"/>
      <c r="D223" s="300" t="s">
        <v>459</v>
      </c>
      <c r="E223" s="301">
        <v>26016990</v>
      </c>
      <c r="F223" s="301">
        <v>26016990</v>
      </c>
      <c r="G223" s="301">
        <v>26016990</v>
      </c>
      <c r="H223" s="301">
        <v>26016990</v>
      </c>
      <c r="I223" s="301">
        <v>26016990</v>
      </c>
      <c r="J223" s="301">
        <v>2365000</v>
      </c>
      <c r="K223" s="301">
        <v>26016990</v>
      </c>
      <c r="L223" s="301">
        <v>26016990</v>
      </c>
      <c r="M223" s="378">
        <v>26016990</v>
      </c>
      <c r="N223" s="725"/>
      <c r="O223" s="725"/>
      <c r="P223" s="725"/>
      <c r="Q223" s="725"/>
      <c r="R223" s="725"/>
      <c r="S223" s="725"/>
      <c r="T223" s="725"/>
      <c r="U223" s="725"/>
      <c r="V223" s="725"/>
      <c r="W223" s="725"/>
      <c r="X223" s="760"/>
      <c r="Y223" s="761"/>
      <c r="Z223" s="295"/>
      <c r="AA223" s="295"/>
      <c r="AB223" s="295"/>
      <c r="AC223" s="295"/>
      <c r="AD223" s="295"/>
      <c r="AE223" s="295"/>
      <c r="AF223" s="295"/>
      <c r="AG223" s="295"/>
      <c r="AH223" s="295"/>
    </row>
    <row r="224" spans="1:34" ht="24" x14ac:dyDescent="0.25">
      <c r="A224" s="680"/>
      <c r="B224" s="680"/>
      <c r="C224" s="688" t="s">
        <v>614</v>
      </c>
      <c r="D224" s="309" t="s">
        <v>444</v>
      </c>
      <c r="E224" s="310">
        <v>3</v>
      </c>
      <c r="F224" s="310">
        <v>3</v>
      </c>
      <c r="G224" s="310">
        <v>3</v>
      </c>
      <c r="H224" s="301">
        <v>3</v>
      </c>
      <c r="I224" s="303">
        <v>3</v>
      </c>
      <c r="J224" s="301">
        <v>0</v>
      </c>
      <c r="K224" s="301">
        <v>0</v>
      </c>
      <c r="L224" s="301">
        <v>0</v>
      </c>
      <c r="M224" s="381">
        <v>3</v>
      </c>
      <c r="N224" s="725" t="s">
        <v>495</v>
      </c>
      <c r="O224" s="725" t="s">
        <v>452</v>
      </c>
      <c r="P224" s="725" t="s">
        <v>452</v>
      </c>
      <c r="Q224" s="725" t="s">
        <v>452</v>
      </c>
      <c r="R224" s="725" t="s">
        <v>452</v>
      </c>
      <c r="S224" s="725" t="s">
        <v>452</v>
      </c>
      <c r="T224" s="725" t="s">
        <v>452</v>
      </c>
      <c r="U224" s="725" t="s">
        <v>452</v>
      </c>
      <c r="V224" s="725" t="s">
        <v>452</v>
      </c>
      <c r="W224" s="725" t="s">
        <v>454</v>
      </c>
      <c r="X224" s="760" t="s">
        <v>455</v>
      </c>
      <c r="Y224" s="761">
        <v>8173463</v>
      </c>
      <c r="Z224" s="295"/>
      <c r="AA224" s="295"/>
      <c r="AB224" s="295"/>
      <c r="AC224" s="295"/>
      <c r="AD224" s="295"/>
      <c r="AE224" s="295"/>
      <c r="AF224" s="295"/>
      <c r="AG224" s="295"/>
      <c r="AH224" s="295"/>
    </row>
    <row r="225" spans="1:34" ht="24" x14ac:dyDescent="0.25">
      <c r="A225" s="680"/>
      <c r="B225" s="680"/>
      <c r="C225" s="680"/>
      <c r="D225" s="309" t="s">
        <v>456</v>
      </c>
      <c r="E225" s="310">
        <v>351449000</v>
      </c>
      <c r="F225" s="310">
        <v>351449000</v>
      </c>
      <c r="G225" s="310">
        <v>351449000</v>
      </c>
      <c r="H225" s="310">
        <v>303949000</v>
      </c>
      <c r="I225" s="310">
        <v>334137000</v>
      </c>
      <c r="J225" s="310">
        <v>295052000</v>
      </c>
      <c r="K225" s="310">
        <v>295052000</v>
      </c>
      <c r="L225" s="310">
        <v>303382793</v>
      </c>
      <c r="M225" s="381">
        <v>333570793</v>
      </c>
      <c r="N225" s="725"/>
      <c r="O225" s="725"/>
      <c r="P225" s="725"/>
      <c r="Q225" s="725"/>
      <c r="R225" s="725"/>
      <c r="S225" s="725"/>
      <c r="T225" s="725"/>
      <c r="U225" s="725"/>
      <c r="V225" s="725"/>
      <c r="W225" s="725"/>
      <c r="X225" s="760"/>
      <c r="Y225" s="761"/>
      <c r="Z225" s="295"/>
      <c r="AA225" s="295"/>
      <c r="AB225" s="295"/>
      <c r="AC225" s="295"/>
      <c r="AD225" s="295"/>
      <c r="AE225" s="295"/>
      <c r="AF225" s="295"/>
      <c r="AG225" s="295"/>
      <c r="AH225" s="295"/>
    </row>
    <row r="226" spans="1:34" ht="24" x14ac:dyDescent="0.25">
      <c r="A226" s="680"/>
      <c r="B226" s="680"/>
      <c r="C226" s="680"/>
      <c r="D226" s="309" t="s">
        <v>457</v>
      </c>
      <c r="E226" s="310">
        <v>1</v>
      </c>
      <c r="F226" s="310">
        <v>1</v>
      </c>
      <c r="G226" s="310">
        <v>1</v>
      </c>
      <c r="H226" s="310">
        <v>1</v>
      </c>
      <c r="I226" s="311">
        <v>1</v>
      </c>
      <c r="J226" s="310">
        <v>0</v>
      </c>
      <c r="K226" s="310">
        <v>1</v>
      </c>
      <c r="L226" s="310">
        <v>1</v>
      </c>
      <c r="M226" s="381">
        <v>1</v>
      </c>
      <c r="N226" s="725"/>
      <c r="O226" s="725"/>
      <c r="P226" s="725"/>
      <c r="Q226" s="725"/>
      <c r="R226" s="725"/>
      <c r="S226" s="725"/>
      <c r="T226" s="725"/>
      <c r="U226" s="725"/>
      <c r="V226" s="725"/>
      <c r="W226" s="725"/>
      <c r="X226" s="760"/>
      <c r="Y226" s="761"/>
      <c r="Z226" s="295"/>
      <c r="AA226" s="295"/>
      <c r="AB226" s="295"/>
      <c r="AC226" s="295"/>
      <c r="AD226" s="295"/>
      <c r="AE226" s="295"/>
      <c r="AF226" s="295"/>
      <c r="AG226" s="295"/>
      <c r="AH226" s="295"/>
    </row>
    <row r="227" spans="1:34" ht="36" x14ac:dyDescent="0.25">
      <c r="A227" s="687"/>
      <c r="B227" s="687"/>
      <c r="C227" s="687"/>
      <c r="D227" s="309" t="s">
        <v>459</v>
      </c>
      <c r="E227" s="310">
        <v>26016990</v>
      </c>
      <c r="F227" s="310">
        <v>26016990</v>
      </c>
      <c r="G227" s="310">
        <v>26016990</v>
      </c>
      <c r="H227" s="310">
        <v>26016990</v>
      </c>
      <c r="I227" s="310">
        <v>26016990</v>
      </c>
      <c r="J227" s="310">
        <v>2365000</v>
      </c>
      <c r="K227" s="310">
        <v>26016990</v>
      </c>
      <c r="L227" s="310">
        <v>26016990</v>
      </c>
      <c r="M227" s="381">
        <v>26016990</v>
      </c>
      <c r="N227" s="725"/>
      <c r="O227" s="725"/>
      <c r="P227" s="725"/>
      <c r="Q227" s="725"/>
      <c r="R227" s="725"/>
      <c r="S227" s="725"/>
      <c r="T227" s="725"/>
      <c r="U227" s="725"/>
      <c r="V227" s="725"/>
      <c r="W227" s="725"/>
      <c r="X227" s="760"/>
      <c r="Y227" s="761"/>
      <c r="Z227" s="295"/>
      <c r="AA227" s="295"/>
      <c r="AB227" s="295"/>
      <c r="AC227" s="295"/>
      <c r="AD227" s="295"/>
      <c r="AE227" s="295"/>
      <c r="AF227" s="295"/>
      <c r="AG227" s="295"/>
      <c r="AH227" s="295"/>
    </row>
    <row r="228" spans="1:34" ht="24" x14ac:dyDescent="0.25">
      <c r="A228" s="686">
        <v>12</v>
      </c>
      <c r="B228" s="686" t="s">
        <v>615</v>
      </c>
      <c r="C228" s="686" t="s">
        <v>593</v>
      </c>
      <c r="D228" s="300" t="s">
        <v>444</v>
      </c>
      <c r="E228" s="301">
        <v>356</v>
      </c>
      <c r="F228" s="301">
        <v>356</v>
      </c>
      <c r="G228" s="301">
        <v>356</v>
      </c>
      <c r="H228" s="301">
        <v>356</v>
      </c>
      <c r="I228" s="379">
        <v>356</v>
      </c>
      <c r="J228" s="301">
        <v>137</v>
      </c>
      <c r="K228" s="301">
        <v>281</v>
      </c>
      <c r="L228" s="301">
        <v>350</v>
      </c>
      <c r="M228" s="378">
        <v>727</v>
      </c>
      <c r="N228" s="725" t="s">
        <v>593</v>
      </c>
      <c r="O228" s="725" t="s">
        <v>452</v>
      </c>
      <c r="P228" s="725" t="s">
        <v>452</v>
      </c>
      <c r="Q228" s="725" t="s">
        <v>452</v>
      </c>
      <c r="R228" s="725" t="s">
        <v>452</v>
      </c>
      <c r="S228" s="725" t="s">
        <v>452</v>
      </c>
      <c r="T228" s="725" t="s">
        <v>452</v>
      </c>
      <c r="U228" s="725" t="s">
        <v>452</v>
      </c>
      <c r="V228" s="725" t="s">
        <v>452</v>
      </c>
      <c r="W228" s="725" t="s">
        <v>454</v>
      </c>
      <c r="X228" s="762" t="s">
        <v>455</v>
      </c>
      <c r="Y228" s="761">
        <v>475275</v>
      </c>
      <c r="Z228" s="295"/>
      <c r="AA228" s="295"/>
      <c r="AB228" s="295"/>
      <c r="AC228" s="295"/>
      <c r="AD228" s="295"/>
      <c r="AE228" s="295"/>
      <c r="AF228" s="295"/>
      <c r="AG228" s="295"/>
      <c r="AH228" s="295"/>
    </row>
    <row r="229" spans="1:34" ht="24" x14ac:dyDescent="0.25">
      <c r="A229" s="680"/>
      <c r="B229" s="680"/>
      <c r="C229" s="680"/>
      <c r="D229" s="300" t="s">
        <v>456</v>
      </c>
      <c r="E229" s="301">
        <v>82526248</v>
      </c>
      <c r="F229" s="301">
        <v>82526248</v>
      </c>
      <c r="G229" s="301">
        <v>95175689</v>
      </c>
      <c r="H229" s="301">
        <v>75366080</v>
      </c>
      <c r="I229" s="379">
        <v>74900977</v>
      </c>
      <c r="J229" s="301">
        <v>59005859</v>
      </c>
      <c r="K229" s="301">
        <v>89559080</v>
      </c>
      <c r="L229" s="301">
        <v>95676324</v>
      </c>
      <c r="M229" s="378">
        <v>106100732</v>
      </c>
      <c r="N229" s="725"/>
      <c r="O229" s="725"/>
      <c r="P229" s="725"/>
      <c r="Q229" s="725"/>
      <c r="R229" s="725"/>
      <c r="S229" s="725"/>
      <c r="T229" s="725"/>
      <c r="U229" s="725"/>
      <c r="V229" s="725"/>
      <c r="W229" s="725"/>
      <c r="X229" s="762"/>
      <c r="Y229" s="761"/>
      <c r="Z229" s="295"/>
      <c r="AA229" s="295"/>
      <c r="AB229" s="295"/>
      <c r="AC229" s="295"/>
      <c r="AD229" s="295"/>
      <c r="AE229" s="295"/>
      <c r="AF229" s="295"/>
      <c r="AG229" s="295"/>
      <c r="AH229" s="295"/>
    </row>
    <row r="230" spans="1:34" ht="24" x14ac:dyDescent="0.25">
      <c r="A230" s="680"/>
      <c r="B230" s="680"/>
      <c r="C230" s="680"/>
      <c r="D230" s="300" t="s">
        <v>457</v>
      </c>
      <c r="E230" s="301">
        <v>0</v>
      </c>
      <c r="F230" s="301">
        <v>0</v>
      </c>
      <c r="G230" s="301">
        <v>0</v>
      </c>
      <c r="H230" s="301">
        <v>0</v>
      </c>
      <c r="I230" s="379">
        <v>0</v>
      </c>
      <c r="J230" s="301">
        <v>0</v>
      </c>
      <c r="K230" s="301">
        <v>0</v>
      </c>
      <c r="L230" s="301">
        <v>0</v>
      </c>
      <c r="M230" s="378">
        <v>0</v>
      </c>
      <c r="N230" s="725"/>
      <c r="O230" s="725"/>
      <c r="P230" s="725"/>
      <c r="Q230" s="725"/>
      <c r="R230" s="725"/>
      <c r="S230" s="725"/>
      <c r="T230" s="725"/>
      <c r="U230" s="725"/>
      <c r="V230" s="725"/>
      <c r="W230" s="725"/>
      <c r="X230" s="762"/>
      <c r="Y230" s="761"/>
      <c r="Z230" s="295"/>
      <c r="AA230" s="295"/>
      <c r="AB230" s="295"/>
      <c r="AC230" s="295"/>
      <c r="AD230" s="295"/>
      <c r="AE230" s="295"/>
      <c r="AF230" s="295"/>
      <c r="AG230" s="295"/>
      <c r="AH230" s="295"/>
    </row>
    <row r="231" spans="1:34" ht="36" x14ac:dyDescent="0.25">
      <c r="A231" s="680"/>
      <c r="B231" s="680"/>
      <c r="C231" s="687"/>
      <c r="D231" s="300" t="s">
        <v>459</v>
      </c>
      <c r="E231" s="301">
        <v>14426797</v>
      </c>
      <c r="F231" s="301">
        <v>14426797</v>
      </c>
      <c r="G231" s="301">
        <v>14210998</v>
      </c>
      <c r="H231" s="301">
        <v>13928109</v>
      </c>
      <c r="I231" s="379">
        <v>13928109</v>
      </c>
      <c r="J231" s="301">
        <v>10423512</v>
      </c>
      <c r="K231" s="301">
        <v>13673252</v>
      </c>
      <c r="L231" s="301">
        <v>13830265</v>
      </c>
      <c r="M231" s="378">
        <v>13830265</v>
      </c>
      <c r="N231" s="725"/>
      <c r="O231" s="725"/>
      <c r="P231" s="725"/>
      <c r="Q231" s="725"/>
      <c r="R231" s="725"/>
      <c r="S231" s="725"/>
      <c r="T231" s="725"/>
      <c r="U231" s="725"/>
      <c r="V231" s="725"/>
      <c r="W231" s="725"/>
      <c r="X231" s="762"/>
      <c r="Y231" s="761"/>
      <c r="Z231" s="295"/>
      <c r="AA231" s="295"/>
      <c r="AB231" s="295"/>
      <c r="AC231" s="295"/>
      <c r="AD231" s="295"/>
      <c r="AE231" s="295"/>
      <c r="AF231" s="295"/>
      <c r="AG231" s="295"/>
      <c r="AH231" s="295"/>
    </row>
    <row r="232" spans="1:34" ht="24" x14ac:dyDescent="0.25">
      <c r="A232" s="680"/>
      <c r="B232" s="680"/>
      <c r="C232" s="686" t="s">
        <v>594</v>
      </c>
      <c r="D232" s="300" t="s">
        <v>444</v>
      </c>
      <c r="E232" s="301">
        <v>223</v>
      </c>
      <c r="F232" s="301">
        <v>223</v>
      </c>
      <c r="G232" s="301">
        <v>223</v>
      </c>
      <c r="H232" s="301">
        <v>223</v>
      </c>
      <c r="I232" s="379">
        <v>223</v>
      </c>
      <c r="J232" s="301">
        <v>24</v>
      </c>
      <c r="K232" s="301">
        <v>49</v>
      </c>
      <c r="L232" s="301">
        <v>191</v>
      </c>
      <c r="M232" s="378">
        <v>271</v>
      </c>
      <c r="N232" s="725" t="s">
        <v>594</v>
      </c>
      <c r="O232" s="725" t="s">
        <v>452</v>
      </c>
      <c r="P232" s="725" t="s">
        <v>452</v>
      </c>
      <c r="Q232" s="725" t="s">
        <v>452</v>
      </c>
      <c r="R232" s="725" t="s">
        <v>452</v>
      </c>
      <c r="S232" s="725" t="s">
        <v>452</v>
      </c>
      <c r="T232" s="725" t="s">
        <v>452</v>
      </c>
      <c r="U232" s="725" t="s">
        <v>452</v>
      </c>
      <c r="V232" s="725" t="s">
        <v>452</v>
      </c>
      <c r="W232" s="725" t="s">
        <v>454</v>
      </c>
      <c r="X232" s="762" t="s">
        <v>455</v>
      </c>
      <c r="Y232" s="763">
        <v>126192</v>
      </c>
      <c r="Z232" s="295"/>
      <c r="AA232" s="295"/>
      <c r="AB232" s="295"/>
      <c r="AC232" s="295"/>
      <c r="AD232" s="295"/>
      <c r="AE232" s="295"/>
      <c r="AF232" s="295"/>
      <c r="AG232" s="295"/>
      <c r="AH232" s="295"/>
    </row>
    <row r="233" spans="1:34" ht="24" x14ac:dyDescent="0.25">
      <c r="A233" s="680"/>
      <c r="B233" s="680"/>
      <c r="C233" s="680"/>
      <c r="D233" s="300" t="s">
        <v>456</v>
      </c>
      <c r="E233" s="301">
        <v>51729868</v>
      </c>
      <c r="F233" s="301">
        <v>51729868</v>
      </c>
      <c r="G233" s="301">
        <v>59658908</v>
      </c>
      <c r="H233" s="301">
        <v>47241665</v>
      </c>
      <c r="I233" s="379">
        <v>46950125</v>
      </c>
      <c r="J233" s="301">
        <v>10336793</v>
      </c>
      <c r="K233" s="301">
        <v>15689182</v>
      </c>
      <c r="L233" s="301">
        <v>30609284</v>
      </c>
      <c r="M233" s="378">
        <v>32821360</v>
      </c>
      <c r="N233" s="725"/>
      <c r="O233" s="725"/>
      <c r="P233" s="725"/>
      <c r="Q233" s="725"/>
      <c r="R233" s="725"/>
      <c r="S233" s="725"/>
      <c r="T233" s="725"/>
      <c r="U233" s="725"/>
      <c r="V233" s="725"/>
      <c r="W233" s="725"/>
      <c r="X233" s="762"/>
      <c r="Y233" s="763"/>
      <c r="Z233" s="295"/>
      <c r="AA233" s="295"/>
      <c r="AB233" s="295"/>
      <c r="AC233" s="295"/>
      <c r="AD233" s="295"/>
      <c r="AE233" s="295"/>
      <c r="AF233" s="295"/>
      <c r="AG233" s="295"/>
      <c r="AH233" s="295"/>
    </row>
    <row r="234" spans="1:34" ht="24" x14ac:dyDescent="0.25">
      <c r="A234" s="680"/>
      <c r="B234" s="680"/>
      <c r="C234" s="680"/>
      <c r="D234" s="300" t="s">
        <v>457</v>
      </c>
      <c r="E234" s="301">
        <v>0</v>
      </c>
      <c r="F234" s="301">
        <v>0</v>
      </c>
      <c r="G234" s="301">
        <v>0</v>
      </c>
      <c r="H234" s="301">
        <v>0</v>
      </c>
      <c r="I234" s="379">
        <v>0</v>
      </c>
      <c r="J234" s="301">
        <v>0</v>
      </c>
      <c r="K234" s="301">
        <v>0</v>
      </c>
      <c r="L234" s="301">
        <v>0</v>
      </c>
      <c r="M234" s="378">
        <v>0</v>
      </c>
      <c r="N234" s="725"/>
      <c r="O234" s="725"/>
      <c r="P234" s="725"/>
      <c r="Q234" s="725"/>
      <c r="R234" s="725"/>
      <c r="S234" s="725"/>
      <c r="T234" s="725"/>
      <c r="U234" s="725"/>
      <c r="V234" s="725"/>
      <c r="W234" s="725"/>
      <c r="X234" s="762"/>
      <c r="Y234" s="763"/>
      <c r="Z234" s="295"/>
      <c r="AA234" s="295"/>
      <c r="AB234" s="295"/>
      <c r="AC234" s="295"/>
      <c r="AD234" s="295"/>
      <c r="AE234" s="295"/>
      <c r="AF234" s="295"/>
      <c r="AG234" s="295"/>
      <c r="AH234" s="295"/>
    </row>
    <row r="235" spans="1:34" ht="36" x14ac:dyDescent="0.25">
      <c r="A235" s="680"/>
      <c r="B235" s="680"/>
      <c r="C235" s="687"/>
      <c r="D235" s="300" t="s">
        <v>459</v>
      </c>
      <c r="E235" s="301">
        <v>9043139</v>
      </c>
      <c r="F235" s="301">
        <v>9043139</v>
      </c>
      <c r="G235" s="301">
        <v>8907869</v>
      </c>
      <c r="H235" s="301">
        <v>8730546</v>
      </c>
      <c r="I235" s="379">
        <v>8730546</v>
      </c>
      <c r="J235" s="301">
        <v>6533762</v>
      </c>
      <c r="K235" s="301">
        <v>8570794</v>
      </c>
      <c r="L235" s="301">
        <v>8669215</v>
      </c>
      <c r="M235" s="378">
        <v>8669215</v>
      </c>
      <c r="N235" s="725"/>
      <c r="O235" s="725"/>
      <c r="P235" s="725"/>
      <c r="Q235" s="725"/>
      <c r="R235" s="725"/>
      <c r="S235" s="725"/>
      <c r="T235" s="725"/>
      <c r="U235" s="725"/>
      <c r="V235" s="725"/>
      <c r="W235" s="725"/>
      <c r="X235" s="762"/>
      <c r="Y235" s="763"/>
      <c r="Z235" s="295"/>
      <c r="AA235" s="295"/>
      <c r="AB235" s="295"/>
      <c r="AC235" s="295"/>
      <c r="AD235" s="295"/>
      <c r="AE235" s="295"/>
      <c r="AF235" s="295"/>
      <c r="AG235" s="295"/>
      <c r="AH235" s="295"/>
    </row>
    <row r="236" spans="1:34" ht="24" x14ac:dyDescent="0.25">
      <c r="A236" s="680"/>
      <c r="B236" s="680"/>
      <c r="C236" s="686" t="s">
        <v>595</v>
      </c>
      <c r="D236" s="300" t="s">
        <v>444</v>
      </c>
      <c r="E236" s="301">
        <v>66</v>
      </c>
      <c r="F236" s="301">
        <v>66</v>
      </c>
      <c r="G236" s="301">
        <v>66</v>
      </c>
      <c r="H236" s="301">
        <v>66</v>
      </c>
      <c r="I236" s="379">
        <v>66</v>
      </c>
      <c r="J236" s="301">
        <v>6</v>
      </c>
      <c r="K236" s="301">
        <v>12</v>
      </c>
      <c r="L236" s="301">
        <v>37</v>
      </c>
      <c r="M236" s="378">
        <v>73</v>
      </c>
      <c r="N236" s="725" t="s">
        <v>595</v>
      </c>
      <c r="O236" s="725" t="s">
        <v>452</v>
      </c>
      <c r="P236" s="725" t="s">
        <v>452</v>
      </c>
      <c r="Q236" s="725" t="s">
        <v>452</v>
      </c>
      <c r="R236" s="725" t="s">
        <v>452</v>
      </c>
      <c r="S236" s="725" t="s">
        <v>452</v>
      </c>
      <c r="T236" s="725" t="s">
        <v>452</v>
      </c>
      <c r="U236" s="725" t="s">
        <v>452</v>
      </c>
      <c r="V236" s="725" t="s">
        <v>452</v>
      </c>
      <c r="W236" s="725" t="s">
        <v>454</v>
      </c>
      <c r="X236" s="762" t="s">
        <v>455</v>
      </c>
      <c r="Y236" s="763">
        <v>93857</v>
      </c>
      <c r="Z236" s="295"/>
      <c r="AA236" s="295"/>
      <c r="AB236" s="295"/>
      <c r="AC236" s="295"/>
      <c r="AD236" s="295"/>
      <c r="AE236" s="295"/>
      <c r="AF236" s="295"/>
      <c r="AG236" s="295"/>
      <c r="AH236" s="295"/>
    </row>
    <row r="237" spans="1:34" ht="24" x14ac:dyDescent="0.25">
      <c r="A237" s="680"/>
      <c r="B237" s="680"/>
      <c r="C237" s="680"/>
      <c r="D237" s="300" t="s">
        <v>456</v>
      </c>
      <c r="E237" s="301">
        <v>15297548</v>
      </c>
      <c r="F237" s="301">
        <v>15297548</v>
      </c>
      <c r="G237" s="301">
        <v>17642323</v>
      </c>
      <c r="H237" s="301">
        <v>13970298</v>
      </c>
      <c r="I237" s="379">
        <v>13884084</v>
      </c>
      <c r="J237" s="301">
        <v>2584198</v>
      </c>
      <c r="K237" s="301">
        <v>3922295</v>
      </c>
      <c r="L237" s="301">
        <v>7866720</v>
      </c>
      <c r="M237" s="378">
        <v>8862154</v>
      </c>
      <c r="N237" s="725"/>
      <c r="O237" s="725"/>
      <c r="P237" s="725"/>
      <c r="Q237" s="725"/>
      <c r="R237" s="725"/>
      <c r="S237" s="725"/>
      <c r="T237" s="725"/>
      <c r="U237" s="725"/>
      <c r="V237" s="725"/>
      <c r="W237" s="725"/>
      <c r="X237" s="762"/>
      <c r="Y237" s="763"/>
      <c r="Z237" s="295"/>
      <c r="AA237" s="295"/>
      <c r="AB237" s="295"/>
      <c r="AC237" s="295"/>
      <c r="AD237" s="295"/>
      <c r="AE237" s="295"/>
      <c r="AF237" s="295"/>
      <c r="AG237" s="295"/>
      <c r="AH237" s="295"/>
    </row>
    <row r="238" spans="1:34" ht="24" x14ac:dyDescent="0.25">
      <c r="A238" s="680"/>
      <c r="B238" s="680"/>
      <c r="C238" s="680"/>
      <c r="D238" s="300" t="s">
        <v>457</v>
      </c>
      <c r="E238" s="301">
        <v>0</v>
      </c>
      <c r="F238" s="301">
        <v>0</v>
      </c>
      <c r="G238" s="301">
        <v>0</v>
      </c>
      <c r="H238" s="301">
        <v>0</v>
      </c>
      <c r="I238" s="379">
        <v>0</v>
      </c>
      <c r="J238" s="301">
        <v>0</v>
      </c>
      <c r="K238" s="301">
        <v>0</v>
      </c>
      <c r="L238" s="301">
        <v>0</v>
      </c>
      <c r="M238" s="378">
        <v>0</v>
      </c>
      <c r="N238" s="725"/>
      <c r="O238" s="725"/>
      <c r="P238" s="725"/>
      <c r="Q238" s="725"/>
      <c r="R238" s="725"/>
      <c r="S238" s="725"/>
      <c r="T238" s="725"/>
      <c r="U238" s="725"/>
      <c r="V238" s="725"/>
      <c r="W238" s="725"/>
      <c r="X238" s="762"/>
      <c r="Y238" s="763"/>
      <c r="Z238" s="295"/>
      <c r="AA238" s="295"/>
      <c r="AB238" s="295"/>
      <c r="AC238" s="295"/>
      <c r="AD238" s="295"/>
      <c r="AE238" s="295"/>
      <c r="AF238" s="295"/>
      <c r="AG238" s="295"/>
      <c r="AH238" s="295"/>
    </row>
    <row r="239" spans="1:34" ht="36" x14ac:dyDescent="0.25">
      <c r="A239" s="680"/>
      <c r="B239" s="680"/>
      <c r="C239" s="687"/>
      <c r="D239" s="300" t="s">
        <v>459</v>
      </c>
      <c r="E239" s="301">
        <v>2674236</v>
      </c>
      <c r="F239" s="301">
        <v>2674236</v>
      </c>
      <c r="G239" s="301">
        <v>2634234</v>
      </c>
      <c r="H239" s="301">
        <v>2581796</v>
      </c>
      <c r="I239" s="379">
        <v>2581796</v>
      </c>
      <c r="J239" s="301">
        <v>1932163</v>
      </c>
      <c r="K239" s="301">
        <v>2534554</v>
      </c>
      <c r="L239" s="301">
        <v>2563659</v>
      </c>
      <c r="M239" s="378">
        <v>2563659</v>
      </c>
      <c r="N239" s="725"/>
      <c r="O239" s="725"/>
      <c r="P239" s="725"/>
      <c r="Q239" s="725"/>
      <c r="R239" s="725"/>
      <c r="S239" s="725"/>
      <c r="T239" s="725"/>
      <c r="U239" s="725"/>
      <c r="V239" s="725"/>
      <c r="W239" s="725"/>
      <c r="X239" s="762"/>
      <c r="Y239" s="763"/>
      <c r="Z239" s="295"/>
      <c r="AA239" s="295"/>
      <c r="AB239" s="295"/>
      <c r="AC239" s="295"/>
      <c r="AD239" s="295"/>
      <c r="AE239" s="295"/>
      <c r="AF239" s="295"/>
      <c r="AG239" s="295"/>
      <c r="AH239" s="295"/>
    </row>
    <row r="240" spans="1:34" ht="24" x14ac:dyDescent="0.25">
      <c r="A240" s="680"/>
      <c r="B240" s="680"/>
      <c r="C240" s="686" t="s">
        <v>596</v>
      </c>
      <c r="D240" s="300" t="s">
        <v>444</v>
      </c>
      <c r="E240" s="301">
        <v>193</v>
      </c>
      <c r="F240" s="301">
        <v>193</v>
      </c>
      <c r="G240" s="301">
        <v>193</v>
      </c>
      <c r="H240" s="301">
        <v>193</v>
      </c>
      <c r="I240" s="379">
        <v>193</v>
      </c>
      <c r="J240" s="301">
        <v>17</v>
      </c>
      <c r="K240" s="301">
        <v>35</v>
      </c>
      <c r="L240" s="301">
        <v>200</v>
      </c>
      <c r="M240" s="378">
        <v>323</v>
      </c>
      <c r="N240" s="725" t="s">
        <v>596</v>
      </c>
      <c r="O240" s="725" t="s">
        <v>452</v>
      </c>
      <c r="P240" s="725" t="s">
        <v>452</v>
      </c>
      <c r="Q240" s="725" t="s">
        <v>452</v>
      </c>
      <c r="R240" s="725" t="s">
        <v>452</v>
      </c>
      <c r="S240" s="725" t="s">
        <v>452</v>
      </c>
      <c r="T240" s="725" t="s">
        <v>452</v>
      </c>
      <c r="U240" s="725" t="s">
        <v>452</v>
      </c>
      <c r="V240" s="725" t="s">
        <v>452</v>
      </c>
      <c r="W240" s="725" t="s">
        <v>454</v>
      </c>
      <c r="X240" s="762" t="s">
        <v>455</v>
      </c>
      <c r="Y240" s="763">
        <v>392220</v>
      </c>
      <c r="Z240" s="295"/>
      <c r="AA240" s="295"/>
      <c r="AB240" s="295"/>
      <c r="AC240" s="295"/>
      <c r="AD240" s="295"/>
      <c r="AE240" s="295"/>
      <c r="AF240" s="295"/>
      <c r="AG240" s="295"/>
      <c r="AH240" s="295"/>
    </row>
    <row r="241" spans="1:34" ht="24" x14ac:dyDescent="0.25">
      <c r="A241" s="680"/>
      <c r="B241" s="680"/>
      <c r="C241" s="680"/>
      <c r="D241" s="300" t="s">
        <v>456</v>
      </c>
      <c r="E241" s="301">
        <v>44684944</v>
      </c>
      <c r="F241" s="301">
        <v>44684944</v>
      </c>
      <c r="G241" s="301">
        <v>51534154</v>
      </c>
      <c r="H241" s="301">
        <v>40807975</v>
      </c>
      <c r="I241" s="379">
        <v>40556139</v>
      </c>
      <c r="J241" s="301">
        <v>7321895</v>
      </c>
      <c r="K241" s="301">
        <v>11113171</v>
      </c>
      <c r="L241" s="301">
        <v>27522811</v>
      </c>
      <c r="M241" s="378">
        <v>30923878</v>
      </c>
      <c r="N241" s="725"/>
      <c r="O241" s="725"/>
      <c r="P241" s="725"/>
      <c r="Q241" s="725"/>
      <c r="R241" s="725"/>
      <c r="S241" s="725"/>
      <c r="T241" s="725"/>
      <c r="U241" s="725"/>
      <c r="V241" s="725"/>
      <c r="W241" s="725"/>
      <c r="X241" s="762"/>
      <c r="Y241" s="763"/>
      <c r="Z241" s="295"/>
      <c r="AA241" s="295"/>
      <c r="AB241" s="295"/>
      <c r="AC241" s="295"/>
      <c r="AD241" s="295"/>
      <c r="AE241" s="295"/>
      <c r="AF241" s="295"/>
      <c r="AG241" s="295"/>
      <c r="AH241" s="295"/>
    </row>
    <row r="242" spans="1:34" ht="24" x14ac:dyDescent="0.25">
      <c r="A242" s="680"/>
      <c r="B242" s="680"/>
      <c r="C242" s="680"/>
      <c r="D242" s="300" t="s">
        <v>457</v>
      </c>
      <c r="E242" s="301">
        <v>0</v>
      </c>
      <c r="F242" s="301">
        <v>0</v>
      </c>
      <c r="G242" s="301">
        <v>0</v>
      </c>
      <c r="H242" s="301">
        <v>0</v>
      </c>
      <c r="I242" s="379">
        <v>0</v>
      </c>
      <c r="J242" s="301">
        <v>0</v>
      </c>
      <c r="K242" s="301">
        <v>0</v>
      </c>
      <c r="L242" s="301">
        <v>0</v>
      </c>
      <c r="M242" s="378">
        <v>0</v>
      </c>
      <c r="N242" s="725"/>
      <c r="O242" s="725"/>
      <c r="P242" s="725"/>
      <c r="Q242" s="725"/>
      <c r="R242" s="725"/>
      <c r="S242" s="725"/>
      <c r="T242" s="725"/>
      <c r="U242" s="725"/>
      <c r="V242" s="725"/>
      <c r="W242" s="725"/>
      <c r="X242" s="762"/>
      <c r="Y242" s="763"/>
      <c r="Z242" s="295"/>
      <c r="AA242" s="295"/>
      <c r="AB242" s="295"/>
      <c r="AC242" s="295"/>
      <c r="AD242" s="295"/>
      <c r="AE242" s="295"/>
      <c r="AF242" s="295"/>
      <c r="AG242" s="295"/>
      <c r="AH242" s="295"/>
    </row>
    <row r="243" spans="1:34" ht="36" x14ac:dyDescent="0.25">
      <c r="A243" s="680"/>
      <c r="B243" s="680"/>
      <c r="C243" s="687"/>
      <c r="D243" s="300" t="s">
        <v>459</v>
      </c>
      <c r="E243" s="301">
        <v>7811583</v>
      </c>
      <c r="F243" s="301">
        <v>7811583</v>
      </c>
      <c r="G243" s="301">
        <v>7694735</v>
      </c>
      <c r="H243" s="301">
        <v>7541561</v>
      </c>
      <c r="I243" s="379">
        <v>7541561</v>
      </c>
      <c r="J243" s="301">
        <v>5643950</v>
      </c>
      <c r="K243" s="301">
        <v>7403566</v>
      </c>
      <c r="L243" s="301">
        <v>7488583</v>
      </c>
      <c r="M243" s="378">
        <v>7488583</v>
      </c>
      <c r="N243" s="725"/>
      <c r="O243" s="725"/>
      <c r="P243" s="725"/>
      <c r="Q243" s="725"/>
      <c r="R243" s="725"/>
      <c r="S243" s="725"/>
      <c r="T243" s="725"/>
      <c r="U243" s="725"/>
      <c r="V243" s="725"/>
      <c r="W243" s="725"/>
      <c r="X243" s="762"/>
      <c r="Y243" s="763"/>
      <c r="Z243" s="295"/>
      <c r="AA243" s="295"/>
      <c r="AB243" s="295"/>
      <c r="AC243" s="295"/>
      <c r="AD243" s="295"/>
      <c r="AE243" s="295"/>
      <c r="AF243" s="295"/>
      <c r="AG243" s="295"/>
      <c r="AH243" s="295"/>
    </row>
    <row r="244" spans="1:34" ht="24" x14ac:dyDescent="0.25">
      <c r="A244" s="680"/>
      <c r="B244" s="680"/>
      <c r="C244" s="686" t="s">
        <v>597</v>
      </c>
      <c r="D244" s="300" t="s">
        <v>444</v>
      </c>
      <c r="E244" s="301">
        <v>115</v>
      </c>
      <c r="F244" s="301">
        <v>115</v>
      </c>
      <c r="G244" s="301">
        <v>115</v>
      </c>
      <c r="H244" s="301">
        <v>115</v>
      </c>
      <c r="I244" s="379">
        <v>115</v>
      </c>
      <c r="J244" s="301">
        <v>14</v>
      </c>
      <c r="K244" s="301">
        <v>29</v>
      </c>
      <c r="L244" s="301">
        <v>79</v>
      </c>
      <c r="M244" s="378">
        <v>109</v>
      </c>
      <c r="N244" s="725" t="s">
        <v>597</v>
      </c>
      <c r="O244" s="725" t="s">
        <v>452</v>
      </c>
      <c r="P244" s="725" t="s">
        <v>452</v>
      </c>
      <c r="Q244" s="725" t="s">
        <v>452</v>
      </c>
      <c r="R244" s="725" t="s">
        <v>452</v>
      </c>
      <c r="S244" s="725" t="s">
        <v>452</v>
      </c>
      <c r="T244" s="725" t="s">
        <v>452</v>
      </c>
      <c r="U244" s="725" t="s">
        <v>452</v>
      </c>
      <c r="V244" s="725" t="s">
        <v>452</v>
      </c>
      <c r="W244" s="725" t="s">
        <v>454</v>
      </c>
      <c r="X244" s="762" t="s">
        <v>455</v>
      </c>
      <c r="Y244" s="763">
        <v>342940</v>
      </c>
      <c r="Z244" s="295"/>
      <c r="AA244" s="295"/>
      <c r="AB244" s="295"/>
      <c r="AC244" s="295"/>
      <c r="AD244" s="295"/>
      <c r="AE244" s="295"/>
      <c r="AF244" s="295"/>
      <c r="AG244" s="295"/>
      <c r="AH244" s="295"/>
    </row>
    <row r="245" spans="1:34" ht="24" x14ac:dyDescent="0.25">
      <c r="A245" s="680"/>
      <c r="B245" s="680"/>
      <c r="C245" s="680"/>
      <c r="D245" s="300" t="s">
        <v>456</v>
      </c>
      <c r="E245" s="301">
        <v>26770710</v>
      </c>
      <c r="F245" s="301">
        <v>26770710</v>
      </c>
      <c r="G245" s="301">
        <v>30874065</v>
      </c>
      <c r="H245" s="301">
        <v>24448021</v>
      </c>
      <c r="I245" s="379">
        <v>24297146</v>
      </c>
      <c r="J245" s="301">
        <v>6029796</v>
      </c>
      <c r="K245" s="301">
        <v>9152023</v>
      </c>
      <c r="L245" s="301">
        <v>16796510</v>
      </c>
      <c r="M245" s="378">
        <v>17626038</v>
      </c>
      <c r="N245" s="725"/>
      <c r="O245" s="725"/>
      <c r="P245" s="725"/>
      <c r="Q245" s="725"/>
      <c r="R245" s="725"/>
      <c r="S245" s="725"/>
      <c r="T245" s="725"/>
      <c r="U245" s="725"/>
      <c r="V245" s="725"/>
      <c r="W245" s="725"/>
      <c r="X245" s="762"/>
      <c r="Y245" s="763"/>
      <c r="Z245" s="295"/>
      <c r="AA245" s="295"/>
      <c r="AB245" s="295"/>
      <c r="AC245" s="295"/>
      <c r="AD245" s="295"/>
      <c r="AE245" s="295"/>
      <c r="AF245" s="295"/>
      <c r="AG245" s="295"/>
      <c r="AH245" s="295"/>
    </row>
    <row r="246" spans="1:34" ht="24" x14ac:dyDescent="0.25">
      <c r="A246" s="680"/>
      <c r="B246" s="680"/>
      <c r="C246" s="680"/>
      <c r="D246" s="300" t="s">
        <v>457</v>
      </c>
      <c r="E246" s="301">
        <v>0</v>
      </c>
      <c r="F246" s="301">
        <v>0</v>
      </c>
      <c r="G246" s="301">
        <v>0</v>
      </c>
      <c r="H246" s="301">
        <v>0</v>
      </c>
      <c r="I246" s="379">
        <v>0</v>
      </c>
      <c r="J246" s="301">
        <v>0</v>
      </c>
      <c r="K246" s="301">
        <v>0</v>
      </c>
      <c r="L246" s="301">
        <v>0</v>
      </c>
      <c r="M246" s="378">
        <v>0</v>
      </c>
      <c r="N246" s="725"/>
      <c r="O246" s="725"/>
      <c r="P246" s="725"/>
      <c r="Q246" s="725"/>
      <c r="R246" s="725"/>
      <c r="S246" s="725"/>
      <c r="T246" s="725"/>
      <c r="U246" s="725"/>
      <c r="V246" s="725"/>
      <c r="W246" s="725"/>
      <c r="X246" s="762"/>
      <c r="Y246" s="763"/>
      <c r="Z246" s="295"/>
      <c r="AA246" s="295"/>
      <c r="AB246" s="295"/>
      <c r="AC246" s="295"/>
      <c r="AD246" s="295"/>
      <c r="AE246" s="295"/>
      <c r="AF246" s="295"/>
      <c r="AG246" s="295"/>
      <c r="AH246" s="295"/>
    </row>
    <row r="247" spans="1:34" ht="36" x14ac:dyDescent="0.25">
      <c r="A247" s="680"/>
      <c r="B247" s="680"/>
      <c r="C247" s="687"/>
      <c r="D247" s="300" t="s">
        <v>459</v>
      </c>
      <c r="E247" s="301">
        <v>4679912</v>
      </c>
      <c r="F247" s="301">
        <v>4679912</v>
      </c>
      <c r="G247" s="301">
        <v>4609909</v>
      </c>
      <c r="H247" s="301">
        <v>4518143</v>
      </c>
      <c r="I247" s="379">
        <v>4518143</v>
      </c>
      <c r="J247" s="301">
        <v>3381286</v>
      </c>
      <c r="K247" s="301">
        <v>4435469</v>
      </c>
      <c r="L247" s="301">
        <v>4486403</v>
      </c>
      <c r="M247" s="378">
        <v>4486403</v>
      </c>
      <c r="N247" s="725"/>
      <c r="O247" s="725"/>
      <c r="P247" s="725"/>
      <c r="Q247" s="725"/>
      <c r="R247" s="725"/>
      <c r="S247" s="725"/>
      <c r="T247" s="725"/>
      <c r="U247" s="725"/>
      <c r="V247" s="725"/>
      <c r="W247" s="725"/>
      <c r="X247" s="762"/>
      <c r="Y247" s="763"/>
      <c r="Z247" s="295"/>
      <c r="AA247" s="295"/>
      <c r="AB247" s="295"/>
      <c r="AC247" s="295"/>
      <c r="AD247" s="295"/>
      <c r="AE247" s="295"/>
      <c r="AF247" s="295"/>
      <c r="AG247" s="295"/>
      <c r="AH247" s="295"/>
    </row>
    <row r="248" spans="1:34" ht="24" x14ac:dyDescent="0.25">
      <c r="A248" s="680"/>
      <c r="B248" s="680"/>
      <c r="C248" s="686" t="s">
        <v>598</v>
      </c>
      <c r="D248" s="300" t="s">
        <v>444</v>
      </c>
      <c r="E248" s="301">
        <v>217</v>
      </c>
      <c r="F248" s="301">
        <v>217</v>
      </c>
      <c r="G248" s="301">
        <v>217</v>
      </c>
      <c r="H248" s="301">
        <v>217</v>
      </c>
      <c r="I248" s="379">
        <v>217</v>
      </c>
      <c r="J248" s="301">
        <v>23</v>
      </c>
      <c r="K248" s="301">
        <v>47</v>
      </c>
      <c r="L248" s="301">
        <v>127</v>
      </c>
      <c r="M248" s="378">
        <v>237</v>
      </c>
      <c r="N248" s="725" t="s">
        <v>598</v>
      </c>
      <c r="O248" s="725" t="s">
        <v>452</v>
      </c>
      <c r="P248" s="725" t="s">
        <v>452</v>
      </c>
      <c r="Q248" s="725" t="s">
        <v>452</v>
      </c>
      <c r="R248" s="725" t="s">
        <v>452</v>
      </c>
      <c r="S248" s="725" t="s">
        <v>452</v>
      </c>
      <c r="T248" s="725" t="s">
        <v>452</v>
      </c>
      <c r="U248" s="725" t="s">
        <v>452</v>
      </c>
      <c r="V248" s="725" t="s">
        <v>452</v>
      </c>
      <c r="W248" s="725" t="s">
        <v>454</v>
      </c>
      <c r="X248" s="762" t="s">
        <v>455</v>
      </c>
      <c r="Y248" s="763">
        <v>186383</v>
      </c>
      <c r="Z248" s="295"/>
      <c r="AA248" s="295"/>
      <c r="AB248" s="295"/>
      <c r="AC248" s="295"/>
      <c r="AD248" s="295"/>
      <c r="AE248" s="295"/>
      <c r="AF248" s="295"/>
      <c r="AG248" s="295"/>
      <c r="AH248" s="295"/>
    </row>
    <row r="249" spans="1:34" ht="24" x14ac:dyDescent="0.25">
      <c r="A249" s="680"/>
      <c r="B249" s="680"/>
      <c r="C249" s="680"/>
      <c r="D249" s="300" t="s">
        <v>456</v>
      </c>
      <c r="E249" s="301">
        <v>50320883</v>
      </c>
      <c r="F249" s="301">
        <v>50320883</v>
      </c>
      <c r="G249" s="301">
        <v>58033957</v>
      </c>
      <c r="H249" s="301">
        <v>45954927</v>
      </c>
      <c r="I249" s="379">
        <v>45671327</v>
      </c>
      <c r="J249" s="301">
        <v>9906093</v>
      </c>
      <c r="K249" s="301">
        <v>15035466</v>
      </c>
      <c r="L249" s="301">
        <v>27001985</v>
      </c>
      <c r="M249" s="378">
        <v>30043589</v>
      </c>
      <c r="N249" s="725"/>
      <c r="O249" s="725"/>
      <c r="P249" s="725"/>
      <c r="Q249" s="725"/>
      <c r="R249" s="725"/>
      <c r="S249" s="725"/>
      <c r="T249" s="725"/>
      <c r="U249" s="725"/>
      <c r="V249" s="725"/>
      <c r="W249" s="725"/>
      <c r="X249" s="762"/>
      <c r="Y249" s="763"/>
      <c r="Z249" s="295"/>
      <c r="AA249" s="295"/>
      <c r="AB249" s="295"/>
      <c r="AC249" s="295"/>
      <c r="AD249" s="295"/>
      <c r="AE249" s="295"/>
      <c r="AF249" s="295"/>
      <c r="AG249" s="295"/>
      <c r="AH249" s="295"/>
    </row>
    <row r="250" spans="1:34" ht="24" x14ac:dyDescent="0.25">
      <c r="A250" s="680"/>
      <c r="B250" s="680"/>
      <c r="C250" s="680"/>
      <c r="D250" s="300" t="s">
        <v>457</v>
      </c>
      <c r="E250" s="301">
        <v>0</v>
      </c>
      <c r="F250" s="301">
        <v>0</v>
      </c>
      <c r="G250" s="301">
        <v>0</v>
      </c>
      <c r="H250" s="301">
        <v>0</v>
      </c>
      <c r="I250" s="379">
        <v>0</v>
      </c>
      <c r="J250" s="301">
        <v>0</v>
      </c>
      <c r="K250" s="301">
        <v>0</v>
      </c>
      <c r="L250" s="301">
        <v>0</v>
      </c>
      <c r="M250" s="378">
        <v>0</v>
      </c>
      <c r="N250" s="725"/>
      <c r="O250" s="725"/>
      <c r="P250" s="725"/>
      <c r="Q250" s="725"/>
      <c r="R250" s="725"/>
      <c r="S250" s="725"/>
      <c r="T250" s="725"/>
      <c r="U250" s="725"/>
      <c r="V250" s="725"/>
      <c r="W250" s="725"/>
      <c r="X250" s="762"/>
      <c r="Y250" s="763"/>
      <c r="Z250" s="295"/>
      <c r="AA250" s="295"/>
      <c r="AB250" s="295"/>
      <c r="AC250" s="295"/>
      <c r="AD250" s="295"/>
      <c r="AE250" s="295"/>
      <c r="AF250" s="295"/>
      <c r="AG250" s="295"/>
      <c r="AH250" s="295"/>
    </row>
    <row r="251" spans="1:34" ht="36" x14ac:dyDescent="0.25">
      <c r="A251" s="680"/>
      <c r="B251" s="680"/>
      <c r="C251" s="687"/>
      <c r="D251" s="300" t="s">
        <v>459</v>
      </c>
      <c r="E251" s="301">
        <v>8796828</v>
      </c>
      <c r="F251" s="301">
        <v>8796828</v>
      </c>
      <c r="G251" s="301">
        <v>8665242</v>
      </c>
      <c r="H251" s="301">
        <v>8492749</v>
      </c>
      <c r="I251" s="379">
        <v>8492749</v>
      </c>
      <c r="J251" s="301">
        <v>6355800</v>
      </c>
      <c r="K251" s="301">
        <v>8337349</v>
      </c>
      <c r="L251" s="301">
        <v>8433088</v>
      </c>
      <c r="M251" s="378">
        <v>8433088</v>
      </c>
      <c r="N251" s="725"/>
      <c r="O251" s="725"/>
      <c r="P251" s="725"/>
      <c r="Q251" s="725"/>
      <c r="R251" s="725"/>
      <c r="S251" s="725"/>
      <c r="T251" s="725"/>
      <c r="U251" s="725"/>
      <c r="V251" s="725"/>
      <c r="W251" s="725"/>
      <c r="X251" s="762"/>
      <c r="Y251" s="763"/>
      <c r="Z251" s="295"/>
      <c r="AA251" s="295"/>
      <c r="AB251" s="295"/>
      <c r="AC251" s="295"/>
      <c r="AD251" s="295"/>
      <c r="AE251" s="295"/>
      <c r="AF251" s="295"/>
      <c r="AG251" s="295"/>
      <c r="AH251" s="295"/>
    </row>
    <row r="252" spans="1:34" ht="24" x14ac:dyDescent="0.25">
      <c r="A252" s="680"/>
      <c r="B252" s="680"/>
      <c r="C252" s="686" t="s">
        <v>599</v>
      </c>
      <c r="D252" s="300" t="s">
        <v>444</v>
      </c>
      <c r="E252" s="301">
        <v>1412</v>
      </c>
      <c r="F252" s="301">
        <v>1412</v>
      </c>
      <c r="G252" s="301">
        <v>1412</v>
      </c>
      <c r="H252" s="301">
        <v>1412</v>
      </c>
      <c r="I252" s="379">
        <v>1412</v>
      </c>
      <c r="J252" s="301">
        <v>243</v>
      </c>
      <c r="K252" s="301">
        <v>498</v>
      </c>
      <c r="L252" s="301">
        <v>498</v>
      </c>
      <c r="M252" s="378">
        <v>690</v>
      </c>
      <c r="N252" s="725" t="s">
        <v>599</v>
      </c>
      <c r="O252" s="725" t="s">
        <v>452</v>
      </c>
      <c r="P252" s="725" t="s">
        <v>452</v>
      </c>
      <c r="Q252" s="725" t="s">
        <v>452</v>
      </c>
      <c r="R252" s="725" t="s">
        <v>452</v>
      </c>
      <c r="S252" s="725" t="s">
        <v>452</v>
      </c>
      <c r="T252" s="725" t="s">
        <v>452</v>
      </c>
      <c r="U252" s="725" t="s">
        <v>452</v>
      </c>
      <c r="V252" s="725" t="s">
        <v>452</v>
      </c>
      <c r="W252" s="725" t="s">
        <v>454</v>
      </c>
      <c r="X252" s="762" t="s">
        <v>455</v>
      </c>
      <c r="Y252" s="763">
        <v>753496</v>
      </c>
      <c r="Z252" s="295"/>
      <c r="AA252" s="295"/>
      <c r="AB252" s="295"/>
      <c r="AC252" s="295"/>
      <c r="AD252" s="295"/>
      <c r="AE252" s="295"/>
      <c r="AF252" s="295"/>
      <c r="AG252" s="295"/>
      <c r="AH252" s="295"/>
    </row>
    <row r="253" spans="1:34" ht="24" x14ac:dyDescent="0.25">
      <c r="A253" s="680"/>
      <c r="B253" s="680"/>
      <c r="C253" s="680"/>
      <c r="D253" s="300" t="s">
        <v>456</v>
      </c>
      <c r="E253" s="301">
        <v>327488308</v>
      </c>
      <c r="F253" s="301">
        <v>327488308</v>
      </c>
      <c r="G253" s="301">
        <v>377684991</v>
      </c>
      <c r="H253" s="301">
        <v>299074664</v>
      </c>
      <c r="I253" s="379">
        <v>297228999</v>
      </c>
      <c r="J253" s="301">
        <v>104660026</v>
      </c>
      <c r="K253" s="301">
        <v>158852966</v>
      </c>
      <c r="L253" s="301">
        <v>158852966</v>
      </c>
      <c r="M253" s="378">
        <v>164161948</v>
      </c>
      <c r="N253" s="725"/>
      <c r="O253" s="725"/>
      <c r="P253" s="725"/>
      <c r="Q253" s="725"/>
      <c r="R253" s="725"/>
      <c r="S253" s="725"/>
      <c r="T253" s="725"/>
      <c r="U253" s="725"/>
      <c r="V253" s="725"/>
      <c r="W253" s="725"/>
      <c r="X253" s="762"/>
      <c r="Y253" s="763"/>
      <c r="Z253" s="295"/>
      <c r="AA253" s="295"/>
      <c r="AB253" s="295"/>
      <c r="AC253" s="295"/>
      <c r="AD253" s="295"/>
      <c r="AE253" s="295"/>
      <c r="AF253" s="295"/>
      <c r="AG253" s="295"/>
      <c r="AH253" s="295"/>
    </row>
    <row r="254" spans="1:34" ht="24" x14ac:dyDescent="0.25">
      <c r="A254" s="680"/>
      <c r="B254" s="680"/>
      <c r="C254" s="680"/>
      <c r="D254" s="300" t="s">
        <v>457</v>
      </c>
      <c r="E254" s="301">
        <v>0</v>
      </c>
      <c r="F254" s="301">
        <v>0</v>
      </c>
      <c r="G254" s="301">
        <v>0</v>
      </c>
      <c r="H254" s="301">
        <v>0</v>
      </c>
      <c r="I254" s="379">
        <v>0</v>
      </c>
      <c r="J254" s="301">
        <v>0</v>
      </c>
      <c r="K254" s="301">
        <v>0</v>
      </c>
      <c r="L254" s="301">
        <v>0</v>
      </c>
      <c r="M254" s="378">
        <v>0</v>
      </c>
      <c r="N254" s="725"/>
      <c r="O254" s="725"/>
      <c r="P254" s="725"/>
      <c r="Q254" s="725"/>
      <c r="R254" s="725"/>
      <c r="S254" s="725"/>
      <c r="T254" s="725"/>
      <c r="U254" s="725"/>
      <c r="V254" s="725"/>
      <c r="W254" s="725"/>
      <c r="X254" s="762"/>
      <c r="Y254" s="763"/>
      <c r="Z254" s="295"/>
      <c r="AA254" s="295"/>
      <c r="AB254" s="295"/>
      <c r="AC254" s="295"/>
      <c r="AD254" s="295"/>
      <c r="AE254" s="295"/>
      <c r="AF254" s="295"/>
      <c r="AG254" s="295"/>
      <c r="AH254" s="295"/>
    </row>
    <row r="255" spans="1:34" ht="36" x14ac:dyDescent="0.25">
      <c r="A255" s="680"/>
      <c r="B255" s="680"/>
      <c r="C255" s="687"/>
      <c r="D255" s="300" t="s">
        <v>459</v>
      </c>
      <c r="E255" s="301">
        <v>57249754</v>
      </c>
      <c r="F255" s="301">
        <v>57249754</v>
      </c>
      <c r="G255" s="301">
        <v>56393398</v>
      </c>
      <c r="H255" s="301">
        <v>55270811</v>
      </c>
      <c r="I255" s="379">
        <v>55270811</v>
      </c>
      <c r="J255" s="301">
        <v>41363547</v>
      </c>
      <c r="K255" s="301">
        <v>54259465</v>
      </c>
      <c r="L255" s="301">
        <v>54882540</v>
      </c>
      <c r="M255" s="378">
        <v>54882540</v>
      </c>
      <c r="N255" s="725"/>
      <c r="O255" s="725"/>
      <c r="P255" s="725"/>
      <c r="Q255" s="725"/>
      <c r="R255" s="725"/>
      <c r="S255" s="725"/>
      <c r="T255" s="725"/>
      <c r="U255" s="725"/>
      <c r="V255" s="725"/>
      <c r="W255" s="725"/>
      <c r="X255" s="762"/>
      <c r="Y255" s="763"/>
      <c r="Z255" s="295"/>
      <c r="AA255" s="295"/>
      <c r="AB255" s="295"/>
      <c r="AC255" s="295"/>
      <c r="AD255" s="295"/>
      <c r="AE255" s="295"/>
      <c r="AF255" s="295"/>
      <c r="AG255" s="295"/>
      <c r="AH255" s="295"/>
    </row>
    <row r="256" spans="1:34" ht="24" x14ac:dyDescent="0.25">
      <c r="A256" s="680"/>
      <c r="B256" s="680"/>
      <c r="C256" s="686" t="s">
        <v>600</v>
      </c>
      <c r="D256" s="300" t="s">
        <v>444</v>
      </c>
      <c r="E256" s="301">
        <v>549</v>
      </c>
      <c r="F256" s="301">
        <v>549</v>
      </c>
      <c r="G256" s="301">
        <v>549</v>
      </c>
      <c r="H256" s="301">
        <v>549</v>
      </c>
      <c r="I256" s="379">
        <v>549</v>
      </c>
      <c r="J256" s="301">
        <v>154</v>
      </c>
      <c r="K256" s="301">
        <v>316</v>
      </c>
      <c r="L256" s="301">
        <v>446</v>
      </c>
      <c r="M256" s="378">
        <v>711</v>
      </c>
      <c r="N256" s="725" t="s">
        <v>600</v>
      </c>
      <c r="O256" s="725" t="s">
        <v>452</v>
      </c>
      <c r="P256" s="725" t="s">
        <v>452</v>
      </c>
      <c r="Q256" s="725" t="s">
        <v>452</v>
      </c>
      <c r="R256" s="725" t="s">
        <v>452</v>
      </c>
      <c r="S256" s="725" t="s">
        <v>452</v>
      </c>
      <c r="T256" s="725" t="s">
        <v>452</v>
      </c>
      <c r="U256" s="725" t="s">
        <v>452</v>
      </c>
      <c r="V256" s="725" t="s">
        <v>452</v>
      </c>
      <c r="W256" s="725" t="s">
        <v>454</v>
      </c>
      <c r="X256" s="762" t="s">
        <v>455</v>
      </c>
      <c r="Y256" s="763">
        <v>1230539</v>
      </c>
      <c r="Z256" s="295"/>
      <c r="AA256" s="295"/>
      <c r="AB256" s="295"/>
      <c r="AC256" s="295"/>
      <c r="AD256" s="295"/>
      <c r="AE256" s="295"/>
      <c r="AF256" s="295"/>
      <c r="AG256" s="295"/>
      <c r="AH256" s="295"/>
    </row>
    <row r="257" spans="1:34" ht="24" x14ac:dyDescent="0.25">
      <c r="A257" s="680"/>
      <c r="B257" s="680"/>
      <c r="C257" s="680"/>
      <c r="D257" s="300" t="s">
        <v>456</v>
      </c>
      <c r="E257" s="301">
        <v>127412476</v>
      </c>
      <c r="F257" s="301">
        <v>127412476</v>
      </c>
      <c r="G257" s="301">
        <v>146941979</v>
      </c>
      <c r="H257" s="301">
        <v>116357875</v>
      </c>
      <c r="I257" s="379">
        <v>115639801</v>
      </c>
      <c r="J257" s="301">
        <v>66327753</v>
      </c>
      <c r="K257" s="301">
        <v>100672250</v>
      </c>
      <c r="L257" s="301">
        <v>101222385</v>
      </c>
      <c r="M257" s="378">
        <v>108549886</v>
      </c>
      <c r="N257" s="725"/>
      <c r="O257" s="725"/>
      <c r="P257" s="725"/>
      <c r="Q257" s="725"/>
      <c r="R257" s="725"/>
      <c r="S257" s="725"/>
      <c r="T257" s="725"/>
      <c r="U257" s="725"/>
      <c r="V257" s="725"/>
      <c r="W257" s="725"/>
      <c r="X257" s="762"/>
      <c r="Y257" s="763"/>
      <c r="Z257" s="295"/>
      <c r="AA257" s="295"/>
      <c r="AB257" s="295"/>
      <c r="AC257" s="295"/>
      <c r="AD257" s="295"/>
      <c r="AE257" s="295"/>
      <c r="AF257" s="295"/>
      <c r="AG257" s="295"/>
      <c r="AH257" s="295"/>
    </row>
    <row r="258" spans="1:34" ht="24" x14ac:dyDescent="0.25">
      <c r="A258" s="680"/>
      <c r="B258" s="680"/>
      <c r="C258" s="680"/>
      <c r="D258" s="300" t="s">
        <v>457</v>
      </c>
      <c r="E258" s="301">
        <v>0</v>
      </c>
      <c r="F258" s="301">
        <v>0</v>
      </c>
      <c r="G258" s="301">
        <v>0</v>
      </c>
      <c r="H258" s="301">
        <v>0</v>
      </c>
      <c r="I258" s="379">
        <v>0</v>
      </c>
      <c r="J258" s="301">
        <v>0</v>
      </c>
      <c r="K258" s="301">
        <v>0</v>
      </c>
      <c r="L258" s="301">
        <v>0</v>
      </c>
      <c r="M258" s="378">
        <v>0</v>
      </c>
      <c r="N258" s="725"/>
      <c r="O258" s="725"/>
      <c r="P258" s="725"/>
      <c r="Q258" s="725"/>
      <c r="R258" s="725"/>
      <c r="S258" s="725"/>
      <c r="T258" s="725"/>
      <c r="U258" s="725"/>
      <c r="V258" s="725"/>
      <c r="W258" s="725"/>
      <c r="X258" s="762"/>
      <c r="Y258" s="763"/>
      <c r="Z258" s="295"/>
      <c r="AA258" s="295"/>
      <c r="AB258" s="295"/>
      <c r="AC258" s="295"/>
      <c r="AD258" s="295"/>
      <c r="AE258" s="295"/>
      <c r="AF258" s="295"/>
      <c r="AG258" s="295"/>
      <c r="AH258" s="295"/>
    </row>
    <row r="259" spans="1:34" ht="36" x14ac:dyDescent="0.25">
      <c r="A259" s="680"/>
      <c r="B259" s="680"/>
      <c r="C259" s="687"/>
      <c r="D259" s="300" t="s">
        <v>459</v>
      </c>
      <c r="E259" s="301">
        <v>22273568</v>
      </c>
      <c r="F259" s="301">
        <v>22273568</v>
      </c>
      <c r="G259" s="301">
        <v>21940394</v>
      </c>
      <c r="H259" s="301">
        <v>21503641</v>
      </c>
      <c r="I259" s="379">
        <v>21503641</v>
      </c>
      <c r="J259" s="301">
        <v>16092886</v>
      </c>
      <c r="K259" s="301">
        <v>21110167</v>
      </c>
      <c r="L259" s="301">
        <v>21352580</v>
      </c>
      <c r="M259" s="378">
        <v>21352580</v>
      </c>
      <c r="N259" s="725"/>
      <c r="O259" s="725"/>
      <c r="P259" s="725"/>
      <c r="Q259" s="725"/>
      <c r="R259" s="725"/>
      <c r="S259" s="725"/>
      <c r="T259" s="725"/>
      <c r="U259" s="725"/>
      <c r="V259" s="725"/>
      <c r="W259" s="725"/>
      <c r="X259" s="762"/>
      <c r="Y259" s="763"/>
      <c r="Z259" s="295"/>
      <c r="AA259" s="295"/>
      <c r="AB259" s="295"/>
      <c r="AC259" s="295"/>
      <c r="AD259" s="295"/>
      <c r="AE259" s="295"/>
      <c r="AF259" s="295"/>
      <c r="AG259" s="295"/>
      <c r="AH259" s="295"/>
    </row>
    <row r="260" spans="1:34" ht="24" x14ac:dyDescent="0.25">
      <c r="A260" s="680"/>
      <c r="B260" s="680"/>
      <c r="C260" s="686" t="s">
        <v>601</v>
      </c>
      <c r="D260" s="300" t="s">
        <v>444</v>
      </c>
      <c r="E260" s="301">
        <v>3567</v>
      </c>
      <c r="F260" s="301">
        <v>3567</v>
      </c>
      <c r="G260" s="301">
        <v>3567</v>
      </c>
      <c r="H260" s="301">
        <v>3567</v>
      </c>
      <c r="I260" s="379">
        <v>3567</v>
      </c>
      <c r="J260" s="301">
        <v>1182</v>
      </c>
      <c r="K260" s="301">
        <v>2425</v>
      </c>
      <c r="L260" s="301">
        <v>2595</v>
      </c>
      <c r="M260" s="378">
        <v>3739</v>
      </c>
      <c r="N260" s="725" t="s">
        <v>601</v>
      </c>
      <c r="O260" s="725" t="s">
        <v>452</v>
      </c>
      <c r="P260" s="725" t="s">
        <v>452</v>
      </c>
      <c r="Q260" s="725" t="s">
        <v>452</v>
      </c>
      <c r="R260" s="725" t="s">
        <v>452</v>
      </c>
      <c r="S260" s="725" t="s">
        <v>452</v>
      </c>
      <c r="T260" s="725" t="s">
        <v>452</v>
      </c>
      <c r="U260" s="725" t="s">
        <v>452</v>
      </c>
      <c r="V260" s="725" t="s">
        <v>452</v>
      </c>
      <c r="W260" s="725" t="s">
        <v>454</v>
      </c>
      <c r="X260" s="762" t="s">
        <v>455</v>
      </c>
      <c r="Y260" s="763">
        <v>424038</v>
      </c>
      <c r="Z260" s="295"/>
      <c r="AA260" s="295"/>
      <c r="AB260" s="295"/>
      <c r="AC260" s="295"/>
      <c r="AD260" s="295"/>
      <c r="AE260" s="295"/>
      <c r="AF260" s="295"/>
      <c r="AG260" s="295"/>
      <c r="AH260" s="295"/>
    </row>
    <row r="261" spans="1:34" ht="24" x14ac:dyDescent="0.25">
      <c r="A261" s="680"/>
      <c r="B261" s="680"/>
      <c r="C261" s="680"/>
      <c r="D261" s="300" t="s">
        <v>456</v>
      </c>
      <c r="E261" s="301">
        <v>827476603</v>
      </c>
      <c r="F261" s="301">
        <v>827476603</v>
      </c>
      <c r="G261" s="301">
        <v>954310384</v>
      </c>
      <c r="H261" s="301">
        <v>755682815</v>
      </c>
      <c r="I261" s="379">
        <v>751019307</v>
      </c>
      <c r="J261" s="301">
        <v>509087041</v>
      </c>
      <c r="K261" s="301">
        <v>772692205</v>
      </c>
      <c r="L261" s="301">
        <v>787548125</v>
      </c>
      <c r="M261" s="378">
        <v>819180811</v>
      </c>
      <c r="N261" s="725"/>
      <c r="O261" s="725"/>
      <c r="P261" s="725"/>
      <c r="Q261" s="725"/>
      <c r="R261" s="725"/>
      <c r="S261" s="725"/>
      <c r="T261" s="725"/>
      <c r="U261" s="725"/>
      <c r="V261" s="725"/>
      <c r="W261" s="725"/>
      <c r="X261" s="762"/>
      <c r="Y261" s="763"/>
      <c r="Z261" s="295"/>
      <c r="AA261" s="295"/>
      <c r="AB261" s="295"/>
      <c r="AC261" s="295"/>
      <c r="AD261" s="295"/>
      <c r="AE261" s="295"/>
      <c r="AF261" s="295"/>
      <c r="AG261" s="295"/>
      <c r="AH261" s="295"/>
    </row>
    <row r="262" spans="1:34" ht="24" x14ac:dyDescent="0.25">
      <c r="A262" s="680"/>
      <c r="B262" s="680"/>
      <c r="C262" s="680"/>
      <c r="D262" s="300" t="s">
        <v>457</v>
      </c>
      <c r="E262" s="301">
        <v>0</v>
      </c>
      <c r="F262" s="301">
        <v>0</v>
      </c>
      <c r="G262" s="301">
        <v>0</v>
      </c>
      <c r="H262" s="301">
        <v>0</v>
      </c>
      <c r="I262" s="379">
        <v>0</v>
      </c>
      <c r="J262" s="301">
        <v>0</v>
      </c>
      <c r="K262" s="301">
        <v>0</v>
      </c>
      <c r="L262" s="301">
        <v>0</v>
      </c>
      <c r="M262" s="378">
        <v>0</v>
      </c>
      <c r="N262" s="725"/>
      <c r="O262" s="725"/>
      <c r="P262" s="725"/>
      <c r="Q262" s="725"/>
      <c r="R262" s="725"/>
      <c r="S262" s="725"/>
      <c r="T262" s="725"/>
      <c r="U262" s="725"/>
      <c r="V262" s="725"/>
      <c r="W262" s="725"/>
      <c r="X262" s="762"/>
      <c r="Y262" s="763"/>
      <c r="Z262" s="295"/>
      <c r="AA262" s="295"/>
      <c r="AB262" s="295"/>
      <c r="AC262" s="295"/>
      <c r="AD262" s="295"/>
      <c r="AE262" s="295"/>
      <c r="AF262" s="295"/>
      <c r="AG262" s="295"/>
      <c r="AH262" s="295"/>
    </row>
    <row r="263" spans="1:34" ht="36" x14ac:dyDescent="0.25">
      <c r="A263" s="680"/>
      <c r="B263" s="680"/>
      <c r="C263" s="687"/>
      <c r="D263" s="300" t="s">
        <v>459</v>
      </c>
      <c r="E263" s="301">
        <v>144655033</v>
      </c>
      <c r="F263" s="301">
        <v>144655033</v>
      </c>
      <c r="G263" s="301">
        <v>142491250</v>
      </c>
      <c r="H263" s="301">
        <v>139654766</v>
      </c>
      <c r="I263" s="379">
        <v>139654766</v>
      </c>
      <c r="J263" s="301">
        <v>104514776</v>
      </c>
      <c r="K263" s="301">
        <v>137099361</v>
      </c>
      <c r="L263" s="301">
        <v>138673706</v>
      </c>
      <c r="M263" s="378">
        <v>138673707</v>
      </c>
      <c r="N263" s="725"/>
      <c r="O263" s="725"/>
      <c r="P263" s="725"/>
      <c r="Q263" s="725"/>
      <c r="R263" s="725"/>
      <c r="S263" s="725"/>
      <c r="T263" s="725"/>
      <c r="U263" s="725"/>
      <c r="V263" s="725"/>
      <c r="W263" s="725"/>
      <c r="X263" s="762"/>
      <c r="Y263" s="763"/>
      <c r="Z263" s="295"/>
      <c r="AA263" s="295"/>
      <c r="AB263" s="295"/>
      <c r="AC263" s="295"/>
      <c r="AD263" s="295"/>
      <c r="AE263" s="295"/>
      <c r="AF263" s="295"/>
      <c r="AG263" s="295"/>
      <c r="AH263" s="295"/>
    </row>
    <row r="264" spans="1:34" ht="24" x14ac:dyDescent="0.25">
      <c r="A264" s="680"/>
      <c r="B264" s="680"/>
      <c r="C264" s="686" t="s">
        <v>602</v>
      </c>
      <c r="D264" s="300" t="s">
        <v>444</v>
      </c>
      <c r="E264" s="301">
        <v>1292</v>
      </c>
      <c r="F264" s="301">
        <v>1292</v>
      </c>
      <c r="G264" s="301">
        <v>1292</v>
      </c>
      <c r="H264" s="301">
        <v>1292</v>
      </c>
      <c r="I264" s="379">
        <v>1292</v>
      </c>
      <c r="J264" s="301">
        <v>443</v>
      </c>
      <c r="K264" s="301">
        <v>909</v>
      </c>
      <c r="L264" s="301">
        <v>1453</v>
      </c>
      <c r="M264" s="378">
        <v>1951</v>
      </c>
      <c r="N264" s="725" t="s">
        <v>602</v>
      </c>
      <c r="O264" s="725" t="s">
        <v>452</v>
      </c>
      <c r="P264" s="725" t="s">
        <v>452</v>
      </c>
      <c r="Q264" s="725" t="s">
        <v>452</v>
      </c>
      <c r="R264" s="725" t="s">
        <v>452</v>
      </c>
      <c r="S264" s="725" t="s">
        <v>452</v>
      </c>
      <c r="T264" s="725" t="s">
        <v>452</v>
      </c>
      <c r="U264" s="725" t="s">
        <v>452</v>
      </c>
      <c r="V264" s="725" t="s">
        <v>452</v>
      </c>
      <c r="W264" s="725" t="s">
        <v>454</v>
      </c>
      <c r="X264" s="762" t="s">
        <v>455</v>
      </c>
      <c r="Y264" s="763">
        <v>883319</v>
      </c>
      <c r="Z264" s="295"/>
      <c r="AA264" s="295"/>
      <c r="AB264" s="295"/>
      <c r="AC264" s="295"/>
      <c r="AD264" s="295"/>
      <c r="AE264" s="295"/>
      <c r="AF264" s="295"/>
      <c r="AG264" s="295"/>
      <c r="AH264" s="295"/>
    </row>
    <row r="265" spans="1:34" ht="24" x14ac:dyDescent="0.25">
      <c r="A265" s="680"/>
      <c r="B265" s="680"/>
      <c r="C265" s="680"/>
      <c r="D265" s="300" t="s">
        <v>456</v>
      </c>
      <c r="E265" s="301">
        <v>299711180</v>
      </c>
      <c r="F265" s="301">
        <v>299711180</v>
      </c>
      <c r="G265" s="301">
        <v>345650247</v>
      </c>
      <c r="H265" s="301">
        <v>273707544</v>
      </c>
      <c r="I265" s="379">
        <v>272018426</v>
      </c>
      <c r="J265" s="301">
        <v>190799966</v>
      </c>
      <c r="K265" s="301">
        <v>289596148</v>
      </c>
      <c r="L265" s="301">
        <v>308928218</v>
      </c>
      <c r="M265" s="378">
        <v>322698391</v>
      </c>
      <c r="N265" s="725"/>
      <c r="O265" s="725"/>
      <c r="P265" s="725"/>
      <c r="Q265" s="725"/>
      <c r="R265" s="725"/>
      <c r="S265" s="725"/>
      <c r="T265" s="725"/>
      <c r="U265" s="725"/>
      <c r="V265" s="725"/>
      <c r="W265" s="725"/>
      <c r="X265" s="762"/>
      <c r="Y265" s="763"/>
      <c r="Z265" s="295"/>
      <c r="AA265" s="295"/>
      <c r="AB265" s="295"/>
      <c r="AC265" s="295"/>
      <c r="AD265" s="295"/>
      <c r="AE265" s="295"/>
      <c r="AF265" s="295"/>
      <c r="AG265" s="295"/>
      <c r="AH265" s="295"/>
    </row>
    <row r="266" spans="1:34" ht="24" x14ac:dyDescent="0.25">
      <c r="A266" s="680"/>
      <c r="B266" s="680"/>
      <c r="C266" s="680"/>
      <c r="D266" s="300" t="s">
        <v>457</v>
      </c>
      <c r="E266" s="301">
        <v>0</v>
      </c>
      <c r="F266" s="301">
        <v>0</v>
      </c>
      <c r="G266" s="301">
        <v>0</v>
      </c>
      <c r="H266" s="301">
        <v>0</v>
      </c>
      <c r="I266" s="379">
        <v>0</v>
      </c>
      <c r="J266" s="301">
        <v>0</v>
      </c>
      <c r="K266" s="301">
        <v>0</v>
      </c>
      <c r="L266" s="301">
        <v>0</v>
      </c>
      <c r="M266" s="378">
        <v>0</v>
      </c>
      <c r="N266" s="725"/>
      <c r="O266" s="725"/>
      <c r="P266" s="725"/>
      <c r="Q266" s="725"/>
      <c r="R266" s="725"/>
      <c r="S266" s="725"/>
      <c r="T266" s="725"/>
      <c r="U266" s="725"/>
      <c r="V266" s="725"/>
      <c r="W266" s="725"/>
      <c r="X266" s="762"/>
      <c r="Y266" s="763"/>
      <c r="Z266" s="295"/>
      <c r="AA266" s="295"/>
      <c r="AB266" s="295"/>
      <c r="AC266" s="295"/>
      <c r="AD266" s="295"/>
      <c r="AE266" s="295"/>
      <c r="AF266" s="295"/>
      <c r="AG266" s="295"/>
      <c r="AH266" s="295"/>
    </row>
    <row r="267" spans="1:34" ht="36" x14ac:dyDescent="0.25">
      <c r="A267" s="680"/>
      <c r="B267" s="680"/>
      <c r="C267" s="687"/>
      <c r="D267" s="300" t="s">
        <v>459</v>
      </c>
      <c r="E267" s="301">
        <v>52393905</v>
      </c>
      <c r="F267" s="301">
        <v>52393905</v>
      </c>
      <c r="G267" s="301">
        <v>51610184</v>
      </c>
      <c r="H267" s="301">
        <v>50582814</v>
      </c>
      <c r="I267" s="379">
        <v>50582814</v>
      </c>
      <c r="J267" s="301">
        <v>37855145</v>
      </c>
      <c r="K267" s="301">
        <v>49657249</v>
      </c>
      <c r="L267" s="301">
        <v>50227475</v>
      </c>
      <c r="M267" s="378">
        <v>50227475</v>
      </c>
      <c r="N267" s="725"/>
      <c r="O267" s="725"/>
      <c r="P267" s="725"/>
      <c r="Q267" s="725"/>
      <c r="R267" s="725"/>
      <c r="S267" s="725"/>
      <c r="T267" s="725"/>
      <c r="U267" s="725"/>
      <c r="V267" s="725"/>
      <c r="W267" s="725"/>
      <c r="X267" s="762"/>
      <c r="Y267" s="763"/>
      <c r="Z267" s="295"/>
      <c r="AA267" s="295"/>
      <c r="AB267" s="295"/>
      <c r="AC267" s="295"/>
      <c r="AD267" s="295"/>
      <c r="AE267" s="295"/>
      <c r="AF267" s="295"/>
      <c r="AG267" s="295"/>
      <c r="AH267" s="295"/>
    </row>
    <row r="268" spans="1:34" ht="24" x14ac:dyDescent="0.25">
      <c r="A268" s="680"/>
      <c r="B268" s="680"/>
      <c r="C268" s="686" t="s">
        <v>603</v>
      </c>
      <c r="D268" s="300" t="s">
        <v>444</v>
      </c>
      <c r="E268" s="301">
        <v>487</v>
      </c>
      <c r="F268" s="301">
        <v>487</v>
      </c>
      <c r="G268" s="301">
        <v>487</v>
      </c>
      <c r="H268" s="301">
        <v>487</v>
      </c>
      <c r="I268" s="379">
        <v>487</v>
      </c>
      <c r="J268" s="301">
        <v>421</v>
      </c>
      <c r="K268" s="301">
        <v>864</v>
      </c>
      <c r="L268" s="301">
        <v>864</v>
      </c>
      <c r="M268" s="378">
        <v>864</v>
      </c>
      <c r="N268" s="725" t="s">
        <v>603</v>
      </c>
      <c r="O268" s="725" t="s">
        <v>452</v>
      </c>
      <c r="P268" s="725" t="s">
        <v>452</v>
      </c>
      <c r="Q268" s="725" t="s">
        <v>452</v>
      </c>
      <c r="R268" s="725" t="s">
        <v>452</v>
      </c>
      <c r="S268" s="725" t="s">
        <v>452</v>
      </c>
      <c r="T268" s="725" t="s">
        <v>452</v>
      </c>
      <c r="U268" s="725" t="s">
        <v>452</v>
      </c>
      <c r="V268" s="725" t="s">
        <v>452</v>
      </c>
      <c r="W268" s="725" t="s">
        <v>454</v>
      </c>
      <c r="X268" s="762" t="s">
        <v>455</v>
      </c>
      <c r="Y268" s="763">
        <v>1315509</v>
      </c>
      <c r="Z268" s="295"/>
      <c r="AA268" s="295"/>
      <c r="AB268" s="295"/>
      <c r="AC268" s="295"/>
      <c r="AD268" s="295"/>
      <c r="AE268" s="295"/>
      <c r="AF268" s="295"/>
      <c r="AG268" s="295"/>
      <c r="AH268" s="295"/>
    </row>
    <row r="269" spans="1:34" ht="24" x14ac:dyDescent="0.25">
      <c r="A269" s="680"/>
      <c r="B269" s="680"/>
      <c r="C269" s="680"/>
      <c r="D269" s="300" t="s">
        <v>456</v>
      </c>
      <c r="E269" s="301">
        <v>112920062</v>
      </c>
      <c r="F269" s="301">
        <v>112920062</v>
      </c>
      <c r="G269" s="301">
        <v>130228199</v>
      </c>
      <c r="H269" s="301">
        <v>103122856</v>
      </c>
      <c r="I269" s="379">
        <v>102486459</v>
      </c>
      <c r="J269" s="301">
        <v>181324573</v>
      </c>
      <c r="K269" s="301">
        <v>275214399</v>
      </c>
      <c r="L269" s="301">
        <v>275214399</v>
      </c>
      <c r="M269" s="378">
        <v>275214399</v>
      </c>
      <c r="N269" s="725"/>
      <c r="O269" s="725"/>
      <c r="P269" s="725"/>
      <c r="Q269" s="725"/>
      <c r="R269" s="725"/>
      <c r="S269" s="725"/>
      <c r="T269" s="725"/>
      <c r="U269" s="725"/>
      <c r="V269" s="725"/>
      <c r="W269" s="725"/>
      <c r="X269" s="762"/>
      <c r="Y269" s="763"/>
      <c r="Z269" s="295"/>
      <c r="AA269" s="295"/>
      <c r="AB269" s="295"/>
      <c r="AC269" s="295"/>
      <c r="AD269" s="295"/>
      <c r="AE269" s="295"/>
      <c r="AF269" s="295"/>
      <c r="AG269" s="295"/>
      <c r="AH269" s="295"/>
    </row>
    <row r="270" spans="1:34" ht="24" x14ac:dyDescent="0.25">
      <c r="A270" s="680"/>
      <c r="B270" s="680"/>
      <c r="C270" s="680"/>
      <c r="D270" s="300" t="s">
        <v>457</v>
      </c>
      <c r="E270" s="301">
        <v>0</v>
      </c>
      <c r="F270" s="301">
        <v>0</v>
      </c>
      <c r="G270" s="301">
        <v>0</v>
      </c>
      <c r="H270" s="301">
        <v>0</v>
      </c>
      <c r="I270" s="379">
        <v>0</v>
      </c>
      <c r="J270" s="301">
        <v>0</v>
      </c>
      <c r="K270" s="301">
        <v>0</v>
      </c>
      <c r="L270" s="301">
        <v>0</v>
      </c>
      <c r="M270" s="378">
        <v>0</v>
      </c>
      <c r="N270" s="725"/>
      <c r="O270" s="725"/>
      <c r="P270" s="725"/>
      <c r="Q270" s="725"/>
      <c r="R270" s="725"/>
      <c r="S270" s="725"/>
      <c r="T270" s="725"/>
      <c r="U270" s="725"/>
      <c r="V270" s="725"/>
      <c r="W270" s="725"/>
      <c r="X270" s="762"/>
      <c r="Y270" s="763"/>
      <c r="Z270" s="295"/>
      <c r="AA270" s="295"/>
      <c r="AB270" s="295"/>
      <c r="AC270" s="295"/>
      <c r="AD270" s="295"/>
      <c r="AE270" s="295"/>
      <c r="AF270" s="295"/>
      <c r="AG270" s="295"/>
      <c r="AH270" s="295"/>
    </row>
    <row r="271" spans="1:34" ht="36" x14ac:dyDescent="0.25">
      <c r="A271" s="680"/>
      <c r="B271" s="680"/>
      <c r="C271" s="687"/>
      <c r="D271" s="300" t="s">
        <v>459</v>
      </c>
      <c r="E271" s="301">
        <v>19740081</v>
      </c>
      <c r="F271" s="301">
        <v>19740081</v>
      </c>
      <c r="G271" s="301">
        <v>19444804</v>
      </c>
      <c r="H271" s="301">
        <v>19057729</v>
      </c>
      <c r="I271" s="379">
        <v>19057729</v>
      </c>
      <c r="J271" s="301">
        <v>14262415</v>
      </c>
      <c r="K271" s="301">
        <v>18709010</v>
      </c>
      <c r="L271" s="301">
        <v>18923851</v>
      </c>
      <c r="M271" s="378">
        <v>18923851</v>
      </c>
      <c r="N271" s="725"/>
      <c r="O271" s="725"/>
      <c r="P271" s="725"/>
      <c r="Q271" s="725"/>
      <c r="R271" s="725"/>
      <c r="S271" s="725"/>
      <c r="T271" s="725"/>
      <c r="U271" s="725"/>
      <c r="V271" s="725"/>
      <c r="W271" s="725"/>
      <c r="X271" s="762"/>
      <c r="Y271" s="763"/>
      <c r="Z271" s="295"/>
      <c r="AA271" s="295"/>
      <c r="AB271" s="295"/>
      <c r="AC271" s="295"/>
      <c r="AD271" s="295"/>
      <c r="AE271" s="295"/>
      <c r="AF271" s="295"/>
      <c r="AG271" s="295"/>
      <c r="AH271" s="295"/>
    </row>
    <row r="272" spans="1:34" ht="24" x14ac:dyDescent="0.25">
      <c r="A272" s="680"/>
      <c r="B272" s="680"/>
      <c r="C272" s="686" t="s">
        <v>604</v>
      </c>
      <c r="D272" s="300" t="s">
        <v>444</v>
      </c>
      <c r="E272" s="301">
        <v>441</v>
      </c>
      <c r="F272" s="301">
        <v>441</v>
      </c>
      <c r="G272" s="301">
        <v>441</v>
      </c>
      <c r="H272" s="301">
        <v>441</v>
      </c>
      <c r="I272" s="379">
        <v>441</v>
      </c>
      <c r="J272" s="301">
        <v>81</v>
      </c>
      <c r="K272" s="301">
        <v>166</v>
      </c>
      <c r="L272" s="301">
        <v>364</v>
      </c>
      <c r="M272" s="378">
        <v>504</v>
      </c>
      <c r="N272" s="725" t="s">
        <v>604</v>
      </c>
      <c r="O272" s="725" t="s">
        <v>452</v>
      </c>
      <c r="P272" s="725" t="s">
        <v>452</v>
      </c>
      <c r="Q272" s="725" t="s">
        <v>452</v>
      </c>
      <c r="R272" s="725" t="s">
        <v>452</v>
      </c>
      <c r="S272" s="725" t="s">
        <v>452</v>
      </c>
      <c r="T272" s="725" t="s">
        <v>452</v>
      </c>
      <c r="U272" s="725" t="s">
        <v>452</v>
      </c>
      <c r="V272" s="725" t="s">
        <v>452</v>
      </c>
      <c r="W272" s="725" t="s">
        <v>454</v>
      </c>
      <c r="X272" s="762" t="s">
        <v>455</v>
      </c>
      <c r="Y272" s="763">
        <v>270280</v>
      </c>
      <c r="Z272" s="295"/>
      <c r="AA272" s="295"/>
      <c r="AB272" s="295"/>
      <c r="AC272" s="295"/>
      <c r="AD272" s="295"/>
      <c r="AE272" s="295"/>
      <c r="AF272" s="295"/>
      <c r="AG272" s="295"/>
      <c r="AH272" s="295"/>
    </row>
    <row r="273" spans="1:34" ht="24" x14ac:dyDescent="0.25">
      <c r="A273" s="680"/>
      <c r="B273" s="680"/>
      <c r="C273" s="680"/>
      <c r="D273" s="300" t="s">
        <v>456</v>
      </c>
      <c r="E273" s="301">
        <v>102252035</v>
      </c>
      <c r="F273" s="301">
        <v>102252035</v>
      </c>
      <c r="G273" s="301">
        <v>117925000</v>
      </c>
      <c r="H273" s="301">
        <v>93380411</v>
      </c>
      <c r="I273" s="379">
        <v>92804137</v>
      </c>
      <c r="J273" s="301">
        <v>34886675</v>
      </c>
      <c r="K273" s="301">
        <v>52950988</v>
      </c>
      <c r="L273" s="301">
        <v>67391515</v>
      </c>
      <c r="M273" s="378">
        <v>71262648</v>
      </c>
      <c r="N273" s="725"/>
      <c r="O273" s="725"/>
      <c r="P273" s="725"/>
      <c r="Q273" s="725"/>
      <c r="R273" s="725"/>
      <c r="S273" s="725"/>
      <c r="T273" s="725"/>
      <c r="U273" s="725"/>
      <c r="V273" s="725"/>
      <c r="W273" s="725"/>
      <c r="X273" s="762"/>
      <c r="Y273" s="763"/>
      <c r="Z273" s="295"/>
      <c r="AA273" s="295"/>
      <c r="AB273" s="295"/>
      <c r="AC273" s="295"/>
      <c r="AD273" s="295"/>
      <c r="AE273" s="295"/>
      <c r="AF273" s="295"/>
      <c r="AG273" s="295"/>
      <c r="AH273" s="295"/>
    </row>
    <row r="274" spans="1:34" ht="24" x14ac:dyDescent="0.25">
      <c r="A274" s="680"/>
      <c r="B274" s="680"/>
      <c r="C274" s="680"/>
      <c r="D274" s="300" t="s">
        <v>457</v>
      </c>
      <c r="E274" s="301">
        <v>0</v>
      </c>
      <c r="F274" s="301">
        <v>0</v>
      </c>
      <c r="G274" s="301">
        <v>0</v>
      </c>
      <c r="H274" s="301">
        <v>0</v>
      </c>
      <c r="I274" s="379">
        <v>0</v>
      </c>
      <c r="J274" s="301">
        <v>0</v>
      </c>
      <c r="K274" s="301">
        <v>0</v>
      </c>
      <c r="L274" s="301">
        <v>0</v>
      </c>
      <c r="M274" s="378">
        <v>0</v>
      </c>
      <c r="N274" s="725"/>
      <c r="O274" s="725"/>
      <c r="P274" s="725"/>
      <c r="Q274" s="725"/>
      <c r="R274" s="725"/>
      <c r="S274" s="725"/>
      <c r="T274" s="725"/>
      <c r="U274" s="725"/>
      <c r="V274" s="725"/>
      <c r="W274" s="725"/>
      <c r="X274" s="762"/>
      <c r="Y274" s="763"/>
      <c r="Z274" s="295"/>
      <c r="AA274" s="295"/>
      <c r="AB274" s="295"/>
      <c r="AC274" s="295"/>
      <c r="AD274" s="295"/>
      <c r="AE274" s="295"/>
      <c r="AF274" s="295"/>
      <c r="AG274" s="295"/>
      <c r="AH274" s="295"/>
    </row>
    <row r="275" spans="1:34" ht="36" x14ac:dyDescent="0.25">
      <c r="A275" s="680"/>
      <c r="B275" s="680"/>
      <c r="C275" s="687"/>
      <c r="D275" s="300" t="s">
        <v>459</v>
      </c>
      <c r="E275" s="301">
        <v>17875154</v>
      </c>
      <c r="F275" s="301">
        <v>17875154</v>
      </c>
      <c r="G275" s="301">
        <v>17607773</v>
      </c>
      <c r="H275" s="301">
        <v>17257266</v>
      </c>
      <c r="I275" s="379">
        <v>17257266</v>
      </c>
      <c r="J275" s="301">
        <v>12914986</v>
      </c>
      <c r="K275" s="301">
        <v>16941492</v>
      </c>
      <c r="L275" s="301">
        <v>17136036</v>
      </c>
      <c r="M275" s="378">
        <v>17136036</v>
      </c>
      <c r="N275" s="725"/>
      <c r="O275" s="725"/>
      <c r="P275" s="725"/>
      <c r="Q275" s="725"/>
      <c r="R275" s="725"/>
      <c r="S275" s="725"/>
      <c r="T275" s="725"/>
      <c r="U275" s="725"/>
      <c r="V275" s="725"/>
      <c r="W275" s="725"/>
      <c r="X275" s="762"/>
      <c r="Y275" s="763"/>
      <c r="Z275" s="295"/>
      <c r="AA275" s="295"/>
      <c r="AB275" s="295"/>
      <c r="AC275" s="295"/>
      <c r="AD275" s="295"/>
      <c r="AE275" s="295"/>
      <c r="AF275" s="295"/>
      <c r="AG275" s="295"/>
      <c r="AH275" s="295"/>
    </row>
    <row r="276" spans="1:34" ht="24" x14ac:dyDescent="0.25">
      <c r="A276" s="680"/>
      <c r="B276" s="680"/>
      <c r="C276" s="686" t="s">
        <v>605</v>
      </c>
      <c r="D276" s="300" t="s">
        <v>444</v>
      </c>
      <c r="E276" s="301">
        <v>102</v>
      </c>
      <c r="F276" s="301">
        <v>102</v>
      </c>
      <c r="G276" s="301">
        <v>102</v>
      </c>
      <c r="H276" s="301">
        <v>102</v>
      </c>
      <c r="I276" s="379">
        <v>102</v>
      </c>
      <c r="J276" s="301">
        <v>38</v>
      </c>
      <c r="K276" s="301">
        <v>78</v>
      </c>
      <c r="L276" s="301">
        <v>140</v>
      </c>
      <c r="M276" s="378">
        <v>173</v>
      </c>
      <c r="N276" s="725" t="s">
        <v>605</v>
      </c>
      <c r="O276" s="725" t="s">
        <v>452</v>
      </c>
      <c r="P276" s="725" t="s">
        <v>452</v>
      </c>
      <c r="Q276" s="725" t="s">
        <v>452</v>
      </c>
      <c r="R276" s="725" t="s">
        <v>452</v>
      </c>
      <c r="S276" s="725" t="s">
        <v>452</v>
      </c>
      <c r="T276" s="725" t="s">
        <v>452</v>
      </c>
      <c r="U276" s="725" t="s">
        <v>452</v>
      </c>
      <c r="V276" s="725" t="s">
        <v>452</v>
      </c>
      <c r="W276" s="725" t="s">
        <v>454</v>
      </c>
      <c r="X276" s="762" t="s">
        <v>455</v>
      </c>
      <c r="Y276" s="763">
        <v>140135</v>
      </c>
      <c r="Z276" s="295"/>
      <c r="AA276" s="295"/>
      <c r="AB276" s="295"/>
      <c r="AC276" s="295"/>
      <c r="AD276" s="295"/>
      <c r="AE276" s="295"/>
      <c r="AF276" s="295"/>
      <c r="AG276" s="295"/>
      <c r="AH276" s="295"/>
    </row>
    <row r="277" spans="1:34" ht="24" x14ac:dyDescent="0.25">
      <c r="A277" s="680"/>
      <c r="B277" s="680"/>
      <c r="C277" s="680"/>
      <c r="D277" s="300" t="s">
        <v>456</v>
      </c>
      <c r="E277" s="301">
        <v>23751457</v>
      </c>
      <c r="F277" s="301">
        <v>23751457</v>
      </c>
      <c r="G277" s="301">
        <v>27392028</v>
      </c>
      <c r="H277" s="301">
        <v>21690725</v>
      </c>
      <c r="I277" s="379">
        <v>21556867</v>
      </c>
      <c r="J277" s="301">
        <v>16366589</v>
      </c>
      <c r="K277" s="301">
        <v>24841205</v>
      </c>
      <c r="L277" s="301">
        <v>29765967</v>
      </c>
      <c r="M277" s="378">
        <v>30678448</v>
      </c>
      <c r="N277" s="725"/>
      <c r="O277" s="725"/>
      <c r="P277" s="725"/>
      <c r="Q277" s="725"/>
      <c r="R277" s="725"/>
      <c r="S277" s="725"/>
      <c r="T277" s="725"/>
      <c r="U277" s="725"/>
      <c r="V277" s="725"/>
      <c r="W277" s="725"/>
      <c r="X277" s="762"/>
      <c r="Y277" s="763"/>
      <c r="Z277" s="295"/>
      <c r="AA277" s="295"/>
      <c r="AB277" s="295"/>
      <c r="AC277" s="295"/>
      <c r="AD277" s="295"/>
      <c r="AE277" s="295"/>
      <c r="AF277" s="295"/>
      <c r="AG277" s="295"/>
      <c r="AH277" s="295"/>
    </row>
    <row r="278" spans="1:34" ht="24" x14ac:dyDescent="0.25">
      <c r="A278" s="680"/>
      <c r="B278" s="680"/>
      <c r="C278" s="680"/>
      <c r="D278" s="300" t="s">
        <v>457</v>
      </c>
      <c r="E278" s="301">
        <v>0</v>
      </c>
      <c r="F278" s="301">
        <v>0</v>
      </c>
      <c r="G278" s="301">
        <v>0</v>
      </c>
      <c r="H278" s="301">
        <v>0</v>
      </c>
      <c r="I278" s="379">
        <v>0</v>
      </c>
      <c r="J278" s="301">
        <v>0</v>
      </c>
      <c r="K278" s="301">
        <v>0</v>
      </c>
      <c r="L278" s="301">
        <v>0</v>
      </c>
      <c r="M278" s="378">
        <v>0</v>
      </c>
      <c r="N278" s="725"/>
      <c r="O278" s="725"/>
      <c r="P278" s="725"/>
      <c r="Q278" s="725"/>
      <c r="R278" s="725"/>
      <c r="S278" s="725"/>
      <c r="T278" s="725"/>
      <c r="U278" s="725"/>
      <c r="V278" s="725"/>
      <c r="W278" s="725"/>
      <c r="X278" s="762"/>
      <c r="Y278" s="763"/>
      <c r="Z278" s="295"/>
      <c r="AA278" s="295"/>
      <c r="AB278" s="295"/>
      <c r="AC278" s="295"/>
      <c r="AD278" s="295"/>
      <c r="AE278" s="295"/>
      <c r="AF278" s="295"/>
      <c r="AG278" s="295"/>
      <c r="AH278" s="295"/>
    </row>
    <row r="279" spans="1:34" ht="36" x14ac:dyDescent="0.25">
      <c r="A279" s="680"/>
      <c r="B279" s="680"/>
      <c r="C279" s="687"/>
      <c r="D279" s="300" t="s">
        <v>459</v>
      </c>
      <c r="E279" s="301">
        <v>4152103</v>
      </c>
      <c r="F279" s="301">
        <v>4152103</v>
      </c>
      <c r="G279" s="301">
        <v>4089994</v>
      </c>
      <c r="H279" s="301">
        <v>4008578</v>
      </c>
      <c r="I279" s="379">
        <v>4008578</v>
      </c>
      <c r="J279" s="301">
        <v>2999938</v>
      </c>
      <c r="K279" s="301">
        <v>3935229</v>
      </c>
      <c r="L279" s="301">
        <v>3980418</v>
      </c>
      <c r="M279" s="378">
        <v>3980418</v>
      </c>
      <c r="N279" s="725"/>
      <c r="O279" s="725"/>
      <c r="P279" s="725"/>
      <c r="Q279" s="725"/>
      <c r="R279" s="725"/>
      <c r="S279" s="725"/>
      <c r="T279" s="725"/>
      <c r="U279" s="725"/>
      <c r="V279" s="725"/>
      <c r="W279" s="725"/>
      <c r="X279" s="762"/>
      <c r="Y279" s="763"/>
      <c r="Z279" s="295"/>
      <c r="AA279" s="295"/>
      <c r="AB279" s="295"/>
      <c r="AC279" s="295"/>
      <c r="AD279" s="295"/>
      <c r="AE279" s="295"/>
      <c r="AF279" s="295"/>
      <c r="AG279" s="295"/>
      <c r="AH279" s="295"/>
    </row>
    <row r="280" spans="1:34" ht="24" x14ac:dyDescent="0.25">
      <c r="A280" s="680"/>
      <c r="B280" s="680"/>
      <c r="C280" s="686" t="s">
        <v>606</v>
      </c>
      <c r="D280" s="300" t="s">
        <v>444</v>
      </c>
      <c r="E280" s="301">
        <v>167</v>
      </c>
      <c r="F280" s="301">
        <v>167</v>
      </c>
      <c r="G280" s="301">
        <v>167</v>
      </c>
      <c r="H280" s="301">
        <v>167</v>
      </c>
      <c r="I280" s="379">
        <v>167</v>
      </c>
      <c r="J280" s="301">
        <v>38</v>
      </c>
      <c r="K280" s="301">
        <v>78</v>
      </c>
      <c r="L280" s="301">
        <v>175</v>
      </c>
      <c r="M280" s="378">
        <v>269</v>
      </c>
      <c r="N280" s="725" t="s">
        <v>606</v>
      </c>
      <c r="O280" s="725" t="s">
        <v>452</v>
      </c>
      <c r="P280" s="725" t="s">
        <v>452</v>
      </c>
      <c r="Q280" s="725" t="s">
        <v>452</v>
      </c>
      <c r="R280" s="725" t="s">
        <v>452</v>
      </c>
      <c r="S280" s="725" t="s">
        <v>452</v>
      </c>
      <c r="T280" s="725" t="s">
        <v>452</v>
      </c>
      <c r="U280" s="725" t="s">
        <v>452</v>
      </c>
      <c r="V280" s="725" t="s">
        <v>452</v>
      </c>
      <c r="W280" s="725" t="s">
        <v>454</v>
      </c>
      <c r="X280" s="762" t="s">
        <v>455</v>
      </c>
      <c r="Y280" s="763">
        <v>93248</v>
      </c>
      <c r="Z280" s="295"/>
      <c r="AA280" s="295"/>
      <c r="AB280" s="295"/>
      <c r="AC280" s="295"/>
      <c r="AD280" s="295"/>
      <c r="AE280" s="295"/>
      <c r="AF280" s="295"/>
      <c r="AG280" s="295"/>
      <c r="AH280" s="295"/>
    </row>
    <row r="281" spans="1:34" ht="24" x14ac:dyDescent="0.25">
      <c r="A281" s="680"/>
      <c r="B281" s="680"/>
      <c r="C281" s="680"/>
      <c r="D281" s="300" t="s">
        <v>456</v>
      </c>
      <c r="E281" s="301">
        <v>38646438</v>
      </c>
      <c r="F281" s="301">
        <v>38646438</v>
      </c>
      <c r="G281" s="301">
        <v>44570079</v>
      </c>
      <c r="H281" s="301">
        <v>35293384</v>
      </c>
      <c r="I281" s="379">
        <v>35075579</v>
      </c>
      <c r="J281" s="301">
        <v>16366589</v>
      </c>
      <c r="K281" s="301">
        <v>24841205</v>
      </c>
      <c r="L281" s="301">
        <v>32207459</v>
      </c>
      <c r="M281" s="378">
        <v>34806648</v>
      </c>
      <c r="N281" s="725"/>
      <c r="O281" s="725"/>
      <c r="P281" s="725"/>
      <c r="Q281" s="725"/>
      <c r="R281" s="725"/>
      <c r="S281" s="725"/>
      <c r="T281" s="725"/>
      <c r="U281" s="725"/>
      <c r="V281" s="725"/>
      <c r="W281" s="725"/>
      <c r="X281" s="762"/>
      <c r="Y281" s="763"/>
      <c r="Z281" s="295"/>
      <c r="AA281" s="295"/>
      <c r="AB281" s="295"/>
      <c r="AC281" s="295"/>
      <c r="AD281" s="295"/>
      <c r="AE281" s="295"/>
      <c r="AF281" s="295"/>
      <c r="AG281" s="295"/>
      <c r="AH281" s="295"/>
    </row>
    <row r="282" spans="1:34" ht="24" x14ac:dyDescent="0.25">
      <c r="A282" s="680"/>
      <c r="B282" s="680"/>
      <c r="C282" s="680"/>
      <c r="D282" s="300" t="s">
        <v>457</v>
      </c>
      <c r="E282" s="301">
        <v>0</v>
      </c>
      <c r="F282" s="301">
        <v>0</v>
      </c>
      <c r="G282" s="301">
        <v>0</v>
      </c>
      <c r="H282" s="301">
        <v>0</v>
      </c>
      <c r="I282" s="379">
        <v>0</v>
      </c>
      <c r="J282" s="301">
        <v>0</v>
      </c>
      <c r="K282" s="301">
        <v>0</v>
      </c>
      <c r="L282" s="301">
        <v>0</v>
      </c>
      <c r="M282" s="378">
        <v>0</v>
      </c>
      <c r="N282" s="725"/>
      <c r="O282" s="725"/>
      <c r="P282" s="725"/>
      <c r="Q282" s="725"/>
      <c r="R282" s="725"/>
      <c r="S282" s="725"/>
      <c r="T282" s="725"/>
      <c r="U282" s="725"/>
      <c r="V282" s="725"/>
      <c r="W282" s="725"/>
      <c r="X282" s="762"/>
      <c r="Y282" s="763"/>
      <c r="Z282" s="295"/>
      <c r="AA282" s="295"/>
      <c r="AB282" s="295"/>
      <c r="AC282" s="295"/>
      <c r="AD282" s="295"/>
      <c r="AE282" s="295"/>
      <c r="AF282" s="295"/>
      <c r="AG282" s="295"/>
      <c r="AH282" s="295"/>
    </row>
    <row r="283" spans="1:34" ht="36" x14ac:dyDescent="0.25">
      <c r="A283" s="680"/>
      <c r="B283" s="680"/>
      <c r="C283" s="687"/>
      <c r="D283" s="300" t="s">
        <v>459</v>
      </c>
      <c r="E283" s="301">
        <v>6755964</v>
      </c>
      <c r="F283" s="301">
        <v>6755964</v>
      </c>
      <c r="G283" s="301">
        <v>6654906</v>
      </c>
      <c r="H283" s="301">
        <v>6522431</v>
      </c>
      <c r="I283" s="379">
        <v>6522431</v>
      </c>
      <c r="J283" s="301">
        <v>4881254</v>
      </c>
      <c r="K283" s="301">
        <v>6403084</v>
      </c>
      <c r="L283" s="301">
        <v>6476612</v>
      </c>
      <c r="M283" s="378">
        <v>6476612</v>
      </c>
      <c r="N283" s="725"/>
      <c r="O283" s="725"/>
      <c r="P283" s="725"/>
      <c r="Q283" s="725"/>
      <c r="R283" s="725"/>
      <c r="S283" s="725"/>
      <c r="T283" s="725"/>
      <c r="U283" s="725"/>
      <c r="V283" s="725"/>
      <c r="W283" s="725"/>
      <c r="X283" s="762"/>
      <c r="Y283" s="763"/>
      <c r="Z283" s="295"/>
      <c r="AA283" s="295"/>
      <c r="AB283" s="295"/>
      <c r="AC283" s="295"/>
      <c r="AD283" s="295"/>
      <c r="AE283" s="295"/>
      <c r="AF283" s="295"/>
      <c r="AG283" s="295"/>
      <c r="AH283" s="295"/>
    </row>
    <row r="284" spans="1:34" ht="24" x14ac:dyDescent="0.25">
      <c r="A284" s="680"/>
      <c r="B284" s="680"/>
      <c r="C284" s="686" t="s">
        <v>607</v>
      </c>
      <c r="D284" s="300" t="s">
        <v>444</v>
      </c>
      <c r="E284" s="301">
        <v>83</v>
      </c>
      <c r="F284" s="301">
        <v>83</v>
      </c>
      <c r="G284" s="301">
        <v>83</v>
      </c>
      <c r="H284" s="301">
        <v>83</v>
      </c>
      <c r="I284" s="379">
        <v>83</v>
      </c>
      <c r="J284" s="301">
        <v>17</v>
      </c>
      <c r="K284" s="301">
        <v>35</v>
      </c>
      <c r="L284" s="301">
        <v>75</v>
      </c>
      <c r="M284" s="378">
        <v>116</v>
      </c>
      <c r="N284" s="725" t="s">
        <v>607</v>
      </c>
      <c r="O284" s="725" t="s">
        <v>452</v>
      </c>
      <c r="P284" s="725" t="s">
        <v>452</v>
      </c>
      <c r="Q284" s="725" t="s">
        <v>452</v>
      </c>
      <c r="R284" s="725" t="s">
        <v>452</v>
      </c>
      <c r="S284" s="725" t="s">
        <v>452</v>
      </c>
      <c r="T284" s="725" t="s">
        <v>452</v>
      </c>
      <c r="U284" s="725" t="s">
        <v>452</v>
      </c>
      <c r="V284" s="725" t="s">
        <v>452</v>
      </c>
      <c r="W284" s="725" t="s">
        <v>454</v>
      </c>
      <c r="X284" s="762" t="s">
        <v>455</v>
      </c>
      <c r="Y284" s="763">
        <v>109199</v>
      </c>
      <c r="Z284" s="295"/>
      <c r="AA284" s="295"/>
      <c r="AB284" s="295"/>
      <c r="AC284" s="295"/>
      <c r="AD284" s="295"/>
      <c r="AE284" s="295"/>
      <c r="AF284" s="295"/>
      <c r="AG284" s="295"/>
      <c r="AH284" s="295"/>
    </row>
    <row r="285" spans="1:34" ht="24" x14ac:dyDescent="0.25">
      <c r="A285" s="680"/>
      <c r="B285" s="680"/>
      <c r="C285" s="680"/>
      <c r="D285" s="300" t="s">
        <v>456</v>
      </c>
      <c r="E285" s="301">
        <v>19323219</v>
      </c>
      <c r="F285" s="301">
        <v>19323219</v>
      </c>
      <c r="G285" s="301">
        <v>22285039</v>
      </c>
      <c r="H285" s="301">
        <v>17646692</v>
      </c>
      <c r="I285" s="379">
        <v>17537790</v>
      </c>
      <c r="J285" s="301">
        <v>7321895</v>
      </c>
      <c r="K285" s="301">
        <v>11113171</v>
      </c>
      <c r="L285" s="301">
        <v>15946054</v>
      </c>
      <c r="M285" s="378">
        <v>17079743</v>
      </c>
      <c r="N285" s="725"/>
      <c r="O285" s="725"/>
      <c r="P285" s="725"/>
      <c r="Q285" s="725"/>
      <c r="R285" s="725"/>
      <c r="S285" s="725"/>
      <c r="T285" s="725"/>
      <c r="U285" s="725"/>
      <c r="V285" s="725"/>
      <c r="W285" s="725"/>
      <c r="X285" s="762"/>
      <c r="Y285" s="763"/>
      <c r="Z285" s="295"/>
      <c r="AA285" s="295"/>
      <c r="AB285" s="295"/>
      <c r="AC285" s="295"/>
      <c r="AD285" s="295"/>
      <c r="AE285" s="295"/>
      <c r="AF285" s="295"/>
      <c r="AG285" s="295"/>
      <c r="AH285" s="295"/>
    </row>
    <row r="286" spans="1:34" ht="24" x14ac:dyDescent="0.25">
      <c r="A286" s="680"/>
      <c r="B286" s="680"/>
      <c r="C286" s="680"/>
      <c r="D286" s="300" t="s">
        <v>457</v>
      </c>
      <c r="E286" s="301">
        <v>0</v>
      </c>
      <c r="F286" s="301">
        <v>0</v>
      </c>
      <c r="G286" s="301">
        <v>0</v>
      </c>
      <c r="H286" s="301">
        <v>0</v>
      </c>
      <c r="I286" s="379">
        <v>0</v>
      </c>
      <c r="J286" s="301">
        <v>0</v>
      </c>
      <c r="K286" s="301">
        <v>0</v>
      </c>
      <c r="L286" s="301">
        <v>0</v>
      </c>
      <c r="M286" s="378">
        <v>0</v>
      </c>
      <c r="N286" s="725"/>
      <c r="O286" s="725"/>
      <c r="P286" s="725"/>
      <c r="Q286" s="725"/>
      <c r="R286" s="725"/>
      <c r="S286" s="725"/>
      <c r="T286" s="725"/>
      <c r="U286" s="725"/>
      <c r="V286" s="725"/>
      <c r="W286" s="725"/>
      <c r="X286" s="762"/>
      <c r="Y286" s="763"/>
      <c r="Z286" s="295"/>
      <c r="AA286" s="295"/>
      <c r="AB286" s="295"/>
      <c r="AC286" s="295"/>
      <c r="AD286" s="295"/>
      <c r="AE286" s="295"/>
      <c r="AF286" s="295"/>
      <c r="AG286" s="295"/>
      <c r="AH286" s="295"/>
    </row>
    <row r="287" spans="1:34" ht="36" x14ac:dyDescent="0.25">
      <c r="A287" s="680"/>
      <c r="B287" s="680"/>
      <c r="C287" s="687"/>
      <c r="D287" s="300" t="s">
        <v>459</v>
      </c>
      <c r="E287" s="301">
        <v>3377982</v>
      </c>
      <c r="F287" s="301">
        <v>3377982</v>
      </c>
      <c r="G287" s="301">
        <v>3327453</v>
      </c>
      <c r="H287" s="301">
        <v>3261216</v>
      </c>
      <c r="I287" s="379">
        <v>3261216</v>
      </c>
      <c r="J287" s="301">
        <v>2440627</v>
      </c>
      <c r="K287" s="301">
        <v>3201542</v>
      </c>
      <c r="L287" s="301">
        <v>3238306</v>
      </c>
      <c r="M287" s="378">
        <v>3238306</v>
      </c>
      <c r="N287" s="725"/>
      <c r="O287" s="725"/>
      <c r="P287" s="725"/>
      <c r="Q287" s="725"/>
      <c r="R287" s="725"/>
      <c r="S287" s="725"/>
      <c r="T287" s="725"/>
      <c r="U287" s="725"/>
      <c r="V287" s="725"/>
      <c r="W287" s="725"/>
      <c r="X287" s="762"/>
      <c r="Y287" s="763"/>
      <c r="Z287" s="295"/>
      <c r="AA287" s="295"/>
      <c r="AB287" s="295"/>
      <c r="AC287" s="295"/>
      <c r="AD287" s="295"/>
      <c r="AE287" s="295"/>
      <c r="AF287" s="295"/>
      <c r="AG287" s="295"/>
      <c r="AH287" s="295"/>
    </row>
    <row r="288" spans="1:34" ht="24" x14ac:dyDescent="0.25">
      <c r="A288" s="680"/>
      <c r="B288" s="680"/>
      <c r="C288" s="686" t="s">
        <v>608</v>
      </c>
      <c r="D288" s="300" t="s">
        <v>444</v>
      </c>
      <c r="E288" s="301">
        <v>373</v>
      </c>
      <c r="F288" s="301">
        <v>373</v>
      </c>
      <c r="G288" s="301">
        <v>373</v>
      </c>
      <c r="H288" s="301">
        <v>373</v>
      </c>
      <c r="I288" s="379">
        <v>373</v>
      </c>
      <c r="J288" s="301">
        <v>67</v>
      </c>
      <c r="K288" s="301">
        <v>137</v>
      </c>
      <c r="L288" s="301">
        <v>339</v>
      </c>
      <c r="M288" s="378">
        <v>435</v>
      </c>
      <c r="N288" s="725" t="s">
        <v>608</v>
      </c>
      <c r="O288" s="725" t="s">
        <v>452</v>
      </c>
      <c r="P288" s="725" t="s">
        <v>452</v>
      </c>
      <c r="Q288" s="725" t="s">
        <v>452</v>
      </c>
      <c r="R288" s="725" t="s">
        <v>452</v>
      </c>
      <c r="S288" s="725" t="s">
        <v>452</v>
      </c>
      <c r="T288" s="725" t="s">
        <v>452</v>
      </c>
      <c r="U288" s="725" t="s">
        <v>452</v>
      </c>
      <c r="V288" s="725" t="s">
        <v>452</v>
      </c>
      <c r="W288" s="725" t="s">
        <v>454</v>
      </c>
      <c r="X288" s="762" t="s">
        <v>455</v>
      </c>
      <c r="Y288" s="763">
        <v>218555</v>
      </c>
      <c r="Z288" s="295"/>
      <c r="AA288" s="295"/>
      <c r="AB288" s="295"/>
      <c r="AC288" s="295"/>
      <c r="AD288" s="295"/>
      <c r="AE288" s="295"/>
      <c r="AF288" s="295"/>
      <c r="AG288" s="295"/>
      <c r="AH288" s="295"/>
    </row>
    <row r="289" spans="1:34" ht="24" x14ac:dyDescent="0.25">
      <c r="A289" s="680"/>
      <c r="B289" s="680"/>
      <c r="C289" s="680"/>
      <c r="D289" s="300" t="s">
        <v>456</v>
      </c>
      <c r="E289" s="301">
        <v>86551919</v>
      </c>
      <c r="F289" s="301">
        <v>86551919</v>
      </c>
      <c r="G289" s="301">
        <v>99818406</v>
      </c>
      <c r="H289" s="301">
        <v>79042474</v>
      </c>
      <c r="I289" s="379">
        <v>78554683</v>
      </c>
      <c r="J289" s="301">
        <v>28856880</v>
      </c>
      <c r="K289" s="301">
        <v>43798966</v>
      </c>
      <c r="L289" s="301">
        <v>59076164</v>
      </c>
      <c r="M289" s="378">
        <v>61730655</v>
      </c>
      <c r="N289" s="725"/>
      <c r="O289" s="725"/>
      <c r="P289" s="725"/>
      <c r="Q289" s="725"/>
      <c r="R289" s="725"/>
      <c r="S289" s="725"/>
      <c r="T289" s="725"/>
      <c r="U289" s="725"/>
      <c r="V289" s="725"/>
      <c r="W289" s="725"/>
      <c r="X289" s="762"/>
      <c r="Y289" s="763"/>
      <c r="Z289" s="295"/>
      <c r="AA289" s="295"/>
      <c r="AB289" s="295"/>
      <c r="AC289" s="295"/>
      <c r="AD289" s="295"/>
      <c r="AE289" s="295"/>
      <c r="AF289" s="295"/>
      <c r="AG289" s="295"/>
      <c r="AH289" s="295"/>
    </row>
    <row r="290" spans="1:34" ht="24" x14ac:dyDescent="0.25">
      <c r="A290" s="680"/>
      <c r="B290" s="680"/>
      <c r="C290" s="680"/>
      <c r="D290" s="300" t="s">
        <v>457</v>
      </c>
      <c r="E290" s="301">
        <v>0</v>
      </c>
      <c r="F290" s="301">
        <v>0</v>
      </c>
      <c r="G290" s="301">
        <v>0</v>
      </c>
      <c r="H290" s="301">
        <v>0</v>
      </c>
      <c r="I290" s="379">
        <v>0</v>
      </c>
      <c r="J290" s="301">
        <v>0</v>
      </c>
      <c r="K290" s="301">
        <v>0</v>
      </c>
      <c r="L290" s="301">
        <v>0</v>
      </c>
      <c r="M290" s="378">
        <v>0</v>
      </c>
      <c r="N290" s="725"/>
      <c r="O290" s="725"/>
      <c r="P290" s="725"/>
      <c r="Q290" s="725"/>
      <c r="R290" s="725"/>
      <c r="S290" s="725"/>
      <c r="T290" s="725"/>
      <c r="U290" s="725"/>
      <c r="V290" s="725"/>
      <c r="W290" s="725"/>
      <c r="X290" s="762"/>
      <c r="Y290" s="763"/>
      <c r="Z290" s="295"/>
      <c r="AA290" s="295"/>
      <c r="AB290" s="295"/>
      <c r="AC290" s="295"/>
      <c r="AD290" s="295"/>
      <c r="AE290" s="295"/>
      <c r="AF290" s="295"/>
      <c r="AG290" s="295"/>
      <c r="AH290" s="295"/>
    </row>
    <row r="291" spans="1:34" ht="36" x14ac:dyDescent="0.25">
      <c r="A291" s="680"/>
      <c r="B291" s="680"/>
      <c r="C291" s="687"/>
      <c r="D291" s="300" t="s">
        <v>459</v>
      </c>
      <c r="E291" s="301">
        <v>15130543</v>
      </c>
      <c r="F291" s="301">
        <v>15130543</v>
      </c>
      <c r="G291" s="301">
        <v>14904217</v>
      </c>
      <c r="H291" s="301">
        <v>14607528</v>
      </c>
      <c r="I291" s="379">
        <v>14607528</v>
      </c>
      <c r="J291" s="301">
        <v>10931976</v>
      </c>
      <c r="K291" s="301">
        <v>14340240</v>
      </c>
      <c r="L291" s="301">
        <v>14504912</v>
      </c>
      <c r="M291" s="378">
        <v>14504912</v>
      </c>
      <c r="N291" s="725"/>
      <c r="O291" s="725"/>
      <c r="P291" s="725"/>
      <c r="Q291" s="725"/>
      <c r="R291" s="725"/>
      <c r="S291" s="725"/>
      <c r="T291" s="725"/>
      <c r="U291" s="725"/>
      <c r="V291" s="725"/>
      <c r="W291" s="725"/>
      <c r="X291" s="762"/>
      <c r="Y291" s="763"/>
      <c r="Z291" s="295"/>
      <c r="AA291" s="295"/>
      <c r="AB291" s="295"/>
      <c r="AC291" s="295"/>
      <c r="AD291" s="295"/>
      <c r="AE291" s="295"/>
      <c r="AF291" s="295"/>
      <c r="AG291" s="295"/>
      <c r="AH291" s="295"/>
    </row>
    <row r="292" spans="1:34" ht="24" x14ac:dyDescent="0.25">
      <c r="A292" s="680"/>
      <c r="B292" s="680"/>
      <c r="C292" s="686" t="s">
        <v>609</v>
      </c>
      <c r="D292" s="300" t="s">
        <v>444</v>
      </c>
      <c r="E292" s="301">
        <v>49</v>
      </c>
      <c r="F292" s="301">
        <v>49</v>
      </c>
      <c r="G292" s="301">
        <v>49</v>
      </c>
      <c r="H292" s="301">
        <v>49</v>
      </c>
      <c r="I292" s="379">
        <v>49</v>
      </c>
      <c r="J292" s="301">
        <v>5</v>
      </c>
      <c r="K292" s="301">
        <v>10</v>
      </c>
      <c r="L292" s="301">
        <v>60</v>
      </c>
      <c r="M292" s="378">
        <v>85</v>
      </c>
      <c r="N292" s="725" t="s">
        <v>609</v>
      </c>
      <c r="O292" s="725" t="s">
        <v>452</v>
      </c>
      <c r="P292" s="725" t="s">
        <v>452</v>
      </c>
      <c r="Q292" s="725" t="s">
        <v>452</v>
      </c>
      <c r="R292" s="725" t="s">
        <v>452</v>
      </c>
      <c r="S292" s="725" t="s">
        <v>452</v>
      </c>
      <c r="T292" s="725" t="s">
        <v>452</v>
      </c>
      <c r="U292" s="725" t="s">
        <v>452</v>
      </c>
      <c r="V292" s="725" t="s">
        <v>452</v>
      </c>
      <c r="W292" s="725" t="s">
        <v>454</v>
      </c>
      <c r="X292" s="762" t="s">
        <v>455</v>
      </c>
      <c r="Y292" s="763">
        <v>22243</v>
      </c>
      <c r="Z292" s="295"/>
      <c r="AA292" s="295"/>
      <c r="AB292" s="295"/>
      <c r="AC292" s="295"/>
      <c r="AD292" s="295"/>
      <c r="AE292" s="295"/>
      <c r="AF292" s="295"/>
      <c r="AG292" s="295"/>
      <c r="AH292" s="295"/>
    </row>
    <row r="293" spans="1:34" ht="24" x14ac:dyDescent="0.25">
      <c r="A293" s="680"/>
      <c r="B293" s="680"/>
      <c r="C293" s="680"/>
      <c r="D293" s="300" t="s">
        <v>456</v>
      </c>
      <c r="E293" s="301">
        <v>11271878</v>
      </c>
      <c r="F293" s="301">
        <v>11271878</v>
      </c>
      <c r="G293" s="301">
        <v>12999606</v>
      </c>
      <c r="H293" s="301">
        <v>10293904</v>
      </c>
      <c r="I293" s="379">
        <v>10230377</v>
      </c>
      <c r="J293" s="301">
        <v>2153498</v>
      </c>
      <c r="K293" s="301">
        <v>3268579</v>
      </c>
      <c r="L293" s="301">
        <v>7756843</v>
      </c>
      <c r="M293" s="378">
        <v>8448117</v>
      </c>
      <c r="N293" s="725"/>
      <c r="O293" s="725"/>
      <c r="P293" s="725"/>
      <c r="Q293" s="725"/>
      <c r="R293" s="725"/>
      <c r="S293" s="725"/>
      <c r="T293" s="725"/>
      <c r="U293" s="725"/>
      <c r="V293" s="725"/>
      <c r="W293" s="725"/>
      <c r="X293" s="762"/>
      <c r="Y293" s="763"/>
      <c r="Z293" s="295"/>
      <c r="AA293" s="295"/>
      <c r="AB293" s="295"/>
      <c r="AC293" s="295"/>
      <c r="AD293" s="295"/>
      <c r="AE293" s="295"/>
      <c r="AF293" s="295"/>
      <c r="AG293" s="295"/>
      <c r="AH293" s="295"/>
    </row>
    <row r="294" spans="1:34" ht="24" x14ac:dyDescent="0.25">
      <c r="A294" s="680"/>
      <c r="B294" s="680"/>
      <c r="C294" s="680"/>
      <c r="D294" s="300" t="s">
        <v>457</v>
      </c>
      <c r="E294" s="301">
        <v>0</v>
      </c>
      <c r="F294" s="301">
        <v>0</v>
      </c>
      <c r="G294" s="301">
        <v>0</v>
      </c>
      <c r="H294" s="301">
        <v>0</v>
      </c>
      <c r="I294" s="379">
        <v>0</v>
      </c>
      <c r="J294" s="301">
        <v>0</v>
      </c>
      <c r="K294" s="301">
        <v>0</v>
      </c>
      <c r="L294" s="301">
        <v>0</v>
      </c>
      <c r="M294" s="378">
        <v>0</v>
      </c>
      <c r="N294" s="725"/>
      <c r="O294" s="725"/>
      <c r="P294" s="725"/>
      <c r="Q294" s="725"/>
      <c r="R294" s="725"/>
      <c r="S294" s="725"/>
      <c r="T294" s="725"/>
      <c r="U294" s="725"/>
      <c r="V294" s="725"/>
      <c r="W294" s="725"/>
      <c r="X294" s="762"/>
      <c r="Y294" s="763"/>
      <c r="Z294" s="295"/>
      <c r="AA294" s="295"/>
      <c r="AB294" s="295"/>
      <c r="AC294" s="295"/>
      <c r="AD294" s="295"/>
      <c r="AE294" s="295"/>
      <c r="AF294" s="295"/>
      <c r="AG294" s="295"/>
      <c r="AH294" s="295"/>
    </row>
    <row r="295" spans="1:34" ht="36" x14ac:dyDescent="0.25">
      <c r="A295" s="680"/>
      <c r="B295" s="680"/>
      <c r="C295" s="687"/>
      <c r="D295" s="300" t="s">
        <v>459</v>
      </c>
      <c r="E295" s="301">
        <v>1970489</v>
      </c>
      <c r="F295" s="301">
        <v>1970489</v>
      </c>
      <c r="G295" s="301">
        <v>1941014</v>
      </c>
      <c r="H295" s="301">
        <v>1902376</v>
      </c>
      <c r="I295" s="379">
        <v>1902376</v>
      </c>
      <c r="J295" s="301">
        <v>1423699</v>
      </c>
      <c r="K295" s="301">
        <v>1867566</v>
      </c>
      <c r="L295" s="301">
        <v>1889012</v>
      </c>
      <c r="M295" s="378">
        <v>1889012</v>
      </c>
      <c r="N295" s="725"/>
      <c r="O295" s="725"/>
      <c r="P295" s="725"/>
      <c r="Q295" s="725"/>
      <c r="R295" s="725"/>
      <c r="S295" s="725"/>
      <c r="T295" s="725"/>
      <c r="U295" s="725"/>
      <c r="V295" s="725"/>
      <c r="W295" s="725"/>
      <c r="X295" s="762"/>
      <c r="Y295" s="763"/>
      <c r="Z295" s="295"/>
      <c r="AA295" s="295"/>
      <c r="AB295" s="295"/>
      <c r="AC295" s="295"/>
      <c r="AD295" s="295"/>
      <c r="AE295" s="295"/>
      <c r="AF295" s="295"/>
      <c r="AG295" s="295"/>
      <c r="AH295" s="295"/>
    </row>
    <row r="296" spans="1:34" ht="24" x14ac:dyDescent="0.25">
      <c r="A296" s="680"/>
      <c r="B296" s="680"/>
      <c r="C296" s="686" t="s">
        <v>610</v>
      </c>
      <c r="D296" s="300" t="s">
        <v>444</v>
      </c>
      <c r="E296" s="301">
        <v>224</v>
      </c>
      <c r="F296" s="301">
        <v>224</v>
      </c>
      <c r="G296" s="301">
        <v>224</v>
      </c>
      <c r="H296" s="301">
        <v>224</v>
      </c>
      <c r="I296" s="379">
        <v>224</v>
      </c>
      <c r="J296" s="301">
        <v>26</v>
      </c>
      <c r="K296" s="301">
        <v>53</v>
      </c>
      <c r="L296" s="301">
        <v>139</v>
      </c>
      <c r="M296" s="378">
        <v>210</v>
      </c>
      <c r="N296" s="725" t="s">
        <v>610</v>
      </c>
      <c r="O296" s="725" t="s">
        <v>452</v>
      </c>
      <c r="P296" s="725" t="s">
        <v>452</v>
      </c>
      <c r="Q296" s="725" t="s">
        <v>452</v>
      </c>
      <c r="R296" s="725" t="s">
        <v>452</v>
      </c>
      <c r="S296" s="725" t="s">
        <v>452</v>
      </c>
      <c r="T296" s="725" t="s">
        <v>452</v>
      </c>
      <c r="U296" s="725" t="s">
        <v>452</v>
      </c>
      <c r="V296" s="725" t="s">
        <v>452</v>
      </c>
      <c r="W296" s="725" t="s">
        <v>454</v>
      </c>
      <c r="X296" s="762" t="s">
        <v>455</v>
      </c>
      <c r="Y296" s="763">
        <v>348023</v>
      </c>
      <c r="Z296" s="295"/>
      <c r="AA296" s="295"/>
      <c r="AB296" s="295"/>
      <c r="AC296" s="295"/>
      <c r="AD296" s="295"/>
      <c r="AE296" s="295"/>
      <c r="AF296" s="295"/>
      <c r="AG296" s="295"/>
      <c r="AH296" s="295"/>
    </row>
    <row r="297" spans="1:34" ht="24" x14ac:dyDescent="0.25">
      <c r="A297" s="680"/>
      <c r="B297" s="680"/>
      <c r="C297" s="680"/>
      <c r="D297" s="300" t="s">
        <v>456</v>
      </c>
      <c r="E297" s="301">
        <v>51931151</v>
      </c>
      <c r="F297" s="301">
        <v>51931151</v>
      </c>
      <c r="G297" s="301">
        <v>59891043</v>
      </c>
      <c r="H297" s="301">
        <v>47425484</v>
      </c>
      <c r="I297" s="379">
        <v>47132810</v>
      </c>
      <c r="J297" s="301">
        <v>11198192</v>
      </c>
      <c r="K297" s="301">
        <v>16996614</v>
      </c>
      <c r="L297" s="301">
        <v>24553353</v>
      </c>
      <c r="M297" s="378">
        <v>26516570</v>
      </c>
      <c r="N297" s="725"/>
      <c r="O297" s="725"/>
      <c r="P297" s="725"/>
      <c r="Q297" s="725"/>
      <c r="R297" s="725"/>
      <c r="S297" s="725"/>
      <c r="T297" s="725"/>
      <c r="U297" s="725"/>
      <c r="V297" s="725"/>
      <c r="W297" s="725"/>
      <c r="X297" s="762"/>
      <c r="Y297" s="763"/>
      <c r="Z297" s="295"/>
      <c r="AA297" s="295"/>
      <c r="AB297" s="295"/>
      <c r="AC297" s="295"/>
      <c r="AD297" s="295"/>
      <c r="AE297" s="295"/>
      <c r="AF297" s="295"/>
      <c r="AG297" s="295"/>
      <c r="AH297" s="295"/>
    </row>
    <row r="298" spans="1:34" ht="24" x14ac:dyDescent="0.25">
      <c r="A298" s="680"/>
      <c r="B298" s="680"/>
      <c r="C298" s="680"/>
      <c r="D298" s="300" t="s">
        <v>457</v>
      </c>
      <c r="E298" s="301">
        <v>0</v>
      </c>
      <c r="F298" s="301">
        <v>0</v>
      </c>
      <c r="G298" s="301">
        <v>0</v>
      </c>
      <c r="H298" s="301">
        <v>0</v>
      </c>
      <c r="I298" s="379">
        <v>0</v>
      </c>
      <c r="J298" s="301">
        <v>0</v>
      </c>
      <c r="K298" s="301">
        <v>0</v>
      </c>
      <c r="L298" s="301">
        <v>0</v>
      </c>
      <c r="M298" s="378">
        <v>0</v>
      </c>
      <c r="N298" s="725"/>
      <c r="O298" s="725"/>
      <c r="P298" s="725"/>
      <c r="Q298" s="725"/>
      <c r="R298" s="725"/>
      <c r="S298" s="725"/>
      <c r="T298" s="725"/>
      <c r="U298" s="725"/>
      <c r="V298" s="725"/>
      <c r="W298" s="725"/>
      <c r="X298" s="762"/>
      <c r="Y298" s="763"/>
      <c r="Z298" s="295"/>
      <c r="AA298" s="295"/>
      <c r="AB298" s="295"/>
      <c r="AC298" s="295"/>
      <c r="AD298" s="295"/>
      <c r="AE298" s="295"/>
      <c r="AF298" s="295"/>
      <c r="AG298" s="295"/>
      <c r="AH298" s="295"/>
    </row>
    <row r="299" spans="1:34" ht="36" x14ac:dyDescent="0.25">
      <c r="A299" s="680"/>
      <c r="B299" s="680"/>
      <c r="C299" s="687"/>
      <c r="D299" s="300" t="s">
        <v>459</v>
      </c>
      <c r="E299" s="301">
        <v>9078326</v>
      </c>
      <c r="F299" s="301">
        <v>9078326</v>
      </c>
      <c r="G299" s="301">
        <v>8942530</v>
      </c>
      <c r="H299" s="301">
        <v>8764517</v>
      </c>
      <c r="I299" s="379">
        <v>8764517</v>
      </c>
      <c r="J299" s="301">
        <v>6559186</v>
      </c>
      <c r="K299" s="301">
        <v>8604144</v>
      </c>
      <c r="L299" s="301">
        <v>8702947</v>
      </c>
      <c r="M299" s="378">
        <v>8702947</v>
      </c>
      <c r="N299" s="725"/>
      <c r="O299" s="725"/>
      <c r="P299" s="725"/>
      <c r="Q299" s="725"/>
      <c r="R299" s="725"/>
      <c r="S299" s="725"/>
      <c r="T299" s="725"/>
      <c r="U299" s="725"/>
      <c r="V299" s="725"/>
      <c r="W299" s="725"/>
      <c r="X299" s="762"/>
      <c r="Y299" s="763"/>
      <c r="Z299" s="295"/>
      <c r="AA299" s="295"/>
      <c r="AB299" s="295"/>
      <c r="AC299" s="295"/>
      <c r="AD299" s="295"/>
      <c r="AE299" s="295"/>
      <c r="AF299" s="295"/>
      <c r="AG299" s="295"/>
      <c r="AH299" s="295"/>
    </row>
    <row r="300" spans="1:34" ht="24" x14ac:dyDescent="0.25">
      <c r="A300" s="680"/>
      <c r="B300" s="680"/>
      <c r="C300" s="686" t="s">
        <v>611</v>
      </c>
      <c r="D300" s="300" t="s">
        <v>444</v>
      </c>
      <c r="E300" s="301">
        <v>157</v>
      </c>
      <c r="F300" s="301">
        <v>157</v>
      </c>
      <c r="G300" s="301">
        <v>157</v>
      </c>
      <c r="H300" s="301">
        <v>157</v>
      </c>
      <c r="I300" s="379">
        <v>157</v>
      </c>
      <c r="J300" s="301">
        <v>47</v>
      </c>
      <c r="K300" s="301">
        <v>96</v>
      </c>
      <c r="L300" s="301">
        <v>176</v>
      </c>
      <c r="M300" s="378">
        <v>253</v>
      </c>
      <c r="N300" s="725" t="s">
        <v>611</v>
      </c>
      <c r="O300" s="725" t="s">
        <v>452</v>
      </c>
      <c r="P300" s="725" t="s">
        <v>452</v>
      </c>
      <c r="Q300" s="725" t="s">
        <v>452</v>
      </c>
      <c r="R300" s="725" t="s">
        <v>452</v>
      </c>
      <c r="S300" s="725" t="s">
        <v>452</v>
      </c>
      <c r="T300" s="725" t="s">
        <v>452</v>
      </c>
      <c r="U300" s="725" t="s">
        <v>452</v>
      </c>
      <c r="V300" s="725" t="s">
        <v>452</v>
      </c>
      <c r="W300" s="725" t="s">
        <v>454</v>
      </c>
      <c r="X300" s="762" t="s">
        <v>455</v>
      </c>
      <c r="Y300" s="763">
        <v>748012</v>
      </c>
      <c r="Z300" s="295"/>
      <c r="AA300" s="295"/>
      <c r="AB300" s="295"/>
      <c r="AC300" s="295"/>
      <c r="AD300" s="295"/>
      <c r="AE300" s="295"/>
      <c r="AF300" s="295"/>
      <c r="AG300" s="295"/>
      <c r="AH300" s="295"/>
    </row>
    <row r="301" spans="1:34" ht="24" x14ac:dyDescent="0.25">
      <c r="A301" s="680"/>
      <c r="B301" s="680"/>
      <c r="C301" s="680"/>
      <c r="D301" s="300" t="s">
        <v>456</v>
      </c>
      <c r="E301" s="301">
        <v>36432319</v>
      </c>
      <c r="F301" s="301">
        <v>36432319</v>
      </c>
      <c r="G301" s="301">
        <v>42016585</v>
      </c>
      <c r="H301" s="301">
        <v>33271367</v>
      </c>
      <c r="I301" s="379">
        <v>33066041</v>
      </c>
      <c r="J301" s="301">
        <v>20242886</v>
      </c>
      <c r="K301" s="301">
        <v>30724648</v>
      </c>
      <c r="L301" s="301">
        <v>37420073</v>
      </c>
      <c r="M301" s="378">
        <v>39549196</v>
      </c>
      <c r="N301" s="725"/>
      <c r="O301" s="725"/>
      <c r="P301" s="725"/>
      <c r="Q301" s="725"/>
      <c r="R301" s="725"/>
      <c r="S301" s="725"/>
      <c r="T301" s="725"/>
      <c r="U301" s="725"/>
      <c r="V301" s="725"/>
      <c r="W301" s="725"/>
      <c r="X301" s="762"/>
      <c r="Y301" s="763"/>
      <c r="Z301" s="295"/>
      <c r="AA301" s="295"/>
      <c r="AB301" s="295"/>
      <c r="AC301" s="295"/>
      <c r="AD301" s="295"/>
      <c r="AE301" s="295"/>
      <c r="AF301" s="295"/>
      <c r="AG301" s="295"/>
      <c r="AH301" s="295"/>
    </row>
    <row r="302" spans="1:34" ht="24" x14ac:dyDescent="0.25">
      <c r="A302" s="680"/>
      <c r="B302" s="680"/>
      <c r="C302" s="680"/>
      <c r="D302" s="300" t="s">
        <v>457</v>
      </c>
      <c r="E302" s="301">
        <v>0</v>
      </c>
      <c r="F302" s="301">
        <v>0</v>
      </c>
      <c r="G302" s="301">
        <v>0</v>
      </c>
      <c r="H302" s="301">
        <v>0</v>
      </c>
      <c r="I302" s="379">
        <v>0</v>
      </c>
      <c r="J302" s="301">
        <v>0</v>
      </c>
      <c r="K302" s="301">
        <v>0</v>
      </c>
      <c r="L302" s="301">
        <v>0</v>
      </c>
      <c r="M302" s="378">
        <v>0</v>
      </c>
      <c r="N302" s="725"/>
      <c r="O302" s="725"/>
      <c r="P302" s="725"/>
      <c r="Q302" s="725"/>
      <c r="R302" s="725"/>
      <c r="S302" s="725"/>
      <c r="T302" s="725"/>
      <c r="U302" s="725"/>
      <c r="V302" s="725"/>
      <c r="W302" s="725"/>
      <c r="X302" s="762"/>
      <c r="Y302" s="763"/>
      <c r="Z302" s="295"/>
      <c r="AA302" s="295"/>
      <c r="AB302" s="295"/>
      <c r="AC302" s="295"/>
      <c r="AD302" s="295"/>
      <c r="AE302" s="295"/>
      <c r="AF302" s="295"/>
      <c r="AG302" s="295"/>
      <c r="AH302" s="295"/>
    </row>
    <row r="303" spans="1:34" ht="36" x14ac:dyDescent="0.25">
      <c r="A303" s="680"/>
      <c r="B303" s="680"/>
      <c r="C303" s="687"/>
      <c r="D303" s="300" t="s">
        <v>459</v>
      </c>
      <c r="E303" s="301">
        <v>6368903</v>
      </c>
      <c r="F303" s="301">
        <v>6368903</v>
      </c>
      <c r="G303" s="301">
        <v>6273636</v>
      </c>
      <c r="H303" s="301">
        <v>6148750</v>
      </c>
      <c r="I303" s="379">
        <v>6148750</v>
      </c>
      <c r="J303" s="301">
        <v>4601599</v>
      </c>
      <c r="K303" s="301">
        <v>6036240</v>
      </c>
      <c r="L303" s="301">
        <v>6105556</v>
      </c>
      <c r="M303" s="378">
        <v>6105556</v>
      </c>
      <c r="N303" s="725"/>
      <c r="O303" s="725"/>
      <c r="P303" s="725"/>
      <c r="Q303" s="725"/>
      <c r="R303" s="725"/>
      <c r="S303" s="725"/>
      <c r="T303" s="725"/>
      <c r="U303" s="725"/>
      <c r="V303" s="725"/>
      <c r="W303" s="725"/>
      <c r="X303" s="762"/>
      <c r="Y303" s="763"/>
      <c r="Z303" s="295"/>
      <c r="AA303" s="295"/>
      <c r="AB303" s="295"/>
      <c r="AC303" s="295"/>
      <c r="AD303" s="295"/>
      <c r="AE303" s="295"/>
      <c r="AF303" s="295"/>
      <c r="AG303" s="295"/>
      <c r="AH303" s="295"/>
    </row>
    <row r="304" spans="1:34" ht="24" x14ac:dyDescent="0.25">
      <c r="A304" s="680"/>
      <c r="B304" s="680"/>
      <c r="C304" s="765" t="s">
        <v>616</v>
      </c>
      <c r="D304" s="300" t="s">
        <v>444</v>
      </c>
      <c r="E304" s="301">
        <v>1177</v>
      </c>
      <c r="F304" s="301">
        <v>1177</v>
      </c>
      <c r="G304" s="301">
        <v>1177</v>
      </c>
      <c r="H304" s="301">
        <v>1177</v>
      </c>
      <c r="I304" s="379">
        <v>1177</v>
      </c>
      <c r="J304" s="301">
        <v>34</v>
      </c>
      <c r="K304" s="301">
        <v>89</v>
      </c>
      <c r="L304" s="301">
        <v>2224</v>
      </c>
      <c r="M304" s="378">
        <v>2990</v>
      </c>
      <c r="N304" s="766" t="s">
        <v>617</v>
      </c>
      <c r="O304" s="725" t="s">
        <v>452</v>
      </c>
      <c r="P304" s="725" t="s">
        <v>452</v>
      </c>
      <c r="Q304" s="725" t="s">
        <v>452</v>
      </c>
      <c r="R304" s="725" t="s">
        <v>452</v>
      </c>
      <c r="S304" s="725" t="s">
        <v>452</v>
      </c>
      <c r="T304" s="725" t="s">
        <v>452</v>
      </c>
      <c r="U304" s="725" t="s">
        <v>452</v>
      </c>
      <c r="V304" s="725" t="s">
        <v>452</v>
      </c>
      <c r="W304" s="725" t="s">
        <v>454</v>
      </c>
      <c r="X304" s="762" t="s">
        <v>455</v>
      </c>
      <c r="Y304" s="763">
        <v>7584</v>
      </c>
      <c r="Z304" s="295"/>
      <c r="AA304" s="295"/>
      <c r="AB304" s="295"/>
      <c r="AC304" s="295"/>
      <c r="AD304" s="295"/>
      <c r="AE304" s="295"/>
      <c r="AF304" s="295"/>
      <c r="AG304" s="295"/>
      <c r="AH304" s="295"/>
    </row>
    <row r="305" spans="1:34" ht="24" x14ac:dyDescent="0.25">
      <c r="A305" s="680"/>
      <c r="B305" s="680"/>
      <c r="C305" s="680"/>
      <c r="D305" s="300" t="s">
        <v>456</v>
      </c>
      <c r="E305" s="301">
        <v>273141754</v>
      </c>
      <c r="F305" s="301">
        <v>273141754</v>
      </c>
      <c r="G305" s="301">
        <v>315008318</v>
      </c>
      <c r="H305" s="301">
        <v>249443343</v>
      </c>
      <c r="I305" s="379">
        <v>247903965</v>
      </c>
      <c r="J305" s="301">
        <v>14643790</v>
      </c>
      <c r="K305" s="301">
        <v>22226340</v>
      </c>
      <c r="L305" s="301">
        <v>126947581</v>
      </c>
      <c r="M305" s="378">
        <v>149074674</v>
      </c>
      <c r="N305" s="766"/>
      <c r="O305" s="725"/>
      <c r="P305" s="725"/>
      <c r="Q305" s="725"/>
      <c r="R305" s="725"/>
      <c r="S305" s="725"/>
      <c r="T305" s="725"/>
      <c r="U305" s="725"/>
      <c r="V305" s="725"/>
      <c r="W305" s="725"/>
      <c r="X305" s="762"/>
      <c r="Y305" s="763"/>
      <c r="Z305" s="295"/>
      <c r="AA305" s="295"/>
      <c r="AB305" s="295"/>
      <c r="AC305" s="295"/>
      <c r="AD305" s="295"/>
      <c r="AE305" s="295"/>
      <c r="AF305" s="295"/>
      <c r="AG305" s="295"/>
      <c r="AH305" s="295"/>
    </row>
    <row r="306" spans="1:34" ht="24" x14ac:dyDescent="0.25">
      <c r="A306" s="680"/>
      <c r="B306" s="680"/>
      <c r="C306" s="680"/>
      <c r="D306" s="300" t="s">
        <v>457</v>
      </c>
      <c r="E306" s="301">
        <v>0</v>
      </c>
      <c r="F306" s="301">
        <v>0</v>
      </c>
      <c r="G306" s="301">
        <v>0</v>
      </c>
      <c r="H306" s="301">
        <v>0</v>
      </c>
      <c r="I306" s="379">
        <v>0</v>
      </c>
      <c r="J306" s="301">
        <v>0</v>
      </c>
      <c r="K306" s="301">
        <v>0</v>
      </c>
      <c r="L306" s="301">
        <v>0</v>
      </c>
      <c r="M306" s="378">
        <v>0</v>
      </c>
      <c r="N306" s="766"/>
      <c r="O306" s="725"/>
      <c r="P306" s="725"/>
      <c r="Q306" s="725"/>
      <c r="R306" s="725"/>
      <c r="S306" s="725"/>
      <c r="T306" s="725"/>
      <c r="U306" s="725"/>
      <c r="V306" s="725"/>
      <c r="W306" s="725"/>
      <c r="X306" s="762"/>
      <c r="Y306" s="763"/>
      <c r="Z306" s="295"/>
      <c r="AA306" s="295"/>
      <c r="AB306" s="295"/>
      <c r="AC306" s="295"/>
      <c r="AD306" s="295"/>
      <c r="AE306" s="295"/>
      <c r="AF306" s="295"/>
      <c r="AG306" s="295"/>
      <c r="AH306" s="295"/>
    </row>
    <row r="307" spans="1:34" ht="36" x14ac:dyDescent="0.25">
      <c r="A307" s="680"/>
      <c r="B307" s="680"/>
      <c r="C307" s="687"/>
      <c r="D307" s="300" t="s">
        <v>459</v>
      </c>
      <c r="E307" s="301">
        <v>47749180</v>
      </c>
      <c r="F307" s="301">
        <v>47749180</v>
      </c>
      <c r="G307" s="301">
        <v>47034936</v>
      </c>
      <c r="H307" s="301">
        <v>46098642</v>
      </c>
      <c r="I307" s="379">
        <v>46098642</v>
      </c>
      <c r="J307" s="301">
        <v>34499283</v>
      </c>
      <c r="K307" s="301">
        <v>45255129</v>
      </c>
      <c r="L307" s="301">
        <v>45774804</v>
      </c>
      <c r="M307" s="378">
        <v>45774804</v>
      </c>
      <c r="N307" s="766"/>
      <c r="O307" s="725"/>
      <c r="P307" s="725"/>
      <c r="Q307" s="725"/>
      <c r="R307" s="725"/>
      <c r="S307" s="725"/>
      <c r="T307" s="725"/>
      <c r="U307" s="725"/>
      <c r="V307" s="725"/>
      <c r="W307" s="725"/>
      <c r="X307" s="762"/>
      <c r="Y307" s="763"/>
      <c r="Z307" s="295"/>
      <c r="AA307" s="295"/>
      <c r="AB307" s="295"/>
      <c r="AC307" s="295"/>
      <c r="AD307" s="295"/>
      <c r="AE307" s="295"/>
      <c r="AF307" s="295"/>
      <c r="AG307" s="295"/>
      <c r="AH307" s="295"/>
    </row>
    <row r="308" spans="1:34" ht="24" x14ac:dyDescent="0.25">
      <c r="A308" s="680"/>
      <c r="B308" s="680"/>
      <c r="C308" s="688" t="s">
        <v>618</v>
      </c>
      <c r="D308" s="309" t="s">
        <v>444</v>
      </c>
      <c r="E308" s="310">
        <v>11250</v>
      </c>
      <c r="F308" s="310">
        <v>11250</v>
      </c>
      <c r="G308" s="310">
        <v>11250</v>
      </c>
      <c r="H308" s="310">
        <v>11250</v>
      </c>
      <c r="I308" s="380">
        <v>11250</v>
      </c>
      <c r="J308" s="310">
        <v>3017</v>
      </c>
      <c r="K308" s="310">
        <v>6189</v>
      </c>
      <c r="L308" s="310">
        <v>10532</v>
      </c>
      <c r="M308" s="380">
        <v>14730</v>
      </c>
      <c r="N308" s="725" t="s">
        <v>495</v>
      </c>
      <c r="O308" s="748" t="s">
        <v>452</v>
      </c>
      <c r="P308" s="748" t="s">
        <v>452</v>
      </c>
      <c r="Q308" s="748" t="s">
        <v>452</v>
      </c>
      <c r="R308" s="748" t="s">
        <v>452</v>
      </c>
      <c r="S308" s="748" t="s">
        <v>452</v>
      </c>
      <c r="T308" s="748" t="s">
        <v>452</v>
      </c>
      <c r="U308" s="748" t="s">
        <v>334</v>
      </c>
      <c r="V308" s="748" t="s">
        <v>454</v>
      </c>
      <c r="W308" s="748" t="s">
        <v>454</v>
      </c>
      <c r="X308" s="754" t="s">
        <v>455</v>
      </c>
      <c r="Y308" s="757">
        <v>8173463</v>
      </c>
      <c r="Z308" s="295"/>
      <c r="AA308" s="295"/>
      <c r="AB308" s="295"/>
      <c r="AC308" s="295"/>
      <c r="AD308" s="295"/>
      <c r="AE308" s="295"/>
      <c r="AF308" s="295"/>
      <c r="AG308" s="295"/>
      <c r="AH308" s="295"/>
    </row>
    <row r="309" spans="1:34" ht="24" x14ac:dyDescent="0.25">
      <c r="A309" s="680"/>
      <c r="B309" s="680"/>
      <c r="C309" s="700"/>
      <c r="D309" s="309" t="s">
        <v>456</v>
      </c>
      <c r="E309" s="310">
        <v>2609641000</v>
      </c>
      <c r="F309" s="310">
        <v>2609641000</v>
      </c>
      <c r="G309" s="310">
        <v>3009641000</v>
      </c>
      <c r="H309" s="310">
        <v>2383222504</v>
      </c>
      <c r="I309" s="380">
        <v>2368515039</v>
      </c>
      <c r="J309" s="310">
        <v>1299420987</v>
      </c>
      <c r="K309" s="310">
        <v>1972260901</v>
      </c>
      <c r="L309" s="311">
        <v>2238304736</v>
      </c>
      <c r="M309" s="380">
        <v>2355329885</v>
      </c>
      <c r="N309" s="725"/>
      <c r="O309" s="749"/>
      <c r="P309" s="749"/>
      <c r="Q309" s="749"/>
      <c r="R309" s="749"/>
      <c r="S309" s="749"/>
      <c r="T309" s="749"/>
      <c r="U309" s="749"/>
      <c r="V309" s="749"/>
      <c r="W309" s="749"/>
      <c r="X309" s="755"/>
      <c r="Y309" s="758"/>
      <c r="Z309" s="295"/>
      <c r="AA309" s="295"/>
      <c r="AB309" s="295"/>
      <c r="AC309" s="295"/>
      <c r="AD309" s="295"/>
      <c r="AE309" s="295"/>
      <c r="AF309" s="295"/>
      <c r="AG309" s="295"/>
      <c r="AH309" s="295"/>
    </row>
    <row r="310" spans="1:34" ht="24" x14ac:dyDescent="0.25">
      <c r="A310" s="680"/>
      <c r="B310" s="680"/>
      <c r="C310" s="700"/>
      <c r="D310" s="309" t="s">
        <v>457</v>
      </c>
      <c r="E310" s="310">
        <v>0</v>
      </c>
      <c r="F310" s="310">
        <v>0</v>
      </c>
      <c r="G310" s="310">
        <v>0</v>
      </c>
      <c r="H310" s="310">
        <v>0</v>
      </c>
      <c r="I310" s="380">
        <v>0</v>
      </c>
      <c r="J310" s="310">
        <v>0</v>
      </c>
      <c r="K310" s="310">
        <v>0</v>
      </c>
      <c r="L310" s="310">
        <v>0</v>
      </c>
      <c r="M310" s="380">
        <v>0</v>
      </c>
      <c r="N310" s="725"/>
      <c r="O310" s="749"/>
      <c r="P310" s="749"/>
      <c r="Q310" s="749"/>
      <c r="R310" s="749"/>
      <c r="S310" s="749"/>
      <c r="T310" s="749"/>
      <c r="U310" s="749"/>
      <c r="V310" s="749"/>
      <c r="W310" s="749"/>
      <c r="X310" s="755"/>
      <c r="Y310" s="758"/>
      <c r="Z310" s="295"/>
      <c r="AA310" s="295"/>
      <c r="AB310" s="295"/>
      <c r="AC310" s="295"/>
      <c r="AD310" s="295"/>
      <c r="AE310" s="295"/>
      <c r="AF310" s="295"/>
      <c r="AG310" s="295"/>
      <c r="AH310" s="295"/>
    </row>
    <row r="311" spans="1:34" ht="36" x14ac:dyDescent="0.25">
      <c r="A311" s="687"/>
      <c r="B311" s="687"/>
      <c r="C311" s="701"/>
      <c r="D311" s="309" t="s">
        <v>459</v>
      </c>
      <c r="E311" s="310">
        <v>456203480</v>
      </c>
      <c r="F311" s="310">
        <v>456203480</v>
      </c>
      <c r="G311" s="310">
        <v>449379476</v>
      </c>
      <c r="H311" s="310">
        <v>440433969</v>
      </c>
      <c r="I311" s="380">
        <v>440433969</v>
      </c>
      <c r="J311" s="310">
        <v>329611790</v>
      </c>
      <c r="K311" s="310">
        <v>432374902</v>
      </c>
      <c r="L311" s="310">
        <v>437339968</v>
      </c>
      <c r="M311" s="380">
        <v>437339969</v>
      </c>
      <c r="N311" s="725"/>
      <c r="O311" s="750"/>
      <c r="P311" s="750"/>
      <c r="Q311" s="750"/>
      <c r="R311" s="750"/>
      <c r="S311" s="750"/>
      <c r="T311" s="750"/>
      <c r="U311" s="750"/>
      <c r="V311" s="750"/>
      <c r="W311" s="750"/>
      <c r="X311" s="756"/>
      <c r="Y311" s="759"/>
      <c r="Z311" s="295"/>
      <c r="AA311" s="295"/>
      <c r="AB311" s="295"/>
      <c r="AC311" s="295"/>
      <c r="AD311" s="295"/>
      <c r="AE311" s="295"/>
      <c r="AF311" s="295"/>
      <c r="AG311" s="295"/>
      <c r="AH311" s="295"/>
    </row>
    <row r="312" spans="1:34" ht="24" x14ac:dyDescent="0.25">
      <c r="A312" s="686">
        <v>13</v>
      </c>
      <c r="B312" s="686" t="s">
        <v>330</v>
      </c>
      <c r="C312" s="693" t="s">
        <v>619</v>
      </c>
      <c r="D312" s="300" t="s">
        <v>444</v>
      </c>
      <c r="E312" s="318">
        <v>0.25</v>
      </c>
      <c r="F312" s="318">
        <v>0.25</v>
      </c>
      <c r="G312" s="318">
        <v>0.25</v>
      </c>
      <c r="H312" s="318">
        <v>0.25</v>
      </c>
      <c r="I312" s="382">
        <v>0.25</v>
      </c>
      <c r="J312" s="303">
        <v>9.5000000000000001E-2</v>
      </c>
      <c r="K312" s="318">
        <v>0.14250000000000002</v>
      </c>
      <c r="L312" s="383">
        <v>0.21750000000000003</v>
      </c>
      <c r="M312" s="384">
        <v>0.25</v>
      </c>
      <c r="N312" s="764" t="s">
        <v>620</v>
      </c>
      <c r="O312" s="764" t="s">
        <v>452</v>
      </c>
      <c r="P312" s="764" t="s">
        <v>452</v>
      </c>
      <c r="Q312" s="764" t="s">
        <v>452</v>
      </c>
      <c r="R312" s="764" t="s">
        <v>452</v>
      </c>
      <c r="S312" s="764" t="s">
        <v>452</v>
      </c>
      <c r="T312" s="764" t="s">
        <v>452</v>
      </c>
      <c r="U312" s="764" t="s">
        <v>334</v>
      </c>
      <c r="V312" s="764" t="s">
        <v>454</v>
      </c>
      <c r="W312" s="764" t="s">
        <v>454</v>
      </c>
      <c r="X312" s="767" t="s">
        <v>455</v>
      </c>
      <c r="Y312" s="764">
        <v>42869</v>
      </c>
      <c r="Z312" s="295"/>
      <c r="AA312" s="295"/>
      <c r="AB312" s="295"/>
      <c r="AC312" s="295"/>
      <c r="AD312" s="295"/>
      <c r="AE312" s="295"/>
      <c r="AF312" s="295"/>
      <c r="AG312" s="295"/>
      <c r="AH312" s="295"/>
    </row>
    <row r="313" spans="1:34" ht="24" x14ac:dyDescent="0.25">
      <c r="A313" s="746"/>
      <c r="B313" s="746"/>
      <c r="C313" s="680"/>
      <c r="D313" s="300" t="s">
        <v>456</v>
      </c>
      <c r="E313" s="301">
        <v>1318450000</v>
      </c>
      <c r="F313" s="301">
        <v>1318450000</v>
      </c>
      <c r="G313" s="324">
        <v>1318450000</v>
      </c>
      <c r="H313" s="324">
        <v>1228435000</v>
      </c>
      <c r="I313" s="385">
        <v>1223072933</v>
      </c>
      <c r="J313" s="303">
        <v>656094000</v>
      </c>
      <c r="K313" s="324">
        <v>943012000</v>
      </c>
      <c r="L313" s="386">
        <v>1108012000</v>
      </c>
      <c r="M313" s="387">
        <v>1203742769</v>
      </c>
      <c r="N313" s="680"/>
      <c r="O313" s="680"/>
      <c r="P313" s="680"/>
      <c r="Q313" s="680"/>
      <c r="R313" s="680"/>
      <c r="S313" s="680"/>
      <c r="T313" s="680"/>
      <c r="U313" s="680"/>
      <c r="V313" s="680"/>
      <c r="W313" s="680"/>
      <c r="X313" s="680"/>
      <c r="Y313" s="680"/>
      <c r="Z313" s="295"/>
      <c r="AA313" s="295"/>
      <c r="AB313" s="295"/>
      <c r="AC313" s="295"/>
      <c r="AD313" s="295"/>
      <c r="AE313" s="295"/>
      <c r="AF313" s="295"/>
      <c r="AG313" s="295"/>
      <c r="AH313" s="295"/>
    </row>
    <row r="314" spans="1:34" ht="24" x14ac:dyDescent="0.25">
      <c r="A314" s="746"/>
      <c r="B314" s="746"/>
      <c r="C314" s="680"/>
      <c r="D314" s="300" t="s">
        <v>457</v>
      </c>
      <c r="E314" s="305">
        <v>0</v>
      </c>
      <c r="F314" s="305">
        <v>0</v>
      </c>
      <c r="G314" s="318">
        <v>0</v>
      </c>
      <c r="H314" s="318">
        <v>0</v>
      </c>
      <c r="I314" s="382">
        <v>0</v>
      </c>
      <c r="J314" s="303">
        <v>0</v>
      </c>
      <c r="K314" s="318">
        <v>0</v>
      </c>
      <c r="L314" s="318">
        <v>0</v>
      </c>
      <c r="M314" s="384">
        <v>0</v>
      </c>
      <c r="N314" s="680"/>
      <c r="O314" s="680"/>
      <c r="P314" s="680"/>
      <c r="Q314" s="680"/>
      <c r="R314" s="680"/>
      <c r="S314" s="680"/>
      <c r="T314" s="680"/>
      <c r="U314" s="680"/>
      <c r="V314" s="680"/>
      <c r="W314" s="680"/>
      <c r="X314" s="680"/>
      <c r="Y314" s="680"/>
      <c r="Z314" s="295"/>
      <c r="AA314" s="295"/>
      <c r="AB314" s="295"/>
      <c r="AC314" s="295"/>
      <c r="AD314" s="295"/>
      <c r="AE314" s="295"/>
      <c r="AF314" s="295"/>
      <c r="AG314" s="295"/>
      <c r="AH314" s="295"/>
    </row>
    <row r="315" spans="1:34" ht="36" x14ac:dyDescent="0.25">
      <c r="A315" s="746"/>
      <c r="B315" s="746"/>
      <c r="C315" s="687"/>
      <c r="D315" s="300" t="s">
        <v>459</v>
      </c>
      <c r="E315" s="305">
        <v>272603812</v>
      </c>
      <c r="F315" s="305">
        <v>272603812</v>
      </c>
      <c r="G315" s="324">
        <v>272603812</v>
      </c>
      <c r="H315" s="324">
        <v>256395743</v>
      </c>
      <c r="I315" s="385">
        <v>256395743</v>
      </c>
      <c r="J315" s="303">
        <v>150563782</v>
      </c>
      <c r="K315" s="324">
        <v>243899243</v>
      </c>
      <c r="L315" s="386">
        <v>251001310</v>
      </c>
      <c r="M315" s="387">
        <v>251001310</v>
      </c>
      <c r="N315" s="687"/>
      <c r="O315" s="687"/>
      <c r="P315" s="687"/>
      <c r="Q315" s="687"/>
      <c r="R315" s="687"/>
      <c r="S315" s="687"/>
      <c r="T315" s="687"/>
      <c r="U315" s="687"/>
      <c r="V315" s="687"/>
      <c r="W315" s="687"/>
      <c r="X315" s="687"/>
      <c r="Y315" s="687"/>
      <c r="Z315" s="295"/>
      <c r="AA315" s="295"/>
      <c r="AB315" s="295"/>
      <c r="AC315" s="295"/>
      <c r="AD315" s="295"/>
      <c r="AE315" s="295"/>
      <c r="AF315" s="295"/>
      <c r="AG315" s="295"/>
      <c r="AH315" s="295"/>
    </row>
    <row r="316" spans="1:34" ht="24" x14ac:dyDescent="0.25">
      <c r="A316" s="746"/>
      <c r="B316" s="746"/>
      <c r="C316" s="768" t="s">
        <v>621</v>
      </c>
      <c r="D316" s="309" t="s">
        <v>444</v>
      </c>
      <c r="E316" s="315">
        <v>0.25</v>
      </c>
      <c r="F316" s="315">
        <v>0.25</v>
      </c>
      <c r="G316" s="388">
        <v>0.25</v>
      </c>
      <c r="H316" s="388">
        <v>0.29780000000000001</v>
      </c>
      <c r="I316" s="384">
        <v>0.25</v>
      </c>
      <c r="J316" s="311">
        <v>9.5000000000000001E-2</v>
      </c>
      <c r="K316" s="388">
        <v>0.14250000000000002</v>
      </c>
      <c r="L316" s="389">
        <v>0.21750000000000003</v>
      </c>
      <c r="M316" s="384">
        <v>0.25</v>
      </c>
      <c r="N316" s="764" t="s">
        <v>622</v>
      </c>
      <c r="O316" s="764" t="s">
        <v>452</v>
      </c>
      <c r="P316" s="764" t="s">
        <v>452</v>
      </c>
      <c r="Q316" s="764" t="s">
        <v>452</v>
      </c>
      <c r="R316" s="764" t="s">
        <v>452</v>
      </c>
      <c r="S316" s="764" t="s">
        <v>452</v>
      </c>
      <c r="T316" s="764" t="s">
        <v>452</v>
      </c>
      <c r="U316" s="764" t="s">
        <v>334</v>
      </c>
      <c r="V316" s="764" t="s">
        <v>454</v>
      </c>
      <c r="W316" s="764" t="s">
        <v>454</v>
      </c>
      <c r="X316" s="767" t="s">
        <v>455</v>
      </c>
      <c r="Y316" s="764">
        <v>8173463</v>
      </c>
      <c r="Z316" s="295"/>
      <c r="AA316" s="295"/>
      <c r="AB316" s="295"/>
      <c r="AC316" s="295"/>
      <c r="AD316" s="295"/>
      <c r="AE316" s="295"/>
      <c r="AF316" s="295"/>
      <c r="AG316" s="295"/>
      <c r="AH316" s="295"/>
    </row>
    <row r="317" spans="1:34" ht="24" x14ac:dyDescent="0.25">
      <c r="A317" s="746"/>
      <c r="B317" s="746"/>
      <c r="C317" s="700"/>
      <c r="D317" s="309" t="s">
        <v>456</v>
      </c>
      <c r="E317" s="315">
        <v>1318450000</v>
      </c>
      <c r="F317" s="315">
        <v>1318450000</v>
      </c>
      <c r="G317" s="388">
        <v>1318450000</v>
      </c>
      <c r="H317" s="388">
        <v>1463311772</v>
      </c>
      <c r="I317" s="387">
        <v>1223072933</v>
      </c>
      <c r="J317" s="311">
        <v>656094000</v>
      </c>
      <c r="K317" s="388">
        <v>943012000</v>
      </c>
      <c r="L317" s="389">
        <v>1108012000</v>
      </c>
      <c r="M317" s="387">
        <v>1203742769</v>
      </c>
      <c r="N317" s="680"/>
      <c r="O317" s="680"/>
      <c r="P317" s="680"/>
      <c r="Q317" s="680"/>
      <c r="R317" s="680"/>
      <c r="S317" s="680"/>
      <c r="T317" s="680"/>
      <c r="U317" s="680"/>
      <c r="V317" s="680"/>
      <c r="W317" s="680"/>
      <c r="X317" s="680"/>
      <c r="Y317" s="680"/>
      <c r="Z317" s="295"/>
      <c r="AA317" s="295"/>
      <c r="AB317" s="295"/>
      <c r="AC317" s="295"/>
      <c r="AD317" s="295"/>
      <c r="AE317" s="295"/>
      <c r="AF317" s="295"/>
      <c r="AG317" s="295"/>
      <c r="AH317" s="295"/>
    </row>
    <row r="318" spans="1:34" ht="24" x14ac:dyDescent="0.25">
      <c r="A318" s="746"/>
      <c r="B318" s="746"/>
      <c r="C318" s="700"/>
      <c r="D318" s="309" t="s">
        <v>457</v>
      </c>
      <c r="E318" s="315">
        <v>0</v>
      </c>
      <c r="F318" s="315">
        <v>0</v>
      </c>
      <c r="G318" s="388">
        <v>0</v>
      </c>
      <c r="H318" s="388">
        <v>0</v>
      </c>
      <c r="I318" s="384">
        <v>0</v>
      </c>
      <c r="J318" s="311">
        <v>0</v>
      </c>
      <c r="K318" s="388">
        <v>0</v>
      </c>
      <c r="L318" s="389">
        <v>0</v>
      </c>
      <c r="M318" s="384">
        <v>0</v>
      </c>
      <c r="N318" s="680"/>
      <c r="O318" s="680"/>
      <c r="P318" s="680"/>
      <c r="Q318" s="680"/>
      <c r="R318" s="680"/>
      <c r="S318" s="680"/>
      <c r="T318" s="680"/>
      <c r="U318" s="680"/>
      <c r="V318" s="680"/>
      <c r="W318" s="680"/>
      <c r="X318" s="680"/>
      <c r="Y318" s="680"/>
      <c r="Z318" s="295"/>
      <c r="AA318" s="295"/>
      <c r="AB318" s="295"/>
      <c r="AC318" s="295"/>
      <c r="AD318" s="295"/>
      <c r="AE318" s="295"/>
      <c r="AF318" s="295"/>
      <c r="AG318" s="295"/>
      <c r="AH318" s="295"/>
    </row>
    <row r="319" spans="1:34" ht="36" x14ac:dyDescent="0.25">
      <c r="A319" s="747"/>
      <c r="B319" s="747"/>
      <c r="C319" s="701"/>
      <c r="D319" s="309" t="s">
        <v>459</v>
      </c>
      <c r="E319" s="315">
        <v>272603812</v>
      </c>
      <c r="F319" s="315">
        <v>272603812</v>
      </c>
      <c r="G319" s="388">
        <v>272603812</v>
      </c>
      <c r="H319" s="388">
        <v>256395743</v>
      </c>
      <c r="I319" s="387">
        <v>256395743</v>
      </c>
      <c r="J319" s="311">
        <v>150563782</v>
      </c>
      <c r="K319" s="388">
        <v>243899243</v>
      </c>
      <c r="L319" s="389">
        <v>251001310</v>
      </c>
      <c r="M319" s="387">
        <v>251001310</v>
      </c>
      <c r="N319" s="687"/>
      <c r="O319" s="687"/>
      <c r="P319" s="687"/>
      <c r="Q319" s="687"/>
      <c r="R319" s="687"/>
      <c r="S319" s="687"/>
      <c r="T319" s="687"/>
      <c r="U319" s="687"/>
      <c r="V319" s="687"/>
      <c r="W319" s="687"/>
      <c r="X319" s="687"/>
      <c r="Y319" s="687"/>
      <c r="Z319" s="295"/>
      <c r="AA319" s="295"/>
      <c r="AB319" s="295"/>
      <c r="AC319" s="295"/>
      <c r="AD319" s="295"/>
      <c r="AE319" s="295"/>
      <c r="AF319" s="295"/>
      <c r="AG319" s="295"/>
      <c r="AH319" s="295"/>
    </row>
    <row r="320" spans="1:34" ht="24" x14ac:dyDescent="0.25">
      <c r="A320" s="686">
        <v>14</v>
      </c>
      <c r="B320" s="686" t="s">
        <v>370</v>
      </c>
      <c r="C320" s="686" t="s">
        <v>623</v>
      </c>
      <c r="D320" s="300" t="s">
        <v>444</v>
      </c>
      <c r="E320" s="301">
        <v>40000</v>
      </c>
      <c r="F320" s="301">
        <v>40000</v>
      </c>
      <c r="G320" s="301">
        <v>40000</v>
      </c>
      <c r="H320" s="390">
        <v>40000</v>
      </c>
      <c r="I320" s="303">
        <v>40000</v>
      </c>
      <c r="J320" s="301">
        <v>2488</v>
      </c>
      <c r="K320" s="390">
        <v>7347</v>
      </c>
      <c r="L320" s="390">
        <v>28208</v>
      </c>
      <c r="M320" s="301">
        <v>50699</v>
      </c>
      <c r="N320" s="764" t="s">
        <v>624</v>
      </c>
      <c r="O320" s="764" t="s">
        <v>452</v>
      </c>
      <c r="P320" s="764" t="s">
        <v>452</v>
      </c>
      <c r="Q320" s="764" t="s">
        <v>452</v>
      </c>
      <c r="R320" s="764" t="s">
        <v>452</v>
      </c>
      <c r="S320" s="764" t="s">
        <v>452</v>
      </c>
      <c r="T320" s="764" t="s">
        <v>452</v>
      </c>
      <c r="U320" s="764" t="s">
        <v>334</v>
      </c>
      <c r="V320" s="764" t="s">
        <v>454</v>
      </c>
      <c r="W320" s="764" t="s">
        <v>454</v>
      </c>
      <c r="X320" s="767" t="s">
        <v>455</v>
      </c>
      <c r="Y320" s="764">
        <v>8173463</v>
      </c>
      <c r="Z320" s="295"/>
      <c r="AA320" s="295"/>
      <c r="AB320" s="295"/>
      <c r="AC320" s="295"/>
      <c r="AD320" s="295"/>
      <c r="AE320" s="295"/>
      <c r="AF320" s="295"/>
      <c r="AG320" s="295"/>
      <c r="AH320" s="295"/>
    </row>
    <row r="321" spans="1:34" ht="24" x14ac:dyDescent="0.25">
      <c r="A321" s="680"/>
      <c r="B321" s="680"/>
      <c r="C321" s="680"/>
      <c r="D321" s="300" t="s">
        <v>456</v>
      </c>
      <c r="E321" s="301">
        <v>2251917000</v>
      </c>
      <c r="F321" s="301">
        <v>2251917000</v>
      </c>
      <c r="G321" s="324">
        <v>2251917000</v>
      </c>
      <c r="H321" s="391">
        <v>2299687000</v>
      </c>
      <c r="I321" s="385">
        <v>2273865000</v>
      </c>
      <c r="J321" s="341">
        <v>1229652606</v>
      </c>
      <c r="K321" s="391">
        <v>1652593508</v>
      </c>
      <c r="L321" s="391">
        <v>1893030102</v>
      </c>
      <c r="M321" s="385">
        <v>2126389850</v>
      </c>
      <c r="N321" s="680"/>
      <c r="O321" s="680"/>
      <c r="P321" s="680"/>
      <c r="Q321" s="680"/>
      <c r="R321" s="680"/>
      <c r="S321" s="680"/>
      <c r="T321" s="680"/>
      <c r="U321" s="680"/>
      <c r="V321" s="680"/>
      <c r="W321" s="680"/>
      <c r="X321" s="680"/>
      <c r="Y321" s="680"/>
      <c r="Z321" s="295"/>
      <c r="AA321" s="295"/>
      <c r="AB321" s="295"/>
      <c r="AC321" s="295"/>
      <c r="AD321" s="295"/>
      <c r="AE321" s="295"/>
      <c r="AF321" s="295"/>
      <c r="AG321" s="295"/>
      <c r="AH321" s="295"/>
    </row>
    <row r="322" spans="1:34" ht="24" x14ac:dyDescent="0.25">
      <c r="A322" s="680"/>
      <c r="B322" s="680"/>
      <c r="C322" s="680"/>
      <c r="D322" s="300" t="s">
        <v>457</v>
      </c>
      <c r="E322" s="301">
        <v>5906</v>
      </c>
      <c r="F322" s="301">
        <v>5906</v>
      </c>
      <c r="G322" s="301">
        <v>5906</v>
      </c>
      <c r="H322" s="392">
        <v>5906</v>
      </c>
      <c r="I322" s="303">
        <v>5906</v>
      </c>
      <c r="J322" s="301">
        <v>4000</v>
      </c>
      <c r="K322" s="392">
        <v>5906</v>
      </c>
      <c r="L322" s="392">
        <v>5906</v>
      </c>
      <c r="M322" s="301">
        <v>5906</v>
      </c>
      <c r="N322" s="680"/>
      <c r="O322" s="680"/>
      <c r="P322" s="680"/>
      <c r="Q322" s="680"/>
      <c r="R322" s="680"/>
      <c r="S322" s="680"/>
      <c r="T322" s="680"/>
      <c r="U322" s="680"/>
      <c r="V322" s="680"/>
      <c r="W322" s="680"/>
      <c r="X322" s="680"/>
      <c r="Y322" s="680"/>
      <c r="Z322" s="295"/>
      <c r="AA322" s="295"/>
      <c r="AB322" s="295"/>
      <c r="AC322" s="295"/>
      <c r="AD322" s="295"/>
      <c r="AE322" s="295"/>
      <c r="AF322" s="295"/>
      <c r="AG322" s="295"/>
      <c r="AH322" s="295"/>
    </row>
    <row r="323" spans="1:34" ht="36" x14ac:dyDescent="0.25">
      <c r="A323" s="680"/>
      <c r="B323" s="680"/>
      <c r="C323" s="687"/>
      <c r="D323" s="300" t="s">
        <v>459</v>
      </c>
      <c r="E323" s="301">
        <v>222021447</v>
      </c>
      <c r="F323" s="301">
        <v>222021447</v>
      </c>
      <c r="G323" s="324">
        <v>222021447</v>
      </c>
      <c r="H323" s="391">
        <v>222013847</v>
      </c>
      <c r="I323" s="385">
        <v>222013847</v>
      </c>
      <c r="J323" s="341">
        <v>163071837</v>
      </c>
      <c r="K323" s="391">
        <v>191177995</v>
      </c>
      <c r="L323" s="391">
        <v>193565695</v>
      </c>
      <c r="M323" s="385">
        <v>222013847</v>
      </c>
      <c r="N323" s="687"/>
      <c r="O323" s="687"/>
      <c r="P323" s="687"/>
      <c r="Q323" s="687"/>
      <c r="R323" s="687"/>
      <c r="S323" s="687"/>
      <c r="T323" s="687"/>
      <c r="U323" s="687"/>
      <c r="V323" s="687"/>
      <c r="W323" s="687"/>
      <c r="X323" s="687"/>
      <c r="Y323" s="687"/>
      <c r="Z323" s="295"/>
      <c r="AA323" s="295"/>
      <c r="AB323" s="295"/>
      <c r="AC323" s="295"/>
      <c r="AD323" s="295"/>
      <c r="AE323" s="295"/>
      <c r="AF323" s="295"/>
      <c r="AG323" s="295"/>
      <c r="AH323" s="295"/>
    </row>
    <row r="324" spans="1:34" ht="24" x14ac:dyDescent="0.25">
      <c r="A324" s="680"/>
      <c r="B324" s="680"/>
      <c r="C324" s="686" t="s">
        <v>625</v>
      </c>
      <c r="D324" s="300" t="s">
        <v>444</v>
      </c>
      <c r="E324" s="310">
        <v>40000</v>
      </c>
      <c r="F324" s="310">
        <v>40000</v>
      </c>
      <c r="G324" s="310">
        <v>40000</v>
      </c>
      <c r="H324" s="310">
        <v>40000</v>
      </c>
      <c r="I324" s="311">
        <v>40000</v>
      </c>
      <c r="J324" s="310">
        <v>2488</v>
      </c>
      <c r="K324" s="310">
        <v>7347</v>
      </c>
      <c r="L324" s="310">
        <v>28208</v>
      </c>
      <c r="M324" s="310">
        <v>50699</v>
      </c>
      <c r="N324" s="764" t="s">
        <v>626</v>
      </c>
      <c r="O324" s="764" t="s">
        <v>452</v>
      </c>
      <c r="P324" s="764" t="s">
        <v>452</v>
      </c>
      <c r="Q324" s="764" t="s">
        <v>452</v>
      </c>
      <c r="R324" s="764" t="s">
        <v>452</v>
      </c>
      <c r="S324" s="764" t="s">
        <v>452</v>
      </c>
      <c r="T324" s="764" t="s">
        <v>452</v>
      </c>
      <c r="U324" s="764" t="s">
        <v>334</v>
      </c>
      <c r="V324" s="764" t="s">
        <v>454</v>
      </c>
      <c r="W324" s="764" t="s">
        <v>454</v>
      </c>
      <c r="X324" s="767" t="s">
        <v>455</v>
      </c>
      <c r="Y324" s="764">
        <v>42869</v>
      </c>
      <c r="Z324" s="295"/>
      <c r="AA324" s="295"/>
      <c r="AB324" s="295"/>
      <c r="AC324" s="295"/>
      <c r="AD324" s="295"/>
      <c r="AE324" s="295"/>
      <c r="AF324" s="295"/>
      <c r="AG324" s="295"/>
      <c r="AH324" s="295"/>
    </row>
    <row r="325" spans="1:34" ht="24" x14ac:dyDescent="0.25">
      <c r="A325" s="680"/>
      <c r="B325" s="680"/>
      <c r="C325" s="680"/>
      <c r="D325" s="300" t="s">
        <v>456</v>
      </c>
      <c r="E325" s="310">
        <v>2251917000</v>
      </c>
      <c r="F325" s="310">
        <v>2251917000</v>
      </c>
      <c r="G325" s="388">
        <v>2251917000</v>
      </c>
      <c r="H325" s="393">
        <v>2299687000</v>
      </c>
      <c r="I325" s="387">
        <v>2273865000</v>
      </c>
      <c r="J325" s="316">
        <v>1229652606</v>
      </c>
      <c r="K325" s="388">
        <v>1652593508</v>
      </c>
      <c r="L325" s="393">
        <v>1892083637</v>
      </c>
      <c r="M325" s="387">
        <v>2126389850</v>
      </c>
      <c r="N325" s="680"/>
      <c r="O325" s="680"/>
      <c r="P325" s="680"/>
      <c r="Q325" s="680"/>
      <c r="R325" s="680"/>
      <c r="S325" s="680"/>
      <c r="T325" s="680"/>
      <c r="U325" s="680"/>
      <c r="V325" s="680"/>
      <c r="W325" s="680"/>
      <c r="X325" s="680"/>
      <c r="Y325" s="680"/>
      <c r="Z325" s="295"/>
      <c r="AA325" s="295"/>
      <c r="AB325" s="295"/>
      <c r="AC325" s="295"/>
      <c r="AD325" s="295"/>
      <c r="AE325" s="295"/>
      <c r="AF325" s="295"/>
      <c r="AG325" s="295"/>
      <c r="AH325" s="295"/>
    </row>
    <row r="326" spans="1:34" ht="24" x14ac:dyDescent="0.25">
      <c r="A326" s="680"/>
      <c r="B326" s="680"/>
      <c r="C326" s="680"/>
      <c r="D326" s="300" t="s">
        <v>457</v>
      </c>
      <c r="E326" s="310">
        <v>5906</v>
      </c>
      <c r="F326" s="310">
        <v>5906</v>
      </c>
      <c r="G326" s="310">
        <v>5906</v>
      </c>
      <c r="H326" s="310">
        <v>5906</v>
      </c>
      <c r="I326" s="311">
        <v>5906</v>
      </c>
      <c r="J326" s="310">
        <v>4000</v>
      </c>
      <c r="K326" s="310">
        <v>5906</v>
      </c>
      <c r="L326" s="310">
        <v>5906</v>
      </c>
      <c r="M326" s="310">
        <v>5906</v>
      </c>
      <c r="N326" s="680"/>
      <c r="O326" s="680"/>
      <c r="P326" s="680"/>
      <c r="Q326" s="680"/>
      <c r="R326" s="680"/>
      <c r="S326" s="680"/>
      <c r="T326" s="680"/>
      <c r="U326" s="680"/>
      <c r="V326" s="680"/>
      <c r="W326" s="680"/>
      <c r="X326" s="680"/>
      <c r="Y326" s="680"/>
      <c r="Z326" s="295"/>
      <c r="AA326" s="295"/>
      <c r="AB326" s="295"/>
      <c r="AC326" s="295"/>
      <c r="AD326" s="295"/>
      <c r="AE326" s="295"/>
      <c r="AF326" s="295"/>
      <c r="AG326" s="295"/>
      <c r="AH326" s="295"/>
    </row>
    <row r="327" spans="1:34" ht="36" x14ac:dyDescent="0.25">
      <c r="A327" s="687"/>
      <c r="B327" s="687"/>
      <c r="C327" s="687"/>
      <c r="D327" s="300" t="s">
        <v>459</v>
      </c>
      <c r="E327" s="310">
        <v>222021447</v>
      </c>
      <c r="F327" s="310">
        <v>222021447</v>
      </c>
      <c r="G327" s="388">
        <v>222021447</v>
      </c>
      <c r="H327" s="394">
        <v>222013847</v>
      </c>
      <c r="I327" s="387">
        <v>222013847</v>
      </c>
      <c r="J327" s="316">
        <v>163071837</v>
      </c>
      <c r="K327" s="388">
        <v>191177995</v>
      </c>
      <c r="L327" s="394">
        <v>193565695</v>
      </c>
      <c r="M327" s="387">
        <v>222013847</v>
      </c>
      <c r="N327" s="687"/>
      <c r="O327" s="687"/>
      <c r="P327" s="687"/>
      <c r="Q327" s="687"/>
      <c r="R327" s="687"/>
      <c r="S327" s="687"/>
      <c r="T327" s="687"/>
      <c r="U327" s="687"/>
      <c r="V327" s="687"/>
      <c r="W327" s="687"/>
      <c r="X327" s="687"/>
      <c r="Y327" s="687"/>
      <c r="Z327" s="295"/>
      <c r="AA327" s="295"/>
      <c r="AB327" s="295"/>
      <c r="AC327" s="295"/>
      <c r="AD327" s="295"/>
      <c r="AE327" s="295"/>
      <c r="AF327" s="295"/>
      <c r="AG327" s="295"/>
      <c r="AH327" s="295"/>
    </row>
    <row r="328" spans="1:34" ht="24" x14ac:dyDescent="0.25">
      <c r="A328" s="745">
        <v>15</v>
      </c>
      <c r="B328" s="771" t="s">
        <v>357</v>
      </c>
      <c r="C328" s="686" t="s">
        <v>627</v>
      </c>
      <c r="D328" s="300" t="s">
        <v>444</v>
      </c>
      <c r="E328" s="395">
        <v>1.6</v>
      </c>
      <c r="F328" s="395">
        <v>1.6</v>
      </c>
      <c r="G328" s="305">
        <v>1.6</v>
      </c>
      <c r="H328" s="396">
        <v>1.6</v>
      </c>
      <c r="I328" s="395">
        <v>1.6</v>
      </c>
      <c r="J328" s="358">
        <v>1.1000000000000001</v>
      </c>
      <c r="K328" s="396">
        <v>1.1000000000000001</v>
      </c>
      <c r="L328" s="396">
        <v>1.1000000000000001</v>
      </c>
      <c r="M328" s="303">
        <v>1.89</v>
      </c>
      <c r="N328" s="764" t="s">
        <v>626</v>
      </c>
      <c r="O328" s="764" t="s">
        <v>452</v>
      </c>
      <c r="P328" s="764" t="s">
        <v>452</v>
      </c>
      <c r="Q328" s="764" t="s">
        <v>452</v>
      </c>
      <c r="R328" s="764" t="s">
        <v>452</v>
      </c>
      <c r="S328" s="764" t="s">
        <v>452</v>
      </c>
      <c r="T328" s="764" t="s">
        <v>452</v>
      </c>
      <c r="U328" s="764" t="s">
        <v>334</v>
      </c>
      <c r="V328" s="764" t="s">
        <v>454</v>
      </c>
      <c r="W328" s="764" t="s">
        <v>454</v>
      </c>
      <c r="X328" s="767" t="s">
        <v>455</v>
      </c>
      <c r="Y328" s="764">
        <v>42869</v>
      </c>
      <c r="Z328" s="295"/>
      <c r="AA328" s="295"/>
      <c r="AB328" s="295"/>
      <c r="AC328" s="295"/>
      <c r="AD328" s="295"/>
      <c r="AE328" s="295"/>
      <c r="AF328" s="295"/>
      <c r="AG328" s="295"/>
      <c r="AH328" s="295"/>
    </row>
    <row r="329" spans="1:34" ht="24" x14ac:dyDescent="0.25">
      <c r="A329" s="680"/>
      <c r="B329" s="680"/>
      <c r="C329" s="680"/>
      <c r="D329" s="300" t="s">
        <v>456</v>
      </c>
      <c r="E329" s="397">
        <v>1694648000</v>
      </c>
      <c r="F329" s="397">
        <v>1694648000</v>
      </c>
      <c r="G329" s="324">
        <v>1694648000</v>
      </c>
      <c r="H329" s="324">
        <v>1588178000</v>
      </c>
      <c r="I329" s="385">
        <v>1565195000</v>
      </c>
      <c r="J329" s="341">
        <v>863185000</v>
      </c>
      <c r="K329" s="391">
        <v>1198932715</v>
      </c>
      <c r="L329" s="391">
        <v>1425961715</v>
      </c>
      <c r="M329" s="385">
        <v>1519016715</v>
      </c>
      <c r="N329" s="680"/>
      <c r="O329" s="680"/>
      <c r="P329" s="680"/>
      <c r="Q329" s="680"/>
      <c r="R329" s="680"/>
      <c r="S329" s="680"/>
      <c r="T329" s="680"/>
      <c r="U329" s="680"/>
      <c r="V329" s="680"/>
      <c r="W329" s="680"/>
      <c r="X329" s="680"/>
      <c r="Y329" s="680"/>
      <c r="Z329" s="295"/>
      <c r="AA329" s="295"/>
      <c r="AB329" s="295"/>
      <c r="AC329" s="295"/>
      <c r="AD329" s="295"/>
      <c r="AE329" s="295"/>
      <c r="AF329" s="295"/>
      <c r="AG329" s="295"/>
      <c r="AH329" s="295"/>
    </row>
    <row r="330" spans="1:34" ht="24" x14ac:dyDescent="0.25">
      <c r="A330" s="680"/>
      <c r="B330" s="680"/>
      <c r="C330" s="680"/>
      <c r="D330" s="300" t="s">
        <v>457</v>
      </c>
      <c r="E330" s="395">
        <v>0</v>
      </c>
      <c r="F330" s="395">
        <v>0</v>
      </c>
      <c r="G330" s="305">
        <v>0</v>
      </c>
      <c r="H330" s="398">
        <v>0</v>
      </c>
      <c r="I330" s="305">
        <v>0</v>
      </c>
      <c r="J330" s="358">
        <v>0</v>
      </c>
      <c r="K330" s="398">
        <v>0</v>
      </c>
      <c r="L330" s="398">
        <v>0</v>
      </c>
      <c r="M330" s="395">
        <v>0</v>
      </c>
      <c r="N330" s="680"/>
      <c r="O330" s="680"/>
      <c r="P330" s="680"/>
      <c r="Q330" s="680"/>
      <c r="R330" s="680"/>
      <c r="S330" s="680"/>
      <c r="T330" s="680"/>
      <c r="U330" s="680"/>
      <c r="V330" s="680"/>
      <c r="W330" s="680"/>
      <c r="X330" s="680"/>
      <c r="Y330" s="680"/>
      <c r="Z330" s="295"/>
      <c r="AA330" s="295"/>
      <c r="AB330" s="295"/>
      <c r="AC330" s="295"/>
      <c r="AD330" s="295"/>
      <c r="AE330" s="295"/>
      <c r="AF330" s="295"/>
      <c r="AG330" s="295"/>
      <c r="AH330" s="295"/>
    </row>
    <row r="331" spans="1:34" ht="36" x14ac:dyDescent="0.25">
      <c r="A331" s="680"/>
      <c r="B331" s="680"/>
      <c r="C331" s="687"/>
      <c r="D331" s="300" t="s">
        <v>459</v>
      </c>
      <c r="E331" s="397">
        <v>177324282</v>
      </c>
      <c r="F331" s="397">
        <v>177324282</v>
      </c>
      <c r="G331" s="324">
        <v>177324282</v>
      </c>
      <c r="H331" s="324">
        <v>177324282</v>
      </c>
      <c r="I331" s="385">
        <v>177324282</v>
      </c>
      <c r="J331" s="341">
        <v>132044635</v>
      </c>
      <c r="K331" s="391">
        <v>160892948</v>
      </c>
      <c r="L331" s="391">
        <v>170288548</v>
      </c>
      <c r="M331" s="385">
        <v>177324282</v>
      </c>
      <c r="N331" s="687"/>
      <c r="O331" s="687"/>
      <c r="P331" s="687"/>
      <c r="Q331" s="687"/>
      <c r="R331" s="687"/>
      <c r="S331" s="687"/>
      <c r="T331" s="687"/>
      <c r="U331" s="687"/>
      <c r="V331" s="687"/>
      <c r="W331" s="687"/>
      <c r="X331" s="687"/>
      <c r="Y331" s="687"/>
      <c r="Z331" s="295"/>
      <c r="AA331" s="295"/>
      <c r="AB331" s="295"/>
      <c r="AC331" s="295"/>
      <c r="AD331" s="295"/>
      <c r="AE331" s="295"/>
      <c r="AF331" s="295"/>
      <c r="AG331" s="295"/>
      <c r="AH331" s="295"/>
    </row>
    <row r="332" spans="1:34" ht="24" x14ac:dyDescent="0.25">
      <c r="A332" s="680"/>
      <c r="B332" s="680"/>
      <c r="C332" s="688" t="s">
        <v>628</v>
      </c>
      <c r="D332" s="309" t="s">
        <v>444</v>
      </c>
      <c r="E332" s="399">
        <v>1.6</v>
      </c>
      <c r="F332" s="399">
        <v>1.6</v>
      </c>
      <c r="G332" s="315">
        <v>1.6</v>
      </c>
      <c r="H332" s="315">
        <v>1.6</v>
      </c>
      <c r="I332" s="399">
        <v>1.6</v>
      </c>
      <c r="J332" s="312">
        <v>1.1000000000000001</v>
      </c>
      <c r="K332" s="315">
        <v>1.1000000000000001</v>
      </c>
      <c r="L332" s="315">
        <v>1.1000000000000001</v>
      </c>
      <c r="M332" s="311">
        <v>1.89</v>
      </c>
      <c r="N332" s="764" t="s">
        <v>629</v>
      </c>
      <c r="O332" s="764" t="s">
        <v>452</v>
      </c>
      <c r="P332" s="764" t="s">
        <v>452</v>
      </c>
      <c r="Q332" s="764" t="s">
        <v>452</v>
      </c>
      <c r="R332" s="764" t="s">
        <v>452</v>
      </c>
      <c r="S332" s="764" t="s">
        <v>452</v>
      </c>
      <c r="T332" s="764" t="s">
        <v>452</v>
      </c>
      <c r="U332" s="764" t="s">
        <v>334</v>
      </c>
      <c r="V332" s="764" t="s">
        <v>454</v>
      </c>
      <c r="W332" s="764" t="s">
        <v>454</v>
      </c>
      <c r="X332" s="767" t="s">
        <v>455</v>
      </c>
      <c r="Y332" s="764">
        <v>2193516</v>
      </c>
      <c r="Z332" s="295"/>
      <c r="AA332" s="295"/>
      <c r="AB332" s="295"/>
      <c r="AC332" s="295"/>
      <c r="AD332" s="295"/>
      <c r="AE332" s="295"/>
      <c r="AF332" s="295"/>
      <c r="AG332" s="295"/>
      <c r="AH332" s="295"/>
    </row>
    <row r="333" spans="1:34" ht="24" x14ac:dyDescent="0.25">
      <c r="A333" s="680"/>
      <c r="B333" s="680"/>
      <c r="C333" s="700"/>
      <c r="D333" s="309" t="s">
        <v>456</v>
      </c>
      <c r="E333" s="400">
        <v>1694648000</v>
      </c>
      <c r="F333" s="400">
        <v>1694648000</v>
      </c>
      <c r="G333" s="388">
        <v>1694648000</v>
      </c>
      <c r="H333" s="393">
        <v>1588178000</v>
      </c>
      <c r="I333" s="387">
        <v>1565195000</v>
      </c>
      <c r="J333" s="316">
        <v>863185000</v>
      </c>
      <c r="K333" s="388">
        <v>1198932715</v>
      </c>
      <c r="L333" s="393">
        <v>1425961715</v>
      </c>
      <c r="M333" s="387">
        <v>1519016715</v>
      </c>
      <c r="N333" s="680"/>
      <c r="O333" s="680"/>
      <c r="P333" s="680"/>
      <c r="Q333" s="680"/>
      <c r="R333" s="680"/>
      <c r="S333" s="680"/>
      <c r="T333" s="680"/>
      <c r="U333" s="680"/>
      <c r="V333" s="680"/>
      <c r="W333" s="680"/>
      <c r="X333" s="680"/>
      <c r="Y333" s="769"/>
      <c r="Z333" s="295"/>
      <c r="AA333" s="295"/>
      <c r="AB333" s="295"/>
      <c r="AC333" s="295"/>
      <c r="AD333" s="295"/>
      <c r="AE333" s="295"/>
      <c r="AF333" s="295"/>
      <c r="AG333" s="295"/>
      <c r="AH333" s="295"/>
    </row>
    <row r="334" spans="1:34" ht="24" x14ac:dyDescent="0.25">
      <c r="A334" s="680"/>
      <c r="B334" s="680"/>
      <c r="C334" s="700"/>
      <c r="D334" s="309" t="s">
        <v>457</v>
      </c>
      <c r="E334" s="399">
        <v>0</v>
      </c>
      <c r="F334" s="399">
        <v>0</v>
      </c>
      <c r="G334" s="310">
        <v>0</v>
      </c>
      <c r="H334" s="393">
        <v>0</v>
      </c>
      <c r="I334" s="315">
        <v>0</v>
      </c>
      <c r="J334" s="312">
        <v>0</v>
      </c>
      <c r="K334" s="310">
        <v>0</v>
      </c>
      <c r="L334" s="393">
        <v>0</v>
      </c>
      <c r="M334" s="399">
        <v>0</v>
      </c>
      <c r="N334" s="680"/>
      <c r="O334" s="680"/>
      <c r="P334" s="680"/>
      <c r="Q334" s="680"/>
      <c r="R334" s="680"/>
      <c r="S334" s="680"/>
      <c r="T334" s="680"/>
      <c r="U334" s="680"/>
      <c r="V334" s="680"/>
      <c r="W334" s="680"/>
      <c r="X334" s="680"/>
      <c r="Y334" s="769"/>
      <c r="Z334" s="295"/>
      <c r="AA334" s="295"/>
      <c r="AB334" s="295"/>
      <c r="AC334" s="295"/>
      <c r="AD334" s="295"/>
      <c r="AE334" s="295"/>
      <c r="AF334" s="295"/>
      <c r="AG334" s="295"/>
      <c r="AH334" s="295"/>
    </row>
    <row r="335" spans="1:34" ht="36" x14ac:dyDescent="0.25">
      <c r="A335" s="687"/>
      <c r="B335" s="687"/>
      <c r="C335" s="701"/>
      <c r="D335" s="309" t="s">
        <v>459</v>
      </c>
      <c r="E335" s="400">
        <v>177324282</v>
      </c>
      <c r="F335" s="400">
        <v>177324282</v>
      </c>
      <c r="G335" s="388">
        <v>177324282</v>
      </c>
      <c r="H335" s="394">
        <v>177324282</v>
      </c>
      <c r="I335" s="387">
        <v>177324282</v>
      </c>
      <c r="J335" s="316">
        <v>132044635</v>
      </c>
      <c r="K335" s="388">
        <v>160892948</v>
      </c>
      <c r="L335" s="394">
        <v>170288548</v>
      </c>
      <c r="M335" s="387">
        <v>177324282</v>
      </c>
      <c r="N335" s="687"/>
      <c r="O335" s="687"/>
      <c r="P335" s="687"/>
      <c r="Q335" s="687"/>
      <c r="R335" s="687"/>
      <c r="S335" s="687"/>
      <c r="T335" s="687"/>
      <c r="U335" s="687"/>
      <c r="V335" s="687"/>
      <c r="W335" s="687"/>
      <c r="X335" s="687"/>
      <c r="Y335" s="770"/>
      <c r="Z335" s="295"/>
      <c r="AA335" s="295"/>
      <c r="AB335" s="295"/>
      <c r="AC335" s="295"/>
      <c r="AD335" s="295"/>
      <c r="AE335" s="295"/>
      <c r="AF335" s="295"/>
      <c r="AG335" s="295"/>
      <c r="AH335" s="295"/>
    </row>
    <row r="336" spans="1:34" ht="24" x14ac:dyDescent="0.25">
      <c r="A336" s="686">
        <v>16</v>
      </c>
      <c r="B336" s="686" t="s">
        <v>373</v>
      </c>
      <c r="C336" s="686" t="s">
        <v>630</v>
      </c>
      <c r="D336" s="300" t="s">
        <v>444</v>
      </c>
      <c r="E336" s="305">
        <v>1</v>
      </c>
      <c r="F336" s="305">
        <v>1</v>
      </c>
      <c r="G336" s="305">
        <v>1</v>
      </c>
      <c r="H336" s="305">
        <v>0.5</v>
      </c>
      <c r="I336" s="305">
        <v>0.5</v>
      </c>
      <c r="J336" s="303"/>
      <c r="K336" s="396">
        <v>0.5</v>
      </c>
      <c r="L336" s="396">
        <v>0.5</v>
      </c>
      <c r="M336" s="399">
        <v>0.5</v>
      </c>
      <c r="N336" s="764" t="s">
        <v>620</v>
      </c>
      <c r="O336" s="772" t="s">
        <v>631</v>
      </c>
      <c r="P336" s="772" t="s">
        <v>149</v>
      </c>
      <c r="Q336" s="686" t="s">
        <v>632</v>
      </c>
      <c r="R336" s="764">
        <v>4151.1120524119497</v>
      </c>
      <c r="S336" s="773">
        <v>21241</v>
      </c>
      <c r="T336" s="773">
        <v>21628</v>
      </c>
      <c r="U336" s="764" t="s">
        <v>453</v>
      </c>
      <c r="V336" s="765" t="s">
        <v>149</v>
      </c>
      <c r="W336" s="774" t="s">
        <v>149</v>
      </c>
      <c r="X336" s="765" t="s">
        <v>633</v>
      </c>
      <c r="Y336" s="764">
        <v>42869</v>
      </c>
      <c r="Z336" s="295"/>
      <c r="AA336" s="295"/>
      <c r="AB336" s="295"/>
      <c r="AC336" s="295"/>
      <c r="AD336" s="295"/>
      <c r="AE336" s="295"/>
      <c r="AF336" s="295"/>
      <c r="AG336" s="295"/>
      <c r="AH336" s="295"/>
    </row>
    <row r="337" spans="1:34" ht="24" x14ac:dyDescent="0.25">
      <c r="A337" s="680"/>
      <c r="B337" s="680"/>
      <c r="C337" s="680"/>
      <c r="D337" s="300" t="s">
        <v>456</v>
      </c>
      <c r="E337" s="397">
        <v>189183750</v>
      </c>
      <c r="F337" s="397">
        <v>189183750</v>
      </c>
      <c r="G337" s="324">
        <v>162157500</v>
      </c>
      <c r="H337" s="386">
        <v>65443629</v>
      </c>
      <c r="I337" s="387">
        <v>66365843</v>
      </c>
      <c r="J337" s="303"/>
      <c r="K337" s="386">
        <v>57531714</v>
      </c>
      <c r="L337" s="386">
        <v>63424571</v>
      </c>
      <c r="M337" s="387">
        <v>65328909</v>
      </c>
      <c r="N337" s="680"/>
      <c r="O337" s="680"/>
      <c r="P337" s="680"/>
      <c r="Q337" s="680"/>
      <c r="R337" s="680"/>
      <c r="S337" s="680"/>
      <c r="T337" s="680"/>
      <c r="U337" s="680"/>
      <c r="V337" s="680"/>
      <c r="W337" s="680"/>
      <c r="X337" s="680"/>
      <c r="Y337" s="680"/>
      <c r="Z337" s="295"/>
      <c r="AA337" s="295"/>
      <c r="AB337" s="295"/>
      <c r="AC337" s="295"/>
      <c r="AD337" s="295"/>
      <c r="AE337" s="295"/>
      <c r="AF337" s="295"/>
      <c r="AG337" s="295"/>
      <c r="AH337" s="295"/>
    </row>
    <row r="338" spans="1:34" ht="24" x14ac:dyDescent="0.25">
      <c r="A338" s="680"/>
      <c r="B338" s="680"/>
      <c r="C338" s="680"/>
      <c r="D338" s="300" t="s">
        <v>457</v>
      </c>
      <c r="E338" s="301">
        <v>0</v>
      </c>
      <c r="F338" s="301">
        <v>0</v>
      </c>
      <c r="G338" s="305">
        <v>0</v>
      </c>
      <c r="H338" s="396">
        <v>0</v>
      </c>
      <c r="I338" s="396">
        <v>0</v>
      </c>
      <c r="J338" s="303"/>
      <c r="K338" s="396">
        <v>0</v>
      </c>
      <c r="L338" s="396">
        <v>0</v>
      </c>
      <c r="M338" s="311"/>
      <c r="N338" s="680"/>
      <c r="O338" s="680"/>
      <c r="P338" s="680"/>
      <c r="Q338" s="680"/>
      <c r="R338" s="680"/>
      <c r="S338" s="680"/>
      <c r="T338" s="680"/>
      <c r="U338" s="680"/>
      <c r="V338" s="680"/>
      <c r="W338" s="680"/>
      <c r="X338" s="680"/>
      <c r="Y338" s="680"/>
      <c r="Z338" s="295"/>
      <c r="AA338" s="295"/>
      <c r="AB338" s="295"/>
      <c r="AC338" s="295"/>
      <c r="AD338" s="295"/>
      <c r="AE338" s="295"/>
      <c r="AF338" s="295"/>
      <c r="AG338" s="295"/>
      <c r="AH338" s="295"/>
    </row>
    <row r="339" spans="1:34" ht="36" x14ac:dyDescent="0.25">
      <c r="A339" s="680"/>
      <c r="B339" s="680"/>
      <c r="C339" s="687"/>
      <c r="D339" s="300" t="s">
        <v>459</v>
      </c>
      <c r="E339" s="301">
        <v>0</v>
      </c>
      <c r="F339" s="301">
        <v>0</v>
      </c>
      <c r="G339" s="324">
        <v>0</v>
      </c>
      <c r="H339" s="386">
        <v>0</v>
      </c>
      <c r="I339" s="386">
        <v>0</v>
      </c>
      <c r="J339" s="303"/>
      <c r="K339" s="386">
        <v>0</v>
      </c>
      <c r="L339" s="386">
        <v>0</v>
      </c>
      <c r="M339" s="311"/>
      <c r="N339" s="687"/>
      <c r="O339" s="687"/>
      <c r="P339" s="687"/>
      <c r="Q339" s="687"/>
      <c r="R339" s="687"/>
      <c r="S339" s="687"/>
      <c r="T339" s="687"/>
      <c r="U339" s="687"/>
      <c r="V339" s="687"/>
      <c r="W339" s="687"/>
      <c r="X339" s="687"/>
      <c r="Y339" s="687"/>
      <c r="Z339" s="295"/>
      <c r="AA339" s="295"/>
      <c r="AB339" s="295"/>
      <c r="AC339" s="295"/>
      <c r="AD339" s="295"/>
      <c r="AE339" s="295"/>
      <c r="AF339" s="295"/>
      <c r="AG339" s="295"/>
      <c r="AH339" s="295"/>
    </row>
    <row r="340" spans="1:34" ht="24" x14ac:dyDescent="0.25">
      <c r="A340" s="680"/>
      <c r="B340" s="680"/>
      <c r="C340" s="686" t="s">
        <v>634</v>
      </c>
      <c r="D340" s="300" t="s">
        <v>444</v>
      </c>
      <c r="E340" s="301"/>
      <c r="F340" s="301"/>
      <c r="G340" s="324"/>
      <c r="H340" s="305">
        <v>0.5</v>
      </c>
      <c r="I340" s="305">
        <v>0.5</v>
      </c>
      <c r="J340" s="303"/>
      <c r="K340" s="396">
        <v>0.5</v>
      </c>
      <c r="L340" s="396">
        <v>0.5</v>
      </c>
      <c r="M340" s="399">
        <v>0.5</v>
      </c>
      <c r="N340" s="764" t="s">
        <v>635</v>
      </c>
      <c r="O340" s="772" t="s">
        <v>636</v>
      </c>
      <c r="P340" s="772" t="s">
        <v>149</v>
      </c>
      <c r="Q340" s="686" t="s">
        <v>637</v>
      </c>
      <c r="R340" s="764">
        <v>3150</v>
      </c>
      <c r="S340" s="773">
        <v>91245</v>
      </c>
      <c r="T340" s="773">
        <v>92899</v>
      </c>
      <c r="U340" s="764" t="s">
        <v>453</v>
      </c>
      <c r="V340" s="765" t="s">
        <v>149</v>
      </c>
      <c r="W340" s="774" t="s">
        <v>149</v>
      </c>
      <c r="X340" s="765" t="s">
        <v>452</v>
      </c>
      <c r="Y340" s="764">
        <v>184144</v>
      </c>
      <c r="Z340" s="295"/>
      <c r="AA340" s="295"/>
      <c r="AB340" s="295"/>
      <c r="AC340" s="295"/>
      <c r="AD340" s="295"/>
      <c r="AE340" s="295"/>
      <c r="AF340" s="295"/>
      <c r="AG340" s="295"/>
      <c r="AH340" s="295"/>
    </row>
    <row r="341" spans="1:34" ht="24" x14ac:dyDescent="0.25">
      <c r="A341" s="680"/>
      <c r="B341" s="680"/>
      <c r="C341" s="680"/>
      <c r="D341" s="300" t="s">
        <v>456</v>
      </c>
      <c r="E341" s="301"/>
      <c r="F341" s="301"/>
      <c r="G341" s="324"/>
      <c r="H341" s="386">
        <v>65443629</v>
      </c>
      <c r="I341" s="387">
        <v>66365843</v>
      </c>
      <c r="J341" s="303"/>
      <c r="K341" s="386">
        <v>57531714</v>
      </c>
      <c r="L341" s="386">
        <v>63424571</v>
      </c>
      <c r="M341" s="387">
        <v>65328909</v>
      </c>
      <c r="N341" s="680"/>
      <c r="O341" s="680"/>
      <c r="P341" s="680"/>
      <c r="Q341" s="680"/>
      <c r="R341" s="680"/>
      <c r="S341" s="680"/>
      <c r="T341" s="680"/>
      <c r="U341" s="680"/>
      <c r="V341" s="680"/>
      <c r="W341" s="680"/>
      <c r="X341" s="680"/>
      <c r="Y341" s="680"/>
      <c r="Z341" s="295"/>
      <c r="AA341" s="295"/>
      <c r="AB341" s="295"/>
      <c r="AC341" s="295"/>
      <c r="AD341" s="295"/>
      <c r="AE341" s="295"/>
      <c r="AF341" s="295"/>
      <c r="AG341" s="295"/>
      <c r="AH341" s="295"/>
    </row>
    <row r="342" spans="1:34" ht="24" x14ac:dyDescent="0.25">
      <c r="A342" s="680"/>
      <c r="B342" s="680"/>
      <c r="C342" s="680"/>
      <c r="D342" s="300" t="s">
        <v>457</v>
      </c>
      <c r="E342" s="301"/>
      <c r="F342" s="301"/>
      <c r="G342" s="324"/>
      <c r="H342" s="386">
        <v>0</v>
      </c>
      <c r="I342" s="386">
        <v>0</v>
      </c>
      <c r="J342" s="303"/>
      <c r="K342" s="386"/>
      <c r="L342" s="386">
        <v>0</v>
      </c>
      <c r="M342" s="311"/>
      <c r="N342" s="680"/>
      <c r="O342" s="680"/>
      <c r="P342" s="680"/>
      <c r="Q342" s="680"/>
      <c r="R342" s="680"/>
      <c r="S342" s="680"/>
      <c r="T342" s="680"/>
      <c r="U342" s="680"/>
      <c r="V342" s="680"/>
      <c r="W342" s="680"/>
      <c r="X342" s="680"/>
      <c r="Y342" s="680"/>
      <c r="Z342" s="295"/>
      <c r="AA342" s="295"/>
      <c r="AB342" s="295"/>
      <c r="AC342" s="295"/>
      <c r="AD342" s="295"/>
      <c r="AE342" s="295"/>
      <c r="AF342" s="295"/>
      <c r="AG342" s="295"/>
      <c r="AH342" s="295"/>
    </row>
    <row r="343" spans="1:34" ht="36" x14ac:dyDescent="0.25">
      <c r="A343" s="680"/>
      <c r="B343" s="680"/>
      <c r="C343" s="687"/>
      <c r="D343" s="300" t="s">
        <v>459</v>
      </c>
      <c r="E343" s="301"/>
      <c r="F343" s="301"/>
      <c r="G343" s="324"/>
      <c r="H343" s="386">
        <v>0</v>
      </c>
      <c r="I343" s="386">
        <v>0</v>
      </c>
      <c r="J343" s="303"/>
      <c r="K343" s="386"/>
      <c r="L343" s="386">
        <v>0</v>
      </c>
      <c r="M343" s="311"/>
      <c r="N343" s="687"/>
      <c r="O343" s="687"/>
      <c r="P343" s="687"/>
      <c r="Q343" s="687"/>
      <c r="R343" s="687"/>
      <c r="S343" s="687"/>
      <c r="T343" s="687"/>
      <c r="U343" s="687"/>
      <c r="V343" s="687"/>
      <c r="W343" s="687"/>
      <c r="X343" s="687"/>
      <c r="Y343" s="687"/>
      <c r="Z343" s="295"/>
      <c r="AA343" s="295"/>
      <c r="AB343" s="295"/>
      <c r="AC343" s="295"/>
      <c r="AD343" s="295"/>
      <c r="AE343" s="295"/>
      <c r="AF343" s="295"/>
      <c r="AG343" s="295"/>
      <c r="AH343" s="295"/>
    </row>
    <row r="344" spans="1:34" ht="24" x14ac:dyDescent="0.25">
      <c r="A344" s="680"/>
      <c r="B344" s="680"/>
      <c r="C344" s="686" t="s">
        <v>638</v>
      </c>
      <c r="D344" s="300" t="s">
        <v>444</v>
      </c>
      <c r="E344" s="305">
        <v>1</v>
      </c>
      <c r="F344" s="305">
        <v>1</v>
      </c>
      <c r="G344" s="305">
        <v>1</v>
      </c>
      <c r="H344" s="396">
        <v>1</v>
      </c>
      <c r="I344" s="396">
        <v>1</v>
      </c>
      <c r="J344" s="303"/>
      <c r="K344" s="396">
        <v>1</v>
      </c>
      <c r="L344" s="396">
        <v>1</v>
      </c>
      <c r="M344" s="399">
        <v>1</v>
      </c>
      <c r="N344" s="764" t="s">
        <v>639</v>
      </c>
      <c r="O344" s="772" t="s">
        <v>640</v>
      </c>
      <c r="P344" s="772" t="s">
        <v>149</v>
      </c>
      <c r="Q344" s="686" t="s">
        <v>641</v>
      </c>
      <c r="R344" s="764">
        <v>1014.67935839437</v>
      </c>
      <c r="S344" s="773">
        <v>11427</v>
      </c>
      <c r="T344" s="773">
        <v>11631</v>
      </c>
      <c r="U344" s="764" t="s">
        <v>453</v>
      </c>
      <c r="V344" s="765" t="s">
        <v>149</v>
      </c>
      <c r="W344" s="774" t="s">
        <v>149</v>
      </c>
      <c r="X344" s="765" t="s">
        <v>452</v>
      </c>
      <c r="Y344" s="764">
        <v>23058</v>
      </c>
      <c r="Z344" s="295"/>
      <c r="AA344" s="295"/>
      <c r="AB344" s="295"/>
      <c r="AC344" s="295"/>
      <c r="AD344" s="295"/>
      <c r="AE344" s="295"/>
      <c r="AF344" s="295"/>
      <c r="AG344" s="295"/>
      <c r="AH344" s="295"/>
    </row>
    <row r="345" spans="1:34" ht="24" x14ac:dyDescent="0.25">
      <c r="A345" s="680"/>
      <c r="B345" s="680"/>
      <c r="C345" s="680"/>
      <c r="D345" s="300" t="s">
        <v>456</v>
      </c>
      <c r="E345" s="397">
        <v>189183750</v>
      </c>
      <c r="F345" s="397">
        <v>189183750</v>
      </c>
      <c r="G345" s="324">
        <v>162157500</v>
      </c>
      <c r="H345" s="386">
        <v>130887259</v>
      </c>
      <c r="I345" s="387">
        <v>132731687</v>
      </c>
      <c r="J345" s="303"/>
      <c r="K345" s="386">
        <v>115063428</v>
      </c>
      <c r="L345" s="386">
        <v>126849143</v>
      </c>
      <c r="M345" s="387">
        <v>130657819</v>
      </c>
      <c r="N345" s="680"/>
      <c r="O345" s="680"/>
      <c r="P345" s="680"/>
      <c r="Q345" s="680"/>
      <c r="R345" s="680"/>
      <c r="S345" s="680"/>
      <c r="T345" s="680"/>
      <c r="U345" s="680"/>
      <c r="V345" s="680"/>
      <c r="W345" s="680"/>
      <c r="X345" s="680"/>
      <c r="Y345" s="680"/>
      <c r="Z345" s="295"/>
      <c r="AA345" s="295"/>
      <c r="AB345" s="295"/>
      <c r="AC345" s="295"/>
      <c r="AD345" s="295"/>
      <c r="AE345" s="295"/>
      <c r="AF345" s="295"/>
      <c r="AG345" s="295"/>
      <c r="AH345" s="295"/>
    </row>
    <row r="346" spans="1:34" ht="24" x14ac:dyDescent="0.25">
      <c r="A346" s="680"/>
      <c r="B346" s="680"/>
      <c r="C346" s="680"/>
      <c r="D346" s="300" t="s">
        <v>457</v>
      </c>
      <c r="E346" s="301">
        <v>0</v>
      </c>
      <c r="F346" s="301">
        <v>0</v>
      </c>
      <c r="G346" s="305">
        <v>0</v>
      </c>
      <c r="H346" s="396">
        <v>0</v>
      </c>
      <c r="I346" s="396">
        <v>0</v>
      </c>
      <c r="J346" s="303"/>
      <c r="K346" s="396">
        <v>0</v>
      </c>
      <c r="L346" s="396">
        <v>0</v>
      </c>
      <c r="M346" s="311"/>
      <c r="N346" s="680"/>
      <c r="O346" s="680"/>
      <c r="P346" s="680"/>
      <c r="Q346" s="680"/>
      <c r="R346" s="680"/>
      <c r="S346" s="680"/>
      <c r="T346" s="680"/>
      <c r="U346" s="680"/>
      <c r="V346" s="680"/>
      <c r="W346" s="680"/>
      <c r="X346" s="680"/>
      <c r="Y346" s="680"/>
      <c r="Z346" s="295"/>
      <c r="AA346" s="295"/>
      <c r="AB346" s="295"/>
      <c r="AC346" s="295"/>
      <c r="AD346" s="295"/>
      <c r="AE346" s="295"/>
      <c r="AF346" s="295"/>
      <c r="AG346" s="295"/>
      <c r="AH346" s="295"/>
    </row>
    <row r="347" spans="1:34" ht="36" x14ac:dyDescent="0.25">
      <c r="A347" s="680"/>
      <c r="B347" s="680"/>
      <c r="C347" s="687"/>
      <c r="D347" s="300" t="s">
        <v>459</v>
      </c>
      <c r="E347" s="301">
        <v>0</v>
      </c>
      <c r="F347" s="301">
        <v>0</v>
      </c>
      <c r="G347" s="324">
        <v>0</v>
      </c>
      <c r="H347" s="386">
        <v>0</v>
      </c>
      <c r="I347" s="386">
        <v>0</v>
      </c>
      <c r="J347" s="303"/>
      <c r="K347" s="386">
        <v>0</v>
      </c>
      <c r="L347" s="386">
        <v>0</v>
      </c>
      <c r="M347" s="311"/>
      <c r="N347" s="687"/>
      <c r="O347" s="687"/>
      <c r="P347" s="687"/>
      <c r="Q347" s="687"/>
      <c r="R347" s="687"/>
      <c r="S347" s="687"/>
      <c r="T347" s="687"/>
      <c r="U347" s="687"/>
      <c r="V347" s="687"/>
      <c r="W347" s="687"/>
      <c r="X347" s="687"/>
      <c r="Y347" s="687"/>
      <c r="Z347" s="295"/>
      <c r="AA347" s="295"/>
      <c r="AB347" s="295"/>
      <c r="AC347" s="295"/>
      <c r="AD347" s="295"/>
      <c r="AE347" s="295"/>
      <c r="AF347" s="295"/>
      <c r="AG347" s="295"/>
      <c r="AH347" s="295"/>
    </row>
    <row r="348" spans="1:34" ht="24" x14ac:dyDescent="0.25">
      <c r="A348" s="680"/>
      <c r="B348" s="680"/>
      <c r="C348" s="686" t="s">
        <v>642</v>
      </c>
      <c r="D348" s="300" t="s">
        <v>444</v>
      </c>
      <c r="E348" s="305">
        <v>1</v>
      </c>
      <c r="F348" s="305">
        <v>1</v>
      </c>
      <c r="G348" s="305">
        <v>1</v>
      </c>
      <c r="H348" s="396">
        <v>1</v>
      </c>
      <c r="I348" s="396">
        <v>1</v>
      </c>
      <c r="J348" s="303"/>
      <c r="K348" s="396">
        <v>1</v>
      </c>
      <c r="L348" s="396">
        <v>1</v>
      </c>
      <c r="M348" s="399">
        <v>1</v>
      </c>
      <c r="N348" s="764" t="s">
        <v>643</v>
      </c>
      <c r="O348" s="772" t="s">
        <v>644</v>
      </c>
      <c r="P348" s="772" t="s">
        <v>149</v>
      </c>
      <c r="Q348" s="686" t="s">
        <v>645</v>
      </c>
      <c r="R348" s="764">
        <v>7944</v>
      </c>
      <c r="S348" s="773">
        <v>623879</v>
      </c>
      <c r="T348" s="773">
        <v>699527</v>
      </c>
      <c r="U348" s="764" t="s">
        <v>453</v>
      </c>
      <c r="V348" s="765" t="s">
        <v>149</v>
      </c>
      <c r="W348" s="774" t="s">
        <v>149</v>
      </c>
      <c r="X348" s="765" t="s">
        <v>452</v>
      </c>
      <c r="Y348" s="764">
        <v>1323406</v>
      </c>
      <c r="Z348" s="295"/>
      <c r="AA348" s="295"/>
      <c r="AB348" s="295"/>
      <c r="AC348" s="295"/>
      <c r="AD348" s="295"/>
      <c r="AE348" s="295"/>
      <c r="AF348" s="295"/>
      <c r="AG348" s="295"/>
      <c r="AH348" s="295"/>
    </row>
    <row r="349" spans="1:34" ht="24" x14ac:dyDescent="0.25">
      <c r="A349" s="680"/>
      <c r="B349" s="680"/>
      <c r="C349" s="680"/>
      <c r="D349" s="300" t="s">
        <v>456</v>
      </c>
      <c r="E349" s="397">
        <v>189183750</v>
      </c>
      <c r="F349" s="397">
        <v>189183750</v>
      </c>
      <c r="G349" s="324">
        <v>162157500</v>
      </c>
      <c r="H349" s="401">
        <v>130887259</v>
      </c>
      <c r="I349" s="387">
        <v>132731687</v>
      </c>
      <c r="J349" s="303"/>
      <c r="K349" s="386">
        <v>115063428</v>
      </c>
      <c r="L349" s="386">
        <v>126849143</v>
      </c>
      <c r="M349" s="387">
        <v>130657819</v>
      </c>
      <c r="N349" s="680"/>
      <c r="O349" s="680"/>
      <c r="P349" s="680"/>
      <c r="Q349" s="680"/>
      <c r="R349" s="680"/>
      <c r="S349" s="680"/>
      <c r="T349" s="680"/>
      <c r="U349" s="680"/>
      <c r="V349" s="680"/>
      <c r="W349" s="680"/>
      <c r="X349" s="680"/>
      <c r="Y349" s="680"/>
      <c r="Z349" s="295"/>
      <c r="AA349" s="295"/>
      <c r="AB349" s="295"/>
      <c r="AC349" s="295"/>
      <c r="AD349" s="295"/>
      <c r="AE349" s="295"/>
      <c r="AF349" s="295"/>
      <c r="AG349" s="295"/>
      <c r="AH349" s="295"/>
    </row>
    <row r="350" spans="1:34" ht="24" x14ac:dyDescent="0.25">
      <c r="A350" s="680"/>
      <c r="B350" s="680"/>
      <c r="C350" s="680"/>
      <c r="D350" s="300" t="s">
        <v>457</v>
      </c>
      <c r="E350" s="301">
        <v>0</v>
      </c>
      <c r="F350" s="301">
        <v>0</v>
      </c>
      <c r="G350" s="305">
        <v>0</v>
      </c>
      <c r="H350" s="396">
        <v>0</v>
      </c>
      <c r="I350" s="396">
        <v>0</v>
      </c>
      <c r="J350" s="303"/>
      <c r="K350" s="396">
        <v>0</v>
      </c>
      <c r="L350" s="396">
        <v>0</v>
      </c>
      <c r="M350" s="311"/>
      <c r="N350" s="680"/>
      <c r="O350" s="680"/>
      <c r="P350" s="680"/>
      <c r="Q350" s="680"/>
      <c r="R350" s="680"/>
      <c r="S350" s="680"/>
      <c r="T350" s="680"/>
      <c r="U350" s="680"/>
      <c r="V350" s="680"/>
      <c r="W350" s="680"/>
      <c r="X350" s="680"/>
      <c r="Y350" s="680"/>
      <c r="Z350" s="295"/>
      <c r="AA350" s="295"/>
      <c r="AB350" s="295"/>
      <c r="AC350" s="295"/>
      <c r="AD350" s="295"/>
      <c r="AE350" s="295"/>
      <c r="AF350" s="295"/>
      <c r="AG350" s="295"/>
      <c r="AH350" s="295"/>
    </row>
    <row r="351" spans="1:34" ht="36" x14ac:dyDescent="0.25">
      <c r="A351" s="680"/>
      <c r="B351" s="680"/>
      <c r="C351" s="687"/>
      <c r="D351" s="300" t="s">
        <v>459</v>
      </c>
      <c r="E351" s="301">
        <v>0</v>
      </c>
      <c r="F351" s="301">
        <v>0</v>
      </c>
      <c r="G351" s="324">
        <v>0</v>
      </c>
      <c r="H351" s="386">
        <v>0</v>
      </c>
      <c r="I351" s="386">
        <v>0</v>
      </c>
      <c r="J351" s="303"/>
      <c r="K351" s="386">
        <v>0</v>
      </c>
      <c r="L351" s="386">
        <v>0</v>
      </c>
      <c r="M351" s="311"/>
      <c r="N351" s="687"/>
      <c r="O351" s="687"/>
      <c r="P351" s="687"/>
      <c r="Q351" s="687"/>
      <c r="R351" s="687"/>
      <c r="S351" s="687"/>
      <c r="T351" s="687"/>
      <c r="U351" s="687"/>
      <c r="V351" s="687"/>
      <c r="W351" s="687"/>
      <c r="X351" s="687"/>
      <c r="Y351" s="687"/>
      <c r="Z351" s="295"/>
      <c r="AA351" s="295"/>
      <c r="AB351" s="295"/>
      <c r="AC351" s="295"/>
      <c r="AD351" s="295"/>
      <c r="AE351" s="295"/>
      <c r="AF351" s="295"/>
      <c r="AG351" s="295"/>
      <c r="AH351" s="295"/>
    </row>
    <row r="352" spans="1:34" ht="24" x14ac:dyDescent="0.25">
      <c r="A352" s="680"/>
      <c r="B352" s="680"/>
      <c r="C352" s="686" t="s">
        <v>646</v>
      </c>
      <c r="D352" s="300" t="s">
        <v>444</v>
      </c>
      <c r="E352" s="305">
        <v>1</v>
      </c>
      <c r="F352" s="305">
        <v>1</v>
      </c>
      <c r="G352" s="305">
        <v>1</v>
      </c>
      <c r="H352" s="396">
        <v>1</v>
      </c>
      <c r="I352" s="396">
        <v>1</v>
      </c>
      <c r="J352" s="303"/>
      <c r="K352" s="396">
        <v>1</v>
      </c>
      <c r="L352" s="396">
        <v>1</v>
      </c>
      <c r="M352" s="399">
        <v>1</v>
      </c>
      <c r="N352" s="765" t="s">
        <v>647</v>
      </c>
      <c r="O352" s="765" t="s">
        <v>648</v>
      </c>
      <c r="P352" s="775" t="s">
        <v>149</v>
      </c>
      <c r="Q352" s="765" t="s">
        <v>649</v>
      </c>
      <c r="R352" s="764">
        <v>10284.112052412</v>
      </c>
      <c r="S352" s="773">
        <v>566205</v>
      </c>
      <c r="T352" s="773">
        <v>576573</v>
      </c>
      <c r="U352" s="764" t="s">
        <v>453</v>
      </c>
      <c r="V352" s="764" t="s">
        <v>149</v>
      </c>
      <c r="W352" s="774" t="s">
        <v>149</v>
      </c>
      <c r="X352" s="765" t="s">
        <v>452</v>
      </c>
      <c r="Y352" s="764">
        <v>2193516</v>
      </c>
      <c r="Z352" s="295"/>
      <c r="AA352" s="295"/>
      <c r="AB352" s="295"/>
      <c r="AC352" s="295"/>
      <c r="AD352" s="295"/>
      <c r="AE352" s="295"/>
      <c r="AF352" s="295"/>
      <c r="AG352" s="295"/>
      <c r="AH352" s="295"/>
    </row>
    <row r="353" spans="1:34" ht="24" x14ac:dyDescent="0.25">
      <c r="A353" s="680"/>
      <c r="B353" s="680"/>
      <c r="C353" s="680"/>
      <c r="D353" s="300" t="s">
        <v>456</v>
      </c>
      <c r="E353" s="397">
        <v>189183750</v>
      </c>
      <c r="F353" s="397">
        <v>189183750</v>
      </c>
      <c r="G353" s="324">
        <v>162157500</v>
      </c>
      <c r="H353" s="401">
        <v>130887259</v>
      </c>
      <c r="I353" s="387">
        <v>132731687</v>
      </c>
      <c r="J353" s="303"/>
      <c r="K353" s="386">
        <v>115063428</v>
      </c>
      <c r="L353" s="386">
        <v>126849143</v>
      </c>
      <c r="M353" s="387">
        <v>130657819</v>
      </c>
      <c r="N353" s="680"/>
      <c r="O353" s="680"/>
      <c r="P353" s="680"/>
      <c r="Q353" s="680"/>
      <c r="R353" s="680"/>
      <c r="S353" s="680"/>
      <c r="T353" s="680"/>
      <c r="U353" s="680"/>
      <c r="V353" s="680"/>
      <c r="W353" s="680"/>
      <c r="X353" s="680"/>
      <c r="Y353" s="680"/>
      <c r="Z353" s="295"/>
      <c r="AA353" s="295"/>
      <c r="AB353" s="295"/>
      <c r="AC353" s="295"/>
      <c r="AD353" s="295"/>
      <c r="AE353" s="295"/>
      <c r="AF353" s="295"/>
      <c r="AG353" s="295"/>
      <c r="AH353" s="295"/>
    </row>
    <row r="354" spans="1:34" ht="24" x14ac:dyDescent="0.25">
      <c r="A354" s="680"/>
      <c r="B354" s="680"/>
      <c r="C354" s="680"/>
      <c r="D354" s="300" t="s">
        <v>457</v>
      </c>
      <c r="E354" s="301">
        <v>0</v>
      </c>
      <c r="F354" s="301">
        <v>0</v>
      </c>
      <c r="G354" s="305">
        <v>0</v>
      </c>
      <c r="H354" s="396">
        <v>0</v>
      </c>
      <c r="I354" s="396">
        <v>0</v>
      </c>
      <c r="J354" s="303"/>
      <c r="K354" s="396">
        <v>0</v>
      </c>
      <c r="L354" s="396">
        <v>0</v>
      </c>
      <c r="M354" s="311"/>
      <c r="N354" s="680"/>
      <c r="O354" s="680"/>
      <c r="P354" s="680"/>
      <c r="Q354" s="680"/>
      <c r="R354" s="680"/>
      <c r="S354" s="680"/>
      <c r="T354" s="680"/>
      <c r="U354" s="680"/>
      <c r="V354" s="680"/>
      <c r="W354" s="680"/>
      <c r="X354" s="680"/>
      <c r="Y354" s="680"/>
      <c r="Z354" s="295"/>
      <c r="AA354" s="295"/>
      <c r="AB354" s="295"/>
      <c r="AC354" s="295"/>
      <c r="AD354" s="295"/>
      <c r="AE354" s="295"/>
      <c r="AF354" s="295"/>
      <c r="AG354" s="295"/>
      <c r="AH354" s="295"/>
    </row>
    <row r="355" spans="1:34" ht="36" x14ac:dyDescent="0.25">
      <c r="A355" s="680"/>
      <c r="B355" s="680"/>
      <c r="C355" s="687"/>
      <c r="D355" s="300" t="s">
        <v>459</v>
      </c>
      <c r="E355" s="301">
        <v>0</v>
      </c>
      <c r="F355" s="301">
        <v>0</v>
      </c>
      <c r="G355" s="324">
        <v>0</v>
      </c>
      <c r="H355" s="386">
        <v>0</v>
      </c>
      <c r="I355" s="386">
        <v>0</v>
      </c>
      <c r="J355" s="303"/>
      <c r="K355" s="386">
        <v>0</v>
      </c>
      <c r="L355" s="386">
        <v>0</v>
      </c>
      <c r="M355" s="311"/>
      <c r="N355" s="687"/>
      <c r="O355" s="687"/>
      <c r="P355" s="687"/>
      <c r="Q355" s="687"/>
      <c r="R355" s="687"/>
      <c r="S355" s="687"/>
      <c r="T355" s="687"/>
      <c r="U355" s="687"/>
      <c r="V355" s="687"/>
      <c r="W355" s="687"/>
      <c r="X355" s="687"/>
      <c r="Y355" s="687"/>
      <c r="Z355" s="295"/>
      <c r="AA355" s="295"/>
      <c r="AB355" s="295"/>
      <c r="AC355" s="295"/>
      <c r="AD355" s="295"/>
      <c r="AE355" s="295"/>
      <c r="AF355" s="295"/>
      <c r="AG355" s="295"/>
      <c r="AH355" s="295"/>
    </row>
    <row r="356" spans="1:34" ht="24" x14ac:dyDescent="0.25">
      <c r="A356" s="680"/>
      <c r="B356" s="680"/>
      <c r="C356" s="686" t="s">
        <v>650</v>
      </c>
      <c r="D356" s="300" t="s">
        <v>444</v>
      </c>
      <c r="E356" s="305">
        <v>1</v>
      </c>
      <c r="F356" s="305">
        <v>1</v>
      </c>
      <c r="G356" s="305">
        <v>1</v>
      </c>
      <c r="H356" s="396">
        <v>1</v>
      </c>
      <c r="I356" s="396">
        <v>1</v>
      </c>
      <c r="J356" s="303"/>
      <c r="K356" s="396">
        <v>1</v>
      </c>
      <c r="L356" s="396">
        <v>1</v>
      </c>
      <c r="M356" s="399">
        <v>1</v>
      </c>
      <c r="N356" s="764"/>
      <c r="O356" s="764"/>
      <c r="P356" s="764"/>
      <c r="Q356" s="764"/>
      <c r="R356" s="764"/>
      <c r="S356" s="764"/>
      <c r="T356" s="764"/>
      <c r="U356" s="764"/>
      <c r="V356" s="764"/>
      <c r="W356" s="764"/>
      <c r="X356" s="764"/>
      <c r="Y356" s="764"/>
      <c r="Z356" s="295"/>
      <c r="AA356" s="295"/>
      <c r="AB356" s="295"/>
      <c r="AC356" s="295"/>
      <c r="AD356" s="295"/>
      <c r="AE356" s="295"/>
      <c r="AF356" s="295"/>
      <c r="AG356" s="295"/>
      <c r="AH356" s="295"/>
    </row>
    <row r="357" spans="1:34" ht="24" x14ac:dyDescent="0.25">
      <c r="A357" s="680"/>
      <c r="B357" s="680"/>
      <c r="C357" s="680"/>
      <c r="D357" s="300" t="s">
        <v>456</v>
      </c>
      <c r="E357" s="301">
        <v>189183750</v>
      </c>
      <c r="F357" s="301">
        <v>189183750</v>
      </c>
      <c r="G357" s="324">
        <v>162157500</v>
      </c>
      <c r="H357" s="401">
        <v>130887259</v>
      </c>
      <c r="I357" s="387">
        <v>132731687</v>
      </c>
      <c r="J357" s="303"/>
      <c r="K357" s="386">
        <v>115063428</v>
      </c>
      <c r="L357" s="386">
        <v>126849143</v>
      </c>
      <c r="M357" s="387">
        <v>130657819</v>
      </c>
      <c r="N357" s="680"/>
      <c r="O357" s="680"/>
      <c r="P357" s="680"/>
      <c r="Q357" s="680"/>
      <c r="R357" s="680"/>
      <c r="S357" s="680"/>
      <c r="T357" s="680"/>
      <c r="U357" s="680"/>
      <c r="V357" s="680"/>
      <c r="W357" s="680"/>
      <c r="X357" s="680"/>
      <c r="Y357" s="680"/>
      <c r="Z357" s="295"/>
      <c r="AA357" s="295"/>
      <c r="AB357" s="295"/>
      <c r="AC357" s="295"/>
      <c r="AD357" s="295"/>
      <c r="AE357" s="295"/>
      <c r="AF357" s="295"/>
      <c r="AG357" s="295"/>
      <c r="AH357" s="295"/>
    </row>
    <row r="358" spans="1:34" ht="24" x14ac:dyDescent="0.25">
      <c r="A358" s="680"/>
      <c r="B358" s="680"/>
      <c r="C358" s="680"/>
      <c r="D358" s="300" t="s">
        <v>457</v>
      </c>
      <c r="E358" s="301">
        <v>0</v>
      </c>
      <c r="F358" s="301">
        <v>0</v>
      </c>
      <c r="G358" s="305">
        <v>0</v>
      </c>
      <c r="H358" s="396">
        <v>0</v>
      </c>
      <c r="I358" s="396">
        <v>0</v>
      </c>
      <c r="J358" s="303"/>
      <c r="K358" s="396">
        <v>0</v>
      </c>
      <c r="L358" s="396">
        <v>0</v>
      </c>
      <c r="M358" s="311"/>
      <c r="N358" s="680"/>
      <c r="O358" s="680"/>
      <c r="P358" s="680"/>
      <c r="Q358" s="680"/>
      <c r="R358" s="680"/>
      <c r="S358" s="680"/>
      <c r="T358" s="680"/>
      <c r="U358" s="680"/>
      <c r="V358" s="680"/>
      <c r="W358" s="680"/>
      <c r="X358" s="680"/>
      <c r="Y358" s="680"/>
      <c r="Z358" s="295"/>
      <c r="AA358" s="295"/>
      <c r="AB358" s="295"/>
      <c r="AC358" s="295"/>
      <c r="AD358" s="295"/>
      <c r="AE358" s="295"/>
      <c r="AF358" s="295"/>
      <c r="AG358" s="295"/>
      <c r="AH358" s="295"/>
    </row>
    <row r="359" spans="1:34" ht="36" x14ac:dyDescent="0.25">
      <c r="A359" s="680"/>
      <c r="B359" s="680"/>
      <c r="C359" s="687"/>
      <c r="D359" s="300" t="s">
        <v>459</v>
      </c>
      <c r="E359" s="301">
        <v>0</v>
      </c>
      <c r="F359" s="301">
        <v>0</v>
      </c>
      <c r="G359" s="324">
        <v>0</v>
      </c>
      <c r="H359" s="386">
        <v>0</v>
      </c>
      <c r="I359" s="386">
        <v>0</v>
      </c>
      <c r="J359" s="303"/>
      <c r="K359" s="386">
        <v>0</v>
      </c>
      <c r="L359" s="386">
        <v>0</v>
      </c>
      <c r="M359" s="311"/>
      <c r="N359" s="687"/>
      <c r="O359" s="687"/>
      <c r="P359" s="687"/>
      <c r="Q359" s="687"/>
      <c r="R359" s="687"/>
      <c r="S359" s="687"/>
      <c r="T359" s="687"/>
      <c r="U359" s="687"/>
      <c r="V359" s="687"/>
      <c r="W359" s="687"/>
      <c r="X359" s="687"/>
      <c r="Y359" s="687"/>
      <c r="Z359" s="295"/>
      <c r="AA359" s="295"/>
      <c r="AB359" s="295"/>
      <c r="AC359" s="295"/>
      <c r="AD359" s="295"/>
      <c r="AE359" s="295"/>
      <c r="AF359" s="295"/>
      <c r="AG359" s="295"/>
      <c r="AH359" s="295"/>
    </row>
    <row r="360" spans="1:34" ht="24" x14ac:dyDescent="0.25">
      <c r="A360" s="680"/>
      <c r="B360" s="680"/>
      <c r="C360" s="686" t="s">
        <v>651</v>
      </c>
      <c r="D360" s="300" t="s">
        <v>444</v>
      </c>
      <c r="E360" s="305">
        <v>1</v>
      </c>
      <c r="F360" s="305">
        <v>1</v>
      </c>
      <c r="G360" s="305">
        <v>1</v>
      </c>
      <c r="H360" s="396">
        <v>1</v>
      </c>
      <c r="I360" s="396">
        <v>1</v>
      </c>
      <c r="J360" s="303"/>
      <c r="K360" s="396">
        <v>1</v>
      </c>
      <c r="L360" s="396">
        <v>1</v>
      </c>
      <c r="M360" s="399">
        <v>1</v>
      </c>
      <c r="N360" s="764" t="s">
        <v>620</v>
      </c>
      <c r="O360" s="772" t="s">
        <v>631</v>
      </c>
      <c r="P360" s="772" t="s">
        <v>149</v>
      </c>
      <c r="Q360" s="686" t="s">
        <v>632</v>
      </c>
      <c r="R360" s="764">
        <v>4151.1120524119497</v>
      </c>
      <c r="S360" s="773">
        <v>21241</v>
      </c>
      <c r="T360" s="773">
        <v>21628</v>
      </c>
      <c r="U360" s="764" t="s">
        <v>453</v>
      </c>
      <c r="V360" s="765" t="s">
        <v>149</v>
      </c>
      <c r="W360" s="774" t="s">
        <v>149</v>
      </c>
      <c r="X360" s="765" t="s">
        <v>633</v>
      </c>
      <c r="Y360" s="764">
        <v>42869</v>
      </c>
      <c r="Z360" s="295"/>
      <c r="AA360" s="295"/>
      <c r="AB360" s="295"/>
      <c r="AC360" s="295"/>
      <c r="AD360" s="295"/>
      <c r="AE360" s="295"/>
      <c r="AF360" s="295"/>
      <c r="AG360" s="295"/>
      <c r="AH360" s="295"/>
    </row>
    <row r="361" spans="1:34" ht="24" x14ac:dyDescent="0.25">
      <c r="A361" s="680"/>
      <c r="B361" s="680"/>
      <c r="C361" s="680"/>
      <c r="D361" s="300" t="s">
        <v>456</v>
      </c>
      <c r="E361" s="301">
        <v>189183750</v>
      </c>
      <c r="F361" s="301">
        <v>189183750</v>
      </c>
      <c r="G361" s="324">
        <v>162157500</v>
      </c>
      <c r="H361" s="401">
        <v>130887259</v>
      </c>
      <c r="I361" s="387">
        <v>132731687</v>
      </c>
      <c r="J361" s="303"/>
      <c r="K361" s="386">
        <v>115063428</v>
      </c>
      <c r="L361" s="386">
        <v>126849143</v>
      </c>
      <c r="M361" s="387">
        <v>130657819</v>
      </c>
      <c r="N361" s="680"/>
      <c r="O361" s="680"/>
      <c r="P361" s="680"/>
      <c r="Q361" s="680"/>
      <c r="R361" s="680"/>
      <c r="S361" s="680"/>
      <c r="T361" s="680"/>
      <c r="U361" s="680"/>
      <c r="V361" s="680"/>
      <c r="W361" s="680"/>
      <c r="X361" s="680"/>
      <c r="Y361" s="680"/>
      <c r="Z361" s="295"/>
      <c r="AA361" s="295"/>
      <c r="AB361" s="295"/>
      <c r="AC361" s="295"/>
      <c r="AD361" s="295"/>
      <c r="AE361" s="295"/>
      <c r="AF361" s="295"/>
      <c r="AG361" s="295"/>
      <c r="AH361" s="295"/>
    </row>
    <row r="362" spans="1:34" ht="24" x14ac:dyDescent="0.25">
      <c r="A362" s="680"/>
      <c r="B362" s="680"/>
      <c r="C362" s="680"/>
      <c r="D362" s="300" t="s">
        <v>457</v>
      </c>
      <c r="E362" s="301">
        <v>0</v>
      </c>
      <c r="F362" s="301">
        <v>0</v>
      </c>
      <c r="G362" s="305">
        <v>0</v>
      </c>
      <c r="H362" s="396">
        <v>0</v>
      </c>
      <c r="I362" s="396">
        <v>0</v>
      </c>
      <c r="J362" s="303"/>
      <c r="K362" s="396">
        <v>0</v>
      </c>
      <c r="L362" s="396">
        <v>0</v>
      </c>
      <c r="M362" s="311"/>
      <c r="N362" s="680"/>
      <c r="O362" s="680"/>
      <c r="P362" s="680"/>
      <c r="Q362" s="680"/>
      <c r="R362" s="680"/>
      <c r="S362" s="680"/>
      <c r="T362" s="680"/>
      <c r="U362" s="680"/>
      <c r="V362" s="680"/>
      <c r="W362" s="680"/>
      <c r="X362" s="680"/>
      <c r="Y362" s="680"/>
      <c r="Z362" s="295"/>
      <c r="AA362" s="295"/>
      <c r="AB362" s="295"/>
      <c r="AC362" s="295"/>
      <c r="AD362" s="295"/>
      <c r="AE362" s="295"/>
      <c r="AF362" s="295"/>
      <c r="AG362" s="295"/>
      <c r="AH362" s="295"/>
    </row>
    <row r="363" spans="1:34" ht="36" x14ac:dyDescent="0.25">
      <c r="A363" s="680"/>
      <c r="B363" s="680"/>
      <c r="C363" s="687"/>
      <c r="D363" s="300" t="s">
        <v>459</v>
      </c>
      <c r="E363" s="301">
        <v>0</v>
      </c>
      <c r="F363" s="301">
        <v>0</v>
      </c>
      <c r="G363" s="324">
        <v>0</v>
      </c>
      <c r="H363" s="386">
        <v>0</v>
      </c>
      <c r="I363" s="386">
        <v>0</v>
      </c>
      <c r="J363" s="303"/>
      <c r="K363" s="386">
        <v>0</v>
      </c>
      <c r="L363" s="386">
        <v>0</v>
      </c>
      <c r="M363" s="311"/>
      <c r="N363" s="687"/>
      <c r="O363" s="687"/>
      <c r="P363" s="687"/>
      <c r="Q363" s="687"/>
      <c r="R363" s="687"/>
      <c r="S363" s="687"/>
      <c r="T363" s="687"/>
      <c r="U363" s="687"/>
      <c r="V363" s="687"/>
      <c r="W363" s="687"/>
      <c r="X363" s="687"/>
      <c r="Y363" s="687"/>
      <c r="Z363" s="295"/>
      <c r="AA363" s="295"/>
      <c r="AB363" s="295"/>
      <c r="AC363" s="295"/>
      <c r="AD363" s="295"/>
      <c r="AE363" s="295"/>
      <c r="AF363" s="295"/>
      <c r="AG363" s="295"/>
      <c r="AH363" s="295"/>
    </row>
    <row r="364" spans="1:34" ht="24" x14ac:dyDescent="0.25">
      <c r="A364" s="680"/>
      <c r="B364" s="680"/>
      <c r="C364" s="686" t="s">
        <v>652</v>
      </c>
      <c r="D364" s="300" t="s">
        <v>444</v>
      </c>
      <c r="E364" s="305">
        <v>1</v>
      </c>
      <c r="F364" s="305">
        <v>1</v>
      </c>
      <c r="G364" s="305">
        <v>1</v>
      </c>
      <c r="H364" s="396">
        <v>1</v>
      </c>
      <c r="I364" s="396">
        <v>1</v>
      </c>
      <c r="J364" s="303"/>
      <c r="K364" s="396">
        <v>1</v>
      </c>
      <c r="L364" s="396">
        <v>1</v>
      </c>
      <c r="M364" s="399">
        <v>1</v>
      </c>
      <c r="N364" s="764" t="s">
        <v>635</v>
      </c>
      <c r="O364" s="772" t="s">
        <v>636</v>
      </c>
      <c r="P364" s="772" t="s">
        <v>149</v>
      </c>
      <c r="Q364" s="686" t="s">
        <v>637</v>
      </c>
      <c r="R364" s="764">
        <v>3150</v>
      </c>
      <c r="S364" s="773">
        <v>91245</v>
      </c>
      <c r="T364" s="773">
        <v>92899</v>
      </c>
      <c r="U364" s="764" t="s">
        <v>453</v>
      </c>
      <c r="V364" s="765" t="s">
        <v>149</v>
      </c>
      <c r="W364" s="774" t="s">
        <v>149</v>
      </c>
      <c r="X364" s="765" t="s">
        <v>452</v>
      </c>
      <c r="Y364" s="764">
        <v>184144</v>
      </c>
      <c r="Z364" s="295"/>
      <c r="AA364" s="295"/>
      <c r="AB364" s="295"/>
      <c r="AC364" s="295"/>
      <c r="AD364" s="295"/>
      <c r="AE364" s="295"/>
      <c r="AF364" s="295"/>
      <c r="AG364" s="295"/>
      <c r="AH364" s="295"/>
    </row>
    <row r="365" spans="1:34" ht="24" x14ac:dyDescent="0.25">
      <c r="A365" s="680"/>
      <c r="B365" s="680"/>
      <c r="C365" s="680"/>
      <c r="D365" s="300" t="s">
        <v>456</v>
      </c>
      <c r="E365" s="301">
        <v>0</v>
      </c>
      <c r="F365" s="301">
        <v>0</v>
      </c>
      <c r="G365" s="324">
        <v>162157500</v>
      </c>
      <c r="H365" s="401">
        <v>130887259</v>
      </c>
      <c r="I365" s="387">
        <v>132731687</v>
      </c>
      <c r="J365" s="303"/>
      <c r="K365" s="386">
        <v>115063428</v>
      </c>
      <c r="L365" s="401">
        <v>126849143</v>
      </c>
      <c r="M365" s="387">
        <v>130657819</v>
      </c>
      <c r="N365" s="680"/>
      <c r="O365" s="680"/>
      <c r="P365" s="680"/>
      <c r="Q365" s="680"/>
      <c r="R365" s="680"/>
      <c r="S365" s="680"/>
      <c r="T365" s="680"/>
      <c r="U365" s="680"/>
      <c r="V365" s="680"/>
      <c r="W365" s="680"/>
      <c r="X365" s="680"/>
      <c r="Y365" s="680"/>
      <c r="Z365" s="295"/>
      <c r="AA365" s="295"/>
      <c r="AB365" s="295"/>
      <c r="AC365" s="295"/>
      <c r="AD365" s="295"/>
      <c r="AE365" s="295"/>
      <c r="AF365" s="295"/>
      <c r="AG365" s="295"/>
      <c r="AH365" s="295"/>
    </row>
    <row r="366" spans="1:34" ht="24" x14ac:dyDescent="0.25">
      <c r="A366" s="680"/>
      <c r="B366" s="680"/>
      <c r="C366" s="680"/>
      <c r="D366" s="300" t="s">
        <v>457</v>
      </c>
      <c r="E366" s="301">
        <v>0</v>
      </c>
      <c r="F366" s="301">
        <v>0</v>
      </c>
      <c r="G366" s="305">
        <v>0</v>
      </c>
      <c r="H366" s="396">
        <v>0</v>
      </c>
      <c r="I366" s="396">
        <v>0</v>
      </c>
      <c r="J366" s="303"/>
      <c r="K366" s="396">
        <v>0</v>
      </c>
      <c r="L366" s="396">
        <v>0</v>
      </c>
      <c r="M366" s="311"/>
      <c r="N366" s="680"/>
      <c r="O366" s="680"/>
      <c r="P366" s="680"/>
      <c r="Q366" s="680"/>
      <c r="R366" s="680"/>
      <c r="S366" s="680"/>
      <c r="T366" s="680"/>
      <c r="U366" s="680"/>
      <c r="V366" s="680"/>
      <c r="W366" s="680"/>
      <c r="X366" s="680"/>
      <c r="Y366" s="680"/>
      <c r="Z366" s="295"/>
      <c r="AA366" s="295"/>
      <c r="AB366" s="295"/>
      <c r="AC366" s="295"/>
      <c r="AD366" s="295"/>
      <c r="AE366" s="295"/>
      <c r="AF366" s="295"/>
      <c r="AG366" s="295"/>
      <c r="AH366" s="295"/>
    </row>
    <row r="367" spans="1:34" ht="36" x14ac:dyDescent="0.25">
      <c r="A367" s="680"/>
      <c r="B367" s="680"/>
      <c r="C367" s="687"/>
      <c r="D367" s="300" t="s">
        <v>459</v>
      </c>
      <c r="E367" s="301">
        <v>488989146</v>
      </c>
      <c r="F367" s="301">
        <v>488989146</v>
      </c>
      <c r="G367" s="324">
        <v>0</v>
      </c>
      <c r="H367" s="386">
        <v>0</v>
      </c>
      <c r="I367" s="386">
        <v>0</v>
      </c>
      <c r="J367" s="303"/>
      <c r="K367" s="386">
        <v>0</v>
      </c>
      <c r="L367" s="386">
        <v>219139239</v>
      </c>
      <c r="M367" s="311"/>
      <c r="N367" s="687"/>
      <c r="O367" s="687"/>
      <c r="P367" s="687"/>
      <c r="Q367" s="687"/>
      <c r="R367" s="687"/>
      <c r="S367" s="687"/>
      <c r="T367" s="687"/>
      <c r="U367" s="687"/>
      <c r="V367" s="687"/>
      <c r="W367" s="687"/>
      <c r="X367" s="687"/>
      <c r="Y367" s="687"/>
      <c r="Z367" s="295"/>
      <c r="AA367" s="295"/>
      <c r="AB367" s="295"/>
      <c r="AC367" s="295"/>
      <c r="AD367" s="295"/>
      <c r="AE367" s="295"/>
      <c r="AF367" s="295"/>
      <c r="AG367" s="295"/>
      <c r="AH367" s="295"/>
    </row>
    <row r="368" spans="1:34" ht="24" x14ac:dyDescent="0.25">
      <c r="A368" s="680"/>
      <c r="B368" s="680"/>
      <c r="C368" s="686" t="s">
        <v>653</v>
      </c>
      <c r="D368" s="300" t="s">
        <v>444</v>
      </c>
      <c r="E368" s="305">
        <v>1</v>
      </c>
      <c r="F368" s="305">
        <v>1</v>
      </c>
      <c r="G368" s="305">
        <v>1</v>
      </c>
      <c r="H368" s="396">
        <v>1</v>
      </c>
      <c r="I368" s="396">
        <v>1</v>
      </c>
      <c r="J368" s="303"/>
      <c r="K368" s="396">
        <v>1</v>
      </c>
      <c r="L368" s="396">
        <v>1</v>
      </c>
      <c r="M368" s="399">
        <v>1</v>
      </c>
      <c r="N368" s="764" t="s">
        <v>639</v>
      </c>
      <c r="O368" s="772" t="s">
        <v>640</v>
      </c>
      <c r="P368" s="772" t="s">
        <v>149</v>
      </c>
      <c r="Q368" s="686" t="s">
        <v>641</v>
      </c>
      <c r="R368" s="764">
        <v>1014.67935839437</v>
      </c>
      <c r="S368" s="773">
        <v>11427</v>
      </c>
      <c r="T368" s="773">
        <v>11631</v>
      </c>
      <c r="U368" s="764" t="s">
        <v>453</v>
      </c>
      <c r="V368" s="765" t="s">
        <v>149</v>
      </c>
      <c r="W368" s="774" t="s">
        <v>149</v>
      </c>
      <c r="X368" s="765" t="s">
        <v>452</v>
      </c>
      <c r="Y368" s="764">
        <v>23058</v>
      </c>
      <c r="Z368" s="295"/>
      <c r="AA368" s="295"/>
      <c r="AB368" s="295"/>
      <c r="AC368" s="295"/>
      <c r="AD368" s="295"/>
      <c r="AE368" s="295"/>
      <c r="AF368" s="295"/>
      <c r="AG368" s="295"/>
      <c r="AH368" s="295"/>
    </row>
    <row r="369" spans="1:34" ht="24" x14ac:dyDescent="0.25">
      <c r="A369" s="680"/>
      <c r="B369" s="680"/>
      <c r="C369" s="680"/>
      <c r="D369" s="300" t="s">
        <v>456</v>
      </c>
      <c r="E369" s="305">
        <v>0</v>
      </c>
      <c r="F369" s="305">
        <v>0</v>
      </c>
      <c r="G369" s="324">
        <v>162157500</v>
      </c>
      <c r="H369" s="401">
        <v>130887259</v>
      </c>
      <c r="I369" s="387">
        <v>132731687</v>
      </c>
      <c r="J369" s="303"/>
      <c r="K369" s="386">
        <v>115063428</v>
      </c>
      <c r="L369" s="386">
        <v>126849143</v>
      </c>
      <c r="M369" s="387">
        <v>130657819</v>
      </c>
      <c r="N369" s="680"/>
      <c r="O369" s="680"/>
      <c r="P369" s="680"/>
      <c r="Q369" s="680"/>
      <c r="R369" s="680"/>
      <c r="S369" s="680"/>
      <c r="T369" s="680"/>
      <c r="U369" s="680"/>
      <c r="V369" s="680"/>
      <c r="W369" s="680"/>
      <c r="X369" s="680"/>
      <c r="Y369" s="680"/>
      <c r="Z369" s="295"/>
      <c r="AA369" s="295"/>
      <c r="AB369" s="295"/>
      <c r="AC369" s="295"/>
      <c r="AD369" s="295"/>
      <c r="AE369" s="295"/>
      <c r="AF369" s="295"/>
      <c r="AG369" s="295"/>
      <c r="AH369" s="295"/>
    </row>
    <row r="370" spans="1:34" ht="24" x14ac:dyDescent="0.25">
      <c r="A370" s="680"/>
      <c r="B370" s="680"/>
      <c r="C370" s="680"/>
      <c r="D370" s="300" t="s">
        <v>457</v>
      </c>
      <c r="E370" s="301">
        <v>0</v>
      </c>
      <c r="F370" s="301">
        <v>0</v>
      </c>
      <c r="G370" s="305">
        <v>0</v>
      </c>
      <c r="H370" s="396">
        <v>0</v>
      </c>
      <c r="I370" s="396">
        <v>0</v>
      </c>
      <c r="J370" s="303"/>
      <c r="K370" s="396">
        <v>0</v>
      </c>
      <c r="L370" s="396">
        <v>0</v>
      </c>
      <c r="M370" s="311"/>
      <c r="N370" s="680"/>
      <c r="O370" s="680"/>
      <c r="P370" s="680"/>
      <c r="Q370" s="680"/>
      <c r="R370" s="680"/>
      <c r="S370" s="680"/>
      <c r="T370" s="680"/>
      <c r="U370" s="680"/>
      <c r="V370" s="680"/>
      <c r="W370" s="680"/>
      <c r="X370" s="680"/>
      <c r="Y370" s="680"/>
      <c r="Z370" s="295"/>
      <c r="AA370" s="295"/>
      <c r="AB370" s="295"/>
      <c r="AC370" s="295"/>
      <c r="AD370" s="295"/>
      <c r="AE370" s="295"/>
      <c r="AF370" s="295"/>
      <c r="AG370" s="295"/>
      <c r="AH370" s="295"/>
    </row>
    <row r="371" spans="1:34" ht="36" x14ac:dyDescent="0.25">
      <c r="A371" s="680"/>
      <c r="B371" s="680"/>
      <c r="C371" s="687"/>
      <c r="D371" s="300" t="s">
        <v>459</v>
      </c>
      <c r="E371" s="301">
        <v>488989147</v>
      </c>
      <c r="F371" s="301">
        <v>488989147</v>
      </c>
      <c r="G371" s="324">
        <v>0</v>
      </c>
      <c r="H371" s="386">
        <v>0</v>
      </c>
      <c r="I371" s="386">
        <v>0</v>
      </c>
      <c r="J371" s="303"/>
      <c r="K371" s="386">
        <v>0</v>
      </c>
      <c r="L371" s="386">
        <v>219139239</v>
      </c>
      <c r="M371" s="311"/>
      <c r="N371" s="687"/>
      <c r="O371" s="687"/>
      <c r="P371" s="687"/>
      <c r="Q371" s="687"/>
      <c r="R371" s="687"/>
      <c r="S371" s="687"/>
      <c r="T371" s="687"/>
      <c r="U371" s="687"/>
      <c r="V371" s="687"/>
      <c r="W371" s="687"/>
      <c r="X371" s="687"/>
      <c r="Y371" s="687"/>
      <c r="Z371" s="295"/>
      <c r="AA371" s="295"/>
      <c r="AB371" s="295"/>
      <c r="AC371" s="295"/>
      <c r="AD371" s="295"/>
      <c r="AE371" s="295"/>
      <c r="AF371" s="295"/>
      <c r="AG371" s="295"/>
      <c r="AH371" s="295"/>
    </row>
    <row r="372" spans="1:34" ht="24" x14ac:dyDescent="0.25">
      <c r="A372" s="680"/>
      <c r="B372" s="680"/>
      <c r="C372" s="686" t="s">
        <v>654</v>
      </c>
      <c r="D372" s="300" t="s">
        <v>444</v>
      </c>
      <c r="E372" s="305">
        <v>1</v>
      </c>
      <c r="F372" s="305">
        <v>1</v>
      </c>
      <c r="G372" s="305">
        <v>1</v>
      </c>
      <c r="H372" s="396">
        <v>1</v>
      </c>
      <c r="I372" s="396">
        <v>1</v>
      </c>
      <c r="J372" s="303"/>
      <c r="K372" s="396">
        <v>1</v>
      </c>
      <c r="L372" s="396">
        <v>1</v>
      </c>
      <c r="M372" s="399">
        <v>1</v>
      </c>
      <c r="N372" s="764" t="s">
        <v>643</v>
      </c>
      <c r="O372" s="772" t="s">
        <v>644</v>
      </c>
      <c r="P372" s="772" t="s">
        <v>149</v>
      </c>
      <c r="Q372" s="686" t="s">
        <v>645</v>
      </c>
      <c r="R372" s="764">
        <v>7944</v>
      </c>
      <c r="S372" s="773">
        <v>623879</v>
      </c>
      <c r="T372" s="773">
        <v>699527</v>
      </c>
      <c r="U372" s="764" t="s">
        <v>453</v>
      </c>
      <c r="V372" s="765" t="s">
        <v>149</v>
      </c>
      <c r="W372" s="774" t="s">
        <v>149</v>
      </c>
      <c r="X372" s="765" t="s">
        <v>452</v>
      </c>
      <c r="Y372" s="764">
        <v>1323406</v>
      </c>
      <c r="Z372" s="295"/>
      <c r="AA372" s="295"/>
      <c r="AB372" s="295"/>
      <c r="AC372" s="295"/>
      <c r="AD372" s="295"/>
      <c r="AE372" s="295"/>
      <c r="AF372" s="295"/>
      <c r="AG372" s="295"/>
      <c r="AH372" s="295"/>
    </row>
    <row r="373" spans="1:34" ht="24" x14ac:dyDescent="0.25">
      <c r="A373" s="680"/>
      <c r="B373" s="680"/>
      <c r="C373" s="680"/>
      <c r="D373" s="300" t="s">
        <v>456</v>
      </c>
      <c r="E373" s="301">
        <v>189183750</v>
      </c>
      <c r="F373" s="301">
        <v>189183750</v>
      </c>
      <c r="G373" s="324">
        <v>162157500</v>
      </c>
      <c r="H373" s="401">
        <v>130887259</v>
      </c>
      <c r="I373" s="387">
        <v>132731687</v>
      </c>
      <c r="J373" s="303"/>
      <c r="K373" s="386">
        <v>115063428</v>
      </c>
      <c r="L373" s="401">
        <v>126849143</v>
      </c>
      <c r="M373" s="387">
        <v>130657819</v>
      </c>
      <c r="N373" s="680"/>
      <c r="O373" s="680"/>
      <c r="P373" s="680"/>
      <c r="Q373" s="680"/>
      <c r="R373" s="680"/>
      <c r="S373" s="680"/>
      <c r="T373" s="680"/>
      <c r="U373" s="680"/>
      <c r="V373" s="680"/>
      <c r="W373" s="680"/>
      <c r="X373" s="680"/>
      <c r="Y373" s="680"/>
      <c r="Z373" s="295"/>
      <c r="AA373" s="295"/>
      <c r="AB373" s="295"/>
      <c r="AC373" s="295"/>
      <c r="AD373" s="295"/>
      <c r="AE373" s="295"/>
      <c r="AF373" s="295"/>
      <c r="AG373" s="295"/>
      <c r="AH373" s="295"/>
    </row>
    <row r="374" spans="1:34" ht="24" x14ac:dyDescent="0.25">
      <c r="A374" s="680"/>
      <c r="B374" s="680"/>
      <c r="C374" s="680"/>
      <c r="D374" s="300" t="s">
        <v>457</v>
      </c>
      <c r="E374" s="301">
        <v>0</v>
      </c>
      <c r="F374" s="301">
        <v>0</v>
      </c>
      <c r="G374" s="305">
        <v>0</v>
      </c>
      <c r="H374" s="396">
        <v>0</v>
      </c>
      <c r="I374" s="396">
        <v>0</v>
      </c>
      <c r="J374" s="402"/>
      <c r="K374" s="396">
        <v>0</v>
      </c>
      <c r="L374" s="396">
        <v>0</v>
      </c>
      <c r="M374" s="402"/>
      <c r="N374" s="680"/>
      <c r="O374" s="680"/>
      <c r="P374" s="680"/>
      <c r="Q374" s="680"/>
      <c r="R374" s="680"/>
      <c r="S374" s="680"/>
      <c r="T374" s="680"/>
      <c r="U374" s="680"/>
      <c r="V374" s="680"/>
      <c r="W374" s="680"/>
      <c r="X374" s="680"/>
      <c r="Y374" s="680"/>
      <c r="Z374" s="295"/>
      <c r="AA374" s="295"/>
      <c r="AB374" s="295"/>
      <c r="AC374" s="295"/>
      <c r="AD374" s="295"/>
      <c r="AE374" s="295"/>
      <c r="AF374" s="295"/>
      <c r="AG374" s="295"/>
      <c r="AH374" s="295"/>
    </row>
    <row r="375" spans="1:34" ht="36" x14ac:dyDescent="0.25">
      <c r="A375" s="680"/>
      <c r="B375" s="680"/>
      <c r="C375" s="687"/>
      <c r="D375" s="300" t="s">
        <v>459</v>
      </c>
      <c r="E375" s="301">
        <v>0</v>
      </c>
      <c r="F375" s="301">
        <v>0</v>
      </c>
      <c r="G375" s="324">
        <v>0</v>
      </c>
      <c r="H375" s="386">
        <v>0</v>
      </c>
      <c r="I375" s="386">
        <v>0</v>
      </c>
      <c r="J375" s="402"/>
      <c r="K375" s="386">
        <v>0</v>
      </c>
      <c r="L375" s="386">
        <v>0</v>
      </c>
      <c r="M375" s="402"/>
      <c r="N375" s="687"/>
      <c r="O375" s="687"/>
      <c r="P375" s="687"/>
      <c r="Q375" s="687"/>
      <c r="R375" s="687"/>
      <c r="S375" s="687"/>
      <c r="T375" s="687"/>
      <c r="U375" s="687"/>
      <c r="V375" s="687"/>
      <c r="W375" s="687"/>
      <c r="X375" s="687"/>
      <c r="Y375" s="687"/>
      <c r="Z375" s="295"/>
      <c r="AA375" s="295"/>
      <c r="AB375" s="295"/>
      <c r="AC375" s="295"/>
      <c r="AD375" s="295"/>
      <c r="AE375" s="295"/>
      <c r="AF375" s="295"/>
      <c r="AG375" s="295"/>
      <c r="AH375" s="295"/>
    </row>
    <row r="376" spans="1:34" ht="24" x14ac:dyDescent="0.25">
      <c r="A376" s="680"/>
      <c r="B376" s="680"/>
      <c r="C376" s="686" t="s">
        <v>655</v>
      </c>
      <c r="D376" s="300" t="s">
        <v>444</v>
      </c>
      <c r="E376" s="305">
        <v>5</v>
      </c>
      <c r="F376" s="305">
        <v>5</v>
      </c>
      <c r="G376" s="305">
        <v>5</v>
      </c>
      <c r="H376" s="396">
        <v>5</v>
      </c>
      <c r="I376" s="396">
        <v>5</v>
      </c>
      <c r="J376" s="402"/>
      <c r="K376" s="396">
        <v>5</v>
      </c>
      <c r="L376" s="396">
        <v>5</v>
      </c>
      <c r="M376" s="402">
        <v>5</v>
      </c>
      <c r="N376" s="765" t="s">
        <v>647</v>
      </c>
      <c r="O376" s="765" t="s">
        <v>648</v>
      </c>
      <c r="P376" s="775" t="s">
        <v>149</v>
      </c>
      <c r="Q376" s="765" t="s">
        <v>649</v>
      </c>
      <c r="R376" s="764">
        <v>10284.112052412</v>
      </c>
      <c r="S376" s="773">
        <v>566205</v>
      </c>
      <c r="T376" s="773">
        <v>576573</v>
      </c>
      <c r="U376" s="764" t="s">
        <v>453</v>
      </c>
      <c r="V376" s="764" t="s">
        <v>149</v>
      </c>
      <c r="W376" s="774" t="s">
        <v>149</v>
      </c>
      <c r="X376" s="765" t="s">
        <v>452</v>
      </c>
      <c r="Y376" s="764">
        <v>2193516</v>
      </c>
      <c r="Z376" s="295"/>
      <c r="AA376" s="295"/>
      <c r="AB376" s="295"/>
      <c r="AC376" s="295"/>
      <c r="AD376" s="295"/>
      <c r="AE376" s="295"/>
      <c r="AF376" s="295"/>
      <c r="AG376" s="295"/>
      <c r="AH376" s="295"/>
    </row>
    <row r="377" spans="1:34" ht="24" x14ac:dyDescent="0.25">
      <c r="A377" s="680"/>
      <c r="B377" s="680"/>
      <c r="C377" s="680"/>
      <c r="D377" s="300" t="s">
        <v>456</v>
      </c>
      <c r="E377" s="301">
        <v>945918750</v>
      </c>
      <c r="F377" s="301">
        <v>945918750</v>
      </c>
      <c r="G377" s="324">
        <v>410787500</v>
      </c>
      <c r="H377" s="386">
        <v>654436298</v>
      </c>
      <c r="I377" s="387">
        <v>663658446</v>
      </c>
      <c r="J377" s="402"/>
      <c r="K377" s="386">
        <v>575317148</v>
      </c>
      <c r="L377" s="386">
        <v>634245714</v>
      </c>
      <c r="M377" s="403">
        <v>653289097</v>
      </c>
      <c r="N377" s="680"/>
      <c r="O377" s="680"/>
      <c r="P377" s="680"/>
      <c r="Q377" s="680"/>
      <c r="R377" s="680"/>
      <c r="S377" s="680"/>
      <c r="T377" s="680"/>
      <c r="U377" s="680"/>
      <c r="V377" s="680"/>
      <c r="W377" s="680"/>
      <c r="X377" s="680"/>
      <c r="Y377" s="680"/>
      <c r="Z377" s="295"/>
      <c r="AA377" s="295"/>
      <c r="AB377" s="295"/>
      <c r="AC377" s="295"/>
      <c r="AD377" s="295"/>
      <c r="AE377" s="295"/>
      <c r="AF377" s="295"/>
      <c r="AG377" s="295"/>
      <c r="AH377" s="295"/>
    </row>
    <row r="378" spans="1:34" ht="24" x14ac:dyDescent="0.25">
      <c r="A378" s="680"/>
      <c r="B378" s="680"/>
      <c r="C378" s="680"/>
      <c r="D378" s="300" t="s">
        <v>457</v>
      </c>
      <c r="E378" s="305">
        <v>0</v>
      </c>
      <c r="F378" s="305">
        <v>0</v>
      </c>
      <c r="G378" s="305">
        <v>0</v>
      </c>
      <c r="H378" s="396">
        <v>0</v>
      </c>
      <c r="I378" s="396">
        <v>0</v>
      </c>
      <c r="J378" s="402"/>
      <c r="K378" s="396">
        <v>0</v>
      </c>
      <c r="L378" s="396">
        <v>0</v>
      </c>
      <c r="M378" s="402"/>
      <c r="N378" s="680"/>
      <c r="O378" s="680"/>
      <c r="P378" s="680"/>
      <c r="Q378" s="680"/>
      <c r="R378" s="680"/>
      <c r="S378" s="680"/>
      <c r="T378" s="680"/>
      <c r="U378" s="680"/>
      <c r="V378" s="680"/>
      <c r="W378" s="680"/>
      <c r="X378" s="680"/>
      <c r="Y378" s="680"/>
      <c r="Z378" s="295"/>
      <c r="AA378" s="295"/>
      <c r="AB378" s="295"/>
      <c r="AC378" s="295"/>
      <c r="AD378" s="295"/>
      <c r="AE378" s="295"/>
      <c r="AF378" s="295"/>
      <c r="AG378" s="295"/>
      <c r="AH378" s="295"/>
    </row>
    <row r="379" spans="1:34" ht="36" x14ac:dyDescent="0.25">
      <c r="A379" s="680"/>
      <c r="B379" s="680"/>
      <c r="C379" s="687"/>
      <c r="D379" s="300" t="s">
        <v>459</v>
      </c>
      <c r="E379" s="305">
        <v>0</v>
      </c>
      <c r="F379" s="305">
        <v>0</v>
      </c>
      <c r="G379" s="324">
        <v>977978293</v>
      </c>
      <c r="H379" s="324">
        <v>539699815</v>
      </c>
      <c r="I379" s="324">
        <v>977978293</v>
      </c>
      <c r="J379" s="404">
        <v>539699815</v>
      </c>
      <c r="K379" s="386">
        <v>686972574</v>
      </c>
      <c r="L379" s="386">
        <v>892769988</v>
      </c>
      <c r="M379" s="405">
        <v>963987293</v>
      </c>
      <c r="N379" s="687"/>
      <c r="O379" s="687"/>
      <c r="P379" s="687"/>
      <c r="Q379" s="687"/>
      <c r="R379" s="687"/>
      <c r="S379" s="687"/>
      <c r="T379" s="687"/>
      <c r="U379" s="687"/>
      <c r="V379" s="687"/>
      <c r="W379" s="687"/>
      <c r="X379" s="687"/>
      <c r="Y379" s="687"/>
      <c r="Z379" s="295"/>
      <c r="AA379" s="295"/>
      <c r="AB379" s="295"/>
      <c r="AC379" s="295"/>
      <c r="AD379" s="295"/>
      <c r="AE379" s="295"/>
      <c r="AF379" s="295"/>
      <c r="AG379" s="295"/>
      <c r="AH379" s="295"/>
    </row>
    <row r="380" spans="1:34" ht="24" x14ac:dyDescent="0.25">
      <c r="A380" s="680"/>
      <c r="B380" s="680"/>
      <c r="C380" s="688" t="s">
        <v>656</v>
      </c>
      <c r="D380" s="309" t="s">
        <v>444</v>
      </c>
      <c r="E380" s="399">
        <v>14</v>
      </c>
      <c r="F380" s="399">
        <v>14</v>
      </c>
      <c r="G380" s="399">
        <v>14</v>
      </c>
      <c r="H380" s="315">
        <v>14</v>
      </c>
      <c r="I380" s="399">
        <v>14</v>
      </c>
      <c r="J380" s="312">
        <v>10</v>
      </c>
      <c r="K380" s="399">
        <v>13.5</v>
      </c>
      <c r="L380" s="315">
        <v>14</v>
      </c>
      <c r="M380" s="399">
        <v>14</v>
      </c>
      <c r="N380" s="764"/>
      <c r="O380" s="764"/>
      <c r="P380" s="764"/>
      <c r="Q380" s="764"/>
      <c r="R380" s="764"/>
      <c r="S380" s="764"/>
      <c r="T380" s="764"/>
      <c r="U380" s="764"/>
      <c r="V380" s="764"/>
      <c r="W380" s="764"/>
      <c r="X380" s="764"/>
      <c r="Y380" s="764"/>
      <c r="Z380" s="295"/>
      <c r="AA380" s="295"/>
      <c r="AB380" s="295"/>
      <c r="AC380" s="295"/>
      <c r="AD380" s="295"/>
      <c r="AE380" s="295"/>
      <c r="AF380" s="295"/>
      <c r="AG380" s="295"/>
      <c r="AH380" s="295"/>
    </row>
    <row r="381" spans="1:34" ht="24" x14ac:dyDescent="0.25">
      <c r="A381" s="680"/>
      <c r="B381" s="680"/>
      <c r="C381" s="700"/>
      <c r="D381" s="309" t="s">
        <v>456</v>
      </c>
      <c r="E381" s="406">
        <v>2270205000</v>
      </c>
      <c r="F381" s="406">
        <v>2270205000</v>
      </c>
      <c r="G381" s="406">
        <v>1870205000</v>
      </c>
      <c r="H381" s="393">
        <v>1832421628</v>
      </c>
      <c r="I381" s="387">
        <v>1858243628</v>
      </c>
      <c r="J381" s="316">
        <v>1005805000</v>
      </c>
      <c r="K381" s="406">
        <v>1610888000</v>
      </c>
      <c r="L381" s="393">
        <v>1775888000</v>
      </c>
      <c r="M381" s="387">
        <v>1829209467</v>
      </c>
      <c r="N381" s="680"/>
      <c r="O381" s="680"/>
      <c r="P381" s="680"/>
      <c r="Q381" s="680"/>
      <c r="R381" s="680"/>
      <c r="S381" s="680"/>
      <c r="T381" s="680"/>
      <c r="U381" s="680"/>
      <c r="V381" s="680"/>
      <c r="W381" s="680"/>
      <c r="X381" s="680"/>
      <c r="Y381" s="680"/>
      <c r="Z381" s="295"/>
      <c r="AA381" s="295"/>
      <c r="AB381" s="295"/>
      <c r="AC381" s="295"/>
      <c r="AD381" s="295"/>
      <c r="AE381" s="295"/>
      <c r="AF381" s="295"/>
      <c r="AG381" s="295"/>
      <c r="AH381" s="295"/>
    </row>
    <row r="382" spans="1:34" ht="24" x14ac:dyDescent="0.25">
      <c r="A382" s="680"/>
      <c r="B382" s="680"/>
      <c r="C382" s="700"/>
      <c r="D382" s="309" t="s">
        <v>457</v>
      </c>
      <c r="E382" s="399">
        <v>0</v>
      </c>
      <c r="F382" s="399">
        <v>0</v>
      </c>
      <c r="G382" s="399">
        <v>0</v>
      </c>
      <c r="H382" s="399">
        <v>0</v>
      </c>
      <c r="I382" s="407">
        <v>0</v>
      </c>
      <c r="J382" s="399">
        <v>0</v>
      </c>
      <c r="K382" s="399">
        <v>0</v>
      </c>
      <c r="L382" s="399">
        <v>0</v>
      </c>
      <c r="M382" s="407">
        <v>0</v>
      </c>
      <c r="N382" s="680"/>
      <c r="O382" s="680"/>
      <c r="P382" s="680"/>
      <c r="Q382" s="680"/>
      <c r="R382" s="680"/>
      <c r="S382" s="680"/>
      <c r="T382" s="680"/>
      <c r="U382" s="680"/>
      <c r="V382" s="680"/>
      <c r="W382" s="680"/>
      <c r="X382" s="680"/>
      <c r="Y382" s="680"/>
      <c r="Z382" s="295"/>
      <c r="AA382" s="295"/>
      <c r="AB382" s="295"/>
      <c r="AC382" s="295"/>
      <c r="AD382" s="295"/>
      <c r="AE382" s="295"/>
      <c r="AF382" s="295"/>
      <c r="AG382" s="295"/>
      <c r="AH382" s="295"/>
    </row>
    <row r="383" spans="1:34" ht="36" x14ac:dyDescent="0.25">
      <c r="A383" s="687"/>
      <c r="B383" s="687"/>
      <c r="C383" s="701"/>
      <c r="D383" s="309" t="s">
        <v>459</v>
      </c>
      <c r="E383" s="408">
        <v>977978293</v>
      </c>
      <c r="F383" s="409">
        <v>977978293</v>
      </c>
      <c r="G383" s="409">
        <v>977978293</v>
      </c>
      <c r="H383" s="394">
        <v>977978293</v>
      </c>
      <c r="I383" s="387">
        <v>977978293</v>
      </c>
      <c r="J383" s="316">
        <v>438278478</v>
      </c>
      <c r="K383" s="409">
        <v>686972574</v>
      </c>
      <c r="L383" s="394">
        <v>892769988</v>
      </c>
      <c r="M383" s="387">
        <v>963987293</v>
      </c>
      <c r="N383" s="687"/>
      <c r="O383" s="687"/>
      <c r="P383" s="687"/>
      <c r="Q383" s="687"/>
      <c r="R383" s="687"/>
      <c r="S383" s="687"/>
      <c r="T383" s="687"/>
      <c r="U383" s="687"/>
      <c r="V383" s="687"/>
      <c r="W383" s="687"/>
      <c r="X383" s="687"/>
      <c r="Y383" s="687"/>
      <c r="Z383" s="295"/>
      <c r="AA383" s="295"/>
      <c r="AB383" s="295"/>
      <c r="AC383" s="295"/>
      <c r="AD383" s="295"/>
      <c r="AE383" s="295"/>
      <c r="AF383" s="295"/>
      <c r="AG383" s="295"/>
      <c r="AH383" s="295"/>
    </row>
    <row r="384" spans="1:34" ht="24" x14ac:dyDescent="0.25">
      <c r="A384" s="686">
        <v>17</v>
      </c>
      <c r="B384" s="686" t="s">
        <v>386</v>
      </c>
      <c r="C384" s="686" t="s">
        <v>657</v>
      </c>
      <c r="D384" s="300" t="s">
        <v>444</v>
      </c>
      <c r="E384" s="301">
        <v>95</v>
      </c>
      <c r="F384" s="301">
        <v>95</v>
      </c>
      <c r="G384" s="390">
        <v>95</v>
      </c>
      <c r="H384" s="341">
        <v>95</v>
      </c>
      <c r="I384" s="410">
        <v>95</v>
      </c>
      <c r="J384" s="358">
        <v>203</v>
      </c>
      <c r="K384" s="390">
        <v>162</v>
      </c>
      <c r="L384" s="358">
        <v>123</v>
      </c>
      <c r="M384" s="411">
        <v>123</v>
      </c>
      <c r="N384" s="764" t="s">
        <v>658</v>
      </c>
      <c r="O384" s="764" t="s">
        <v>452</v>
      </c>
      <c r="P384" s="764" t="s">
        <v>452</v>
      </c>
      <c r="Q384" s="764" t="s">
        <v>659</v>
      </c>
      <c r="R384" s="764" t="s">
        <v>660</v>
      </c>
      <c r="S384" s="764" t="s">
        <v>452</v>
      </c>
      <c r="T384" s="764" t="s">
        <v>452</v>
      </c>
      <c r="U384" s="764" t="s">
        <v>453</v>
      </c>
      <c r="V384" s="764" t="s">
        <v>334</v>
      </c>
      <c r="W384" s="764" t="s">
        <v>454</v>
      </c>
      <c r="X384" s="764" t="s">
        <v>455</v>
      </c>
      <c r="Y384" s="764">
        <v>9173463</v>
      </c>
      <c r="Z384" s="295"/>
      <c r="AA384" s="295"/>
      <c r="AB384" s="295"/>
      <c r="AC384" s="295"/>
      <c r="AD384" s="295"/>
      <c r="AE384" s="295"/>
      <c r="AF384" s="295"/>
      <c r="AG384" s="295"/>
      <c r="AH384" s="295"/>
    </row>
    <row r="385" spans="1:34" ht="24" x14ac:dyDescent="0.25">
      <c r="A385" s="680"/>
      <c r="B385" s="680"/>
      <c r="C385" s="680"/>
      <c r="D385" s="300" t="s">
        <v>456</v>
      </c>
      <c r="E385" s="412">
        <v>1748540000</v>
      </c>
      <c r="F385" s="412">
        <v>1748540000</v>
      </c>
      <c r="G385" s="341">
        <v>1748540000</v>
      </c>
      <c r="H385" s="341">
        <v>1536128023</v>
      </c>
      <c r="I385" s="413">
        <v>1646283023</v>
      </c>
      <c r="J385" s="341">
        <v>818899000</v>
      </c>
      <c r="K385" s="341">
        <v>1197136000</v>
      </c>
      <c r="L385" s="341">
        <v>1477136000</v>
      </c>
      <c r="M385" s="411">
        <v>1554667766</v>
      </c>
      <c r="N385" s="680"/>
      <c r="O385" s="680"/>
      <c r="P385" s="680"/>
      <c r="Q385" s="680"/>
      <c r="R385" s="680"/>
      <c r="S385" s="680"/>
      <c r="T385" s="680"/>
      <c r="U385" s="680"/>
      <c r="V385" s="680"/>
      <c r="W385" s="680"/>
      <c r="X385" s="680"/>
      <c r="Y385" s="680"/>
      <c r="Z385" s="295"/>
      <c r="AA385" s="295"/>
      <c r="AB385" s="295"/>
      <c r="AC385" s="295"/>
      <c r="AD385" s="295"/>
      <c r="AE385" s="295"/>
      <c r="AF385" s="295"/>
      <c r="AG385" s="295"/>
      <c r="AH385" s="295"/>
    </row>
    <row r="386" spans="1:34" ht="24" x14ac:dyDescent="0.25">
      <c r="A386" s="680"/>
      <c r="B386" s="680"/>
      <c r="C386" s="680"/>
      <c r="D386" s="300" t="s">
        <v>457</v>
      </c>
      <c r="E386" s="414">
        <v>0</v>
      </c>
      <c r="F386" s="414">
        <v>0</v>
      </c>
      <c r="G386" s="358">
        <v>0</v>
      </c>
      <c r="H386" s="341">
        <v>0</v>
      </c>
      <c r="I386" s="410">
        <v>0</v>
      </c>
      <c r="J386" s="358">
        <v>0</v>
      </c>
      <c r="K386" s="358">
        <v>0</v>
      </c>
      <c r="L386" s="358">
        <v>0</v>
      </c>
      <c r="M386" s="411">
        <v>0</v>
      </c>
      <c r="N386" s="680"/>
      <c r="O386" s="680"/>
      <c r="P386" s="680"/>
      <c r="Q386" s="680"/>
      <c r="R386" s="680"/>
      <c r="S386" s="680"/>
      <c r="T386" s="680"/>
      <c r="U386" s="680"/>
      <c r="V386" s="680"/>
      <c r="W386" s="680"/>
      <c r="X386" s="680"/>
      <c r="Y386" s="680"/>
      <c r="Z386" s="295"/>
      <c r="AA386" s="295"/>
      <c r="AB386" s="295"/>
      <c r="AC386" s="295"/>
      <c r="AD386" s="295"/>
      <c r="AE386" s="295"/>
      <c r="AF386" s="295"/>
      <c r="AG386" s="295"/>
      <c r="AH386" s="295"/>
    </row>
    <row r="387" spans="1:34" ht="36" x14ac:dyDescent="0.25">
      <c r="A387" s="680"/>
      <c r="B387" s="680"/>
      <c r="C387" s="687"/>
      <c r="D387" s="300" t="s">
        <v>459</v>
      </c>
      <c r="E387" s="415">
        <v>766778918</v>
      </c>
      <c r="F387" s="415">
        <v>766778918</v>
      </c>
      <c r="G387" s="341">
        <v>764150818</v>
      </c>
      <c r="H387" s="341">
        <v>731430885</v>
      </c>
      <c r="I387" s="413">
        <v>731430885</v>
      </c>
      <c r="J387" s="341">
        <v>144794070</v>
      </c>
      <c r="K387" s="341">
        <v>604947318</v>
      </c>
      <c r="L387" s="341">
        <v>713999551</v>
      </c>
      <c r="M387" s="411">
        <v>717940885</v>
      </c>
      <c r="N387" s="687"/>
      <c r="O387" s="687"/>
      <c r="P387" s="687"/>
      <c r="Q387" s="687"/>
      <c r="R387" s="687"/>
      <c r="S387" s="687"/>
      <c r="T387" s="687"/>
      <c r="U387" s="687"/>
      <c r="V387" s="687"/>
      <c r="W387" s="687"/>
      <c r="X387" s="687"/>
      <c r="Y387" s="687"/>
      <c r="Z387" s="295"/>
      <c r="AA387" s="295"/>
      <c r="AB387" s="295"/>
      <c r="AC387" s="295"/>
      <c r="AD387" s="295"/>
      <c r="AE387" s="295"/>
      <c r="AF387" s="295"/>
      <c r="AG387" s="295"/>
      <c r="AH387" s="295"/>
    </row>
    <row r="388" spans="1:34" ht="24" x14ac:dyDescent="0.25">
      <c r="A388" s="680"/>
      <c r="B388" s="680"/>
      <c r="C388" s="688" t="s">
        <v>661</v>
      </c>
      <c r="D388" s="309" t="s">
        <v>444</v>
      </c>
      <c r="E388" s="310">
        <v>95</v>
      </c>
      <c r="F388" s="310">
        <v>95</v>
      </c>
      <c r="G388" s="416">
        <v>95</v>
      </c>
      <c r="H388" s="316">
        <v>95</v>
      </c>
      <c r="I388" s="417">
        <v>95</v>
      </c>
      <c r="J388" s="312">
        <v>203</v>
      </c>
      <c r="K388" s="416">
        <v>162</v>
      </c>
      <c r="L388" s="312">
        <v>123</v>
      </c>
      <c r="M388" s="418">
        <v>123</v>
      </c>
      <c r="N388" s="764" t="s">
        <v>658</v>
      </c>
      <c r="O388" s="764" t="s">
        <v>452</v>
      </c>
      <c r="P388" s="764" t="s">
        <v>452</v>
      </c>
      <c r="Q388" s="764" t="s">
        <v>659</v>
      </c>
      <c r="R388" s="764" t="s">
        <v>660</v>
      </c>
      <c r="S388" s="764" t="s">
        <v>452</v>
      </c>
      <c r="T388" s="764" t="s">
        <v>452</v>
      </c>
      <c r="U388" s="764" t="s">
        <v>453</v>
      </c>
      <c r="V388" s="764" t="s">
        <v>334</v>
      </c>
      <c r="W388" s="764" t="s">
        <v>454</v>
      </c>
      <c r="X388" s="764" t="s">
        <v>455</v>
      </c>
      <c r="Y388" s="764">
        <v>9173463</v>
      </c>
      <c r="Z388" s="295"/>
      <c r="AA388" s="295"/>
      <c r="AB388" s="295"/>
      <c r="AC388" s="295"/>
      <c r="AD388" s="295"/>
      <c r="AE388" s="295"/>
      <c r="AF388" s="295"/>
      <c r="AG388" s="295"/>
      <c r="AH388" s="295"/>
    </row>
    <row r="389" spans="1:34" ht="24" x14ac:dyDescent="0.25">
      <c r="A389" s="680"/>
      <c r="B389" s="680"/>
      <c r="C389" s="700"/>
      <c r="D389" s="309" t="s">
        <v>456</v>
      </c>
      <c r="E389" s="406">
        <v>1748540000</v>
      </c>
      <c r="F389" s="406">
        <v>1748540000</v>
      </c>
      <c r="G389" s="316">
        <v>1748540000</v>
      </c>
      <c r="H389" s="316">
        <v>1536128023</v>
      </c>
      <c r="I389" s="367">
        <v>1646283023</v>
      </c>
      <c r="J389" s="316">
        <v>818899000</v>
      </c>
      <c r="K389" s="316">
        <v>1197136000</v>
      </c>
      <c r="L389" s="316">
        <v>1477136000</v>
      </c>
      <c r="M389" s="418">
        <v>1554667766</v>
      </c>
      <c r="N389" s="680"/>
      <c r="O389" s="680"/>
      <c r="P389" s="680"/>
      <c r="Q389" s="680"/>
      <c r="R389" s="680"/>
      <c r="S389" s="680"/>
      <c r="T389" s="680"/>
      <c r="U389" s="680"/>
      <c r="V389" s="680"/>
      <c r="W389" s="680"/>
      <c r="X389" s="680"/>
      <c r="Y389" s="680"/>
      <c r="Z389" s="295"/>
      <c r="AA389" s="295"/>
      <c r="AB389" s="295"/>
      <c r="AC389" s="295"/>
      <c r="AD389" s="295"/>
      <c r="AE389" s="295"/>
      <c r="AF389" s="295"/>
      <c r="AG389" s="295"/>
      <c r="AH389" s="295"/>
    </row>
    <row r="390" spans="1:34" ht="24" x14ac:dyDescent="0.25">
      <c r="A390" s="680"/>
      <c r="B390" s="680"/>
      <c r="C390" s="700"/>
      <c r="D390" s="309" t="s">
        <v>457</v>
      </c>
      <c r="E390" s="419">
        <v>0</v>
      </c>
      <c r="F390" s="419">
        <v>0</v>
      </c>
      <c r="G390" s="312">
        <v>0</v>
      </c>
      <c r="H390" s="316">
        <v>0</v>
      </c>
      <c r="I390" s="417">
        <v>0</v>
      </c>
      <c r="J390" s="312">
        <v>0</v>
      </c>
      <c r="K390" s="312">
        <v>0</v>
      </c>
      <c r="L390" s="312">
        <v>0</v>
      </c>
      <c r="M390" s="418">
        <v>0</v>
      </c>
      <c r="N390" s="680"/>
      <c r="O390" s="680"/>
      <c r="P390" s="680"/>
      <c r="Q390" s="680"/>
      <c r="R390" s="680"/>
      <c r="S390" s="680"/>
      <c r="T390" s="680"/>
      <c r="U390" s="680"/>
      <c r="V390" s="680"/>
      <c r="W390" s="680"/>
      <c r="X390" s="680"/>
      <c r="Y390" s="680"/>
      <c r="Z390" s="295"/>
      <c r="AA390" s="295"/>
      <c r="AB390" s="295"/>
      <c r="AC390" s="295"/>
      <c r="AD390" s="295"/>
      <c r="AE390" s="295"/>
      <c r="AF390" s="295"/>
      <c r="AG390" s="295"/>
      <c r="AH390" s="295"/>
    </row>
    <row r="391" spans="1:34" ht="36" x14ac:dyDescent="0.25">
      <c r="A391" s="687"/>
      <c r="B391" s="687"/>
      <c r="C391" s="701"/>
      <c r="D391" s="309" t="s">
        <v>459</v>
      </c>
      <c r="E391" s="420">
        <v>766778918</v>
      </c>
      <c r="F391" s="420">
        <v>766778918</v>
      </c>
      <c r="G391" s="316">
        <v>764150818</v>
      </c>
      <c r="H391" s="316">
        <v>731430885</v>
      </c>
      <c r="I391" s="367">
        <v>731430885</v>
      </c>
      <c r="J391" s="316">
        <v>144794070</v>
      </c>
      <c r="K391" s="316">
        <v>604947318</v>
      </c>
      <c r="L391" s="316">
        <v>713999551</v>
      </c>
      <c r="M391" s="418">
        <v>717940885</v>
      </c>
      <c r="N391" s="687"/>
      <c r="O391" s="687"/>
      <c r="P391" s="687"/>
      <c r="Q391" s="687"/>
      <c r="R391" s="687"/>
      <c r="S391" s="687"/>
      <c r="T391" s="687"/>
      <c r="U391" s="687"/>
      <c r="V391" s="687"/>
      <c r="W391" s="687"/>
      <c r="X391" s="687"/>
      <c r="Y391" s="687"/>
      <c r="Z391" s="295"/>
      <c r="AA391" s="295"/>
      <c r="AB391" s="295"/>
      <c r="AC391" s="295"/>
      <c r="AD391" s="295"/>
      <c r="AE391" s="295"/>
      <c r="AF391" s="295"/>
      <c r="AG391" s="295"/>
      <c r="AH391" s="295"/>
    </row>
    <row r="392" spans="1:34" ht="24" x14ac:dyDescent="0.25">
      <c r="A392" s="686">
        <v>18</v>
      </c>
      <c r="B392" s="686" t="s">
        <v>397</v>
      </c>
      <c r="C392" s="686" t="s">
        <v>662</v>
      </c>
      <c r="D392" s="300" t="s">
        <v>444</v>
      </c>
      <c r="E392" s="301">
        <v>3000</v>
      </c>
      <c r="F392" s="301">
        <v>3000</v>
      </c>
      <c r="G392" s="390">
        <v>3000</v>
      </c>
      <c r="H392" s="390">
        <v>3000</v>
      </c>
      <c r="I392" s="410">
        <v>3000</v>
      </c>
      <c r="J392" s="358">
        <v>608</v>
      </c>
      <c r="K392" s="358">
        <v>1600</v>
      </c>
      <c r="L392" s="392">
        <v>2346</v>
      </c>
      <c r="M392" s="411">
        <v>3328</v>
      </c>
      <c r="N392" s="764" t="s">
        <v>658</v>
      </c>
      <c r="O392" s="764" t="s">
        <v>452</v>
      </c>
      <c r="P392" s="764" t="s">
        <v>452</v>
      </c>
      <c r="Q392" s="764" t="s">
        <v>659</v>
      </c>
      <c r="R392" s="764" t="s">
        <v>660</v>
      </c>
      <c r="S392" s="764" t="s">
        <v>452</v>
      </c>
      <c r="T392" s="764" t="s">
        <v>452</v>
      </c>
      <c r="U392" s="764" t="s">
        <v>453</v>
      </c>
      <c r="V392" s="764" t="s">
        <v>334</v>
      </c>
      <c r="W392" s="764" t="s">
        <v>454</v>
      </c>
      <c r="X392" s="764" t="s">
        <v>455</v>
      </c>
      <c r="Y392" s="764">
        <v>9173463</v>
      </c>
      <c r="Z392" s="295"/>
      <c r="AA392" s="295"/>
      <c r="AB392" s="295"/>
      <c r="AC392" s="295"/>
      <c r="AD392" s="295"/>
      <c r="AE392" s="295"/>
      <c r="AF392" s="295"/>
      <c r="AG392" s="295"/>
      <c r="AH392" s="295"/>
    </row>
    <row r="393" spans="1:34" ht="24" x14ac:dyDescent="0.25">
      <c r="A393" s="680"/>
      <c r="B393" s="680"/>
      <c r="C393" s="680"/>
      <c r="D393" s="300" t="s">
        <v>456</v>
      </c>
      <c r="E393" s="412">
        <v>1867125000</v>
      </c>
      <c r="F393" s="412">
        <v>1867125000</v>
      </c>
      <c r="G393" s="341">
        <v>1867125000</v>
      </c>
      <c r="H393" s="341">
        <v>1517358500</v>
      </c>
      <c r="I393" s="413">
        <v>1759638000</v>
      </c>
      <c r="J393" s="341">
        <v>1384594000</v>
      </c>
      <c r="K393" s="341">
        <v>1450208000</v>
      </c>
      <c r="L393" s="392">
        <v>1460208000</v>
      </c>
      <c r="M393" s="411">
        <v>1666139667</v>
      </c>
      <c r="N393" s="680"/>
      <c r="O393" s="680"/>
      <c r="P393" s="680"/>
      <c r="Q393" s="680"/>
      <c r="R393" s="680"/>
      <c r="S393" s="680"/>
      <c r="T393" s="680"/>
      <c r="U393" s="680"/>
      <c r="V393" s="680"/>
      <c r="W393" s="680"/>
      <c r="X393" s="680"/>
      <c r="Y393" s="680"/>
      <c r="Z393" s="295"/>
      <c r="AA393" s="295"/>
      <c r="AB393" s="295"/>
      <c r="AC393" s="295"/>
      <c r="AD393" s="295"/>
      <c r="AE393" s="295"/>
      <c r="AF393" s="295"/>
      <c r="AG393" s="295"/>
      <c r="AH393" s="295"/>
    </row>
    <row r="394" spans="1:34" ht="24" x14ac:dyDescent="0.25">
      <c r="A394" s="680"/>
      <c r="B394" s="680"/>
      <c r="C394" s="680"/>
      <c r="D394" s="300" t="s">
        <v>457</v>
      </c>
      <c r="E394" s="414">
        <v>0</v>
      </c>
      <c r="F394" s="414">
        <v>0</v>
      </c>
      <c r="G394" s="358">
        <v>0</v>
      </c>
      <c r="H394" s="341">
        <v>0</v>
      </c>
      <c r="I394" s="410">
        <v>0</v>
      </c>
      <c r="J394" s="358">
        <v>0</v>
      </c>
      <c r="K394" s="358"/>
      <c r="L394" s="421"/>
      <c r="M394" s="411"/>
      <c r="N394" s="680"/>
      <c r="O394" s="680"/>
      <c r="P394" s="680"/>
      <c r="Q394" s="680"/>
      <c r="R394" s="680"/>
      <c r="S394" s="680"/>
      <c r="T394" s="680"/>
      <c r="U394" s="680"/>
      <c r="V394" s="680"/>
      <c r="W394" s="680"/>
      <c r="X394" s="680"/>
      <c r="Y394" s="680"/>
      <c r="Z394" s="295"/>
      <c r="AA394" s="295"/>
      <c r="AB394" s="295"/>
      <c r="AC394" s="295"/>
      <c r="AD394" s="295"/>
      <c r="AE394" s="295"/>
      <c r="AF394" s="295"/>
      <c r="AG394" s="295"/>
      <c r="AH394" s="295"/>
    </row>
    <row r="395" spans="1:34" ht="36" x14ac:dyDescent="0.25">
      <c r="A395" s="680"/>
      <c r="B395" s="680"/>
      <c r="C395" s="687"/>
      <c r="D395" s="300" t="s">
        <v>459</v>
      </c>
      <c r="E395" s="412">
        <v>158577537</v>
      </c>
      <c r="F395" s="412">
        <v>158577537</v>
      </c>
      <c r="G395" s="341">
        <v>158577537</v>
      </c>
      <c r="H395" s="341">
        <v>158577537</v>
      </c>
      <c r="I395" s="413">
        <v>158577537</v>
      </c>
      <c r="J395" s="341">
        <v>147920470</v>
      </c>
      <c r="K395" s="341">
        <v>158577537</v>
      </c>
      <c r="L395" s="392">
        <v>730104000</v>
      </c>
      <c r="M395" s="411">
        <v>158577537</v>
      </c>
      <c r="N395" s="687"/>
      <c r="O395" s="687"/>
      <c r="P395" s="687"/>
      <c r="Q395" s="687"/>
      <c r="R395" s="687"/>
      <c r="S395" s="687"/>
      <c r="T395" s="687"/>
      <c r="U395" s="687"/>
      <c r="V395" s="687"/>
      <c r="W395" s="687"/>
      <c r="X395" s="687"/>
      <c r="Y395" s="687"/>
      <c r="Z395" s="295"/>
      <c r="AA395" s="295"/>
      <c r="AB395" s="295"/>
      <c r="AC395" s="295"/>
      <c r="AD395" s="295"/>
      <c r="AE395" s="295"/>
      <c r="AF395" s="295"/>
      <c r="AG395" s="295"/>
      <c r="AH395" s="295"/>
    </row>
    <row r="396" spans="1:34" ht="24" x14ac:dyDescent="0.25">
      <c r="A396" s="680"/>
      <c r="B396" s="680"/>
      <c r="C396" s="688" t="s">
        <v>663</v>
      </c>
      <c r="D396" s="309" t="s">
        <v>444</v>
      </c>
      <c r="E396" s="310">
        <v>3000</v>
      </c>
      <c r="F396" s="310">
        <v>3000</v>
      </c>
      <c r="G396" s="416">
        <v>3000</v>
      </c>
      <c r="H396" s="416">
        <v>3000</v>
      </c>
      <c r="I396" s="417">
        <v>3000</v>
      </c>
      <c r="J396" s="312">
        <v>608</v>
      </c>
      <c r="K396" s="312">
        <v>1600</v>
      </c>
      <c r="L396" s="312">
        <v>2346</v>
      </c>
      <c r="M396" s="418">
        <v>3328</v>
      </c>
      <c r="N396" s="764" t="s">
        <v>658</v>
      </c>
      <c r="O396" s="764" t="s">
        <v>452</v>
      </c>
      <c r="P396" s="764" t="s">
        <v>452</v>
      </c>
      <c r="Q396" s="764" t="s">
        <v>659</v>
      </c>
      <c r="R396" s="764" t="s">
        <v>660</v>
      </c>
      <c r="S396" s="764" t="s">
        <v>452</v>
      </c>
      <c r="T396" s="764" t="s">
        <v>452</v>
      </c>
      <c r="U396" s="764" t="s">
        <v>453</v>
      </c>
      <c r="V396" s="764" t="s">
        <v>334</v>
      </c>
      <c r="W396" s="764" t="s">
        <v>454</v>
      </c>
      <c r="X396" s="764" t="s">
        <v>455</v>
      </c>
      <c r="Y396" s="764">
        <v>9173463</v>
      </c>
      <c r="Z396" s="295"/>
      <c r="AA396" s="295"/>
      <c r="AB396" s="295"/>
      <c r="AC396" s="295"/>
      <c r="AD396" s="295"/>
      <c r="AE396" s="295"/>
      <c r="AF396" s="295"/>
      <c r="AG396" s="295"/>
      <c r="AH396" s="295"/>
    </row>
    <row r="397" spans="1:34" ht="24" x14ac:dyDescent="0.25">
      <c r="A397" s="680"/>
      <c r="B397" s="680"/>
      <c r="C397" s="700"/>
      <c r="D397" s="309" t="s">
        <v>456</v>
      </c>
      <c r="E397" s="406">
        <v>1867125000</v>
      </c>
      <c r="F397" s="406">
        <v>1867125000</v>
      </c>
      <c r="G397" s="316">
        <v>1867125000</v>
      </c>
      <c r="H397" s="316">
        <v>1517358500</v>
      </c>
      <c r="I397" s="367">
        <v>1759638000</v>
      </c>
      <c r="J397" s="316">
        <v>1384594000</v>
      </c>
      <c r="K397" s="316">
        <v>1450208000</v>
      </c>
      <c r="L397" s="376">
        <v>1460208000</v>
      </c>
      <c r="M397" s="418">
        <v>1666139667</v>
      </c>
      <c r="N397" s="680"/>
      <c r="O397" s="680"/>
      <c r="P397" s="680"/>
      <c r="Q397" s="680"/>
      <c r="R397" s="680"/>
      <c r="S397" s="680"/>
      <c r="T397" s="680"/>
      <c r="U397" s="680"/>
      <c r="V397" s="680"/>
      <c r="W397" s="680"/>
      <c r="X397" s="680"/>
      <c r="Y397" s="680"/>
      <c r="Z397" s="295"/>
      <c r="AA397" s="295"/>
      <c r="AB397" s="295"/>
      <c r="AC397" s="295"/>
      <c r="AD397" s="295"/>
      <c r="AE397" s="295"/>
      <c r="AF397" s="295"/>
      <c r="AG397" s="295"/>
      <c r="AH397" s="295"/>
    </row>
    <row r="398" spans="1:34" ht="24" x14ac:dyDescent="0.25">
      <c r="A398" s="680"/>
      <c r="B398" s="680"/>
      <c r="C398" s="700"/>
      <c r="D398" s="309" t="s">
        <v>457</v>
      </c>
      <c r="E398" s="419">
        <v>0</v>
      </c>
      <c r="F398" s="419">
        <v>0</v>
      </c>
      <c r="G398" s="312">
        <v>0</v>
      </c>
      <c r="H398" s="316">
        <v>0</v>
      </c>
      <c r="I398" s="417">
        <v>0</v>
      </c>
      <c r="J398" s="312">
        <v>0</v>
      </c>
      <c r="K398" s="312"/>
      <c r="L398" s="376"/>
      <c r="M398" s="418"/>
      <c r="N398" s="680"/>
      <c r="O398" s="680"/>
      <c r="P398" s="680"/>
      <c r="Q398" s="680"/>
      <c r="R398" s="680"/>
      <c r="S398" s="680"/>
      <c r="T398" s="680"/>
      <c r="U398" s="680"/>
      <c r="V398" s="680"/>
      <c r="W398" s="680"/>
      <c r="X398" s="680"/>
      <c r="Y398" s="680"/>
      <c r="Z398" s="295"/>
      <c r="AA398" s="295"/>
      <c r="AB398" s="295"/>
      <c r="AC398" s="295"/>
      <c r="AD398" s="295"/>
      <c r="AE398" s="295"/>
      <c r="AF398" s="295"/>
      <c r="AG398" s="295"/>
      <c r="AH398" s="295"/>
    </row>
    <row r="399" spans="1:34" ht="36" x14ac:dyDescent="0.25">
      <c r="A399" s="687"/>
      <c r="B399" s="687"/>
      <c r="C399" s="701"/>
      <c r="D399" s="309" t="s">
        <v>459</v>
      </c>
      <c r="E399" s="406">
        <v>158577537</v>
      </c>
      <c r="F399" s="406">
        <v>158577537</v>
      </c>
      <c r="G399" s="316">
        <v>158577537</v>
      </c>
      <c r="H399" s="316">
        <v>158577537</v>
      </c>
      <c r="I399" s="367">
        <v>158577537</v>
      </c>
      <c r="J399" s="316">
        <v>147920470</v>
      </c>
      <c r="K399" s="316">
        <v>158577537</v>
      </c>
      <c r="L399" s="376">
        <v>158577537</v>
      </c>
      <c r="M399" s="418">
        <v>158577537</v>
      </c>
      <c r="N399" s="687"/>
      <c r="O399" s="687"/>
      <c r="P399" s="687"/>
      <c r="Q399" s="687"/>
      <c r="R399" s="687"/>
      <c r="S399" s="687"/>
      <c r="T399" s="687"/>
      <c r="U399" s="687"/>
      <c r="V399" s="687"/>
      <c r="W399" s="687"/>
      <c r="X399" s="687"/>
      <c r="Y399" s="687"/>
      <c r="Z399" s="295"/>
      <c r="AA399" s="295"/>
      <c r="AB399" s="295"/>
      <c r="AC399" s="295"/>
      <c r="AD399" s="295"/>
      <c r="AE399" s="295"/>
      <c r="AF399" s="295"/>
      <c r="AG399" s="295"/>
      <c r="AH399" s="295"/>
    </row>
    <row r="400" spans="1:34" ht="24" x14ac:dyDescent="0.25">
      <c r="A400" s="686">
        <v>19</v>
      </c>
      <c r="B400" s="686" t="s">
        <v>425</v>
      </c>
      <c r="C400" s="686" t="s">
        <v>664</v>
      </c>
      <c r="D400" s="300" t="s">
        <v>444</v>
      </c>
      <c r="E400" s="301">
        <v>400</v>
      </c>
      <c r="F400" s="301">
        <v>400</v>
      </c>
      <c r="G400" s="390">
        <v>400</v>
      </c>
      <c r="H400" s="341">
        <v>400</v>
      </c>
      <c r="I400" s="410">
        <v>400</v>
      </c>
      <c r="J400" s="358">
        <v>86</v>
      </c>
      <c r="K400" s="358">
        <v>195</v>
      </c>
      <c r="L400" s="422">
        <v>372</v>
      </c>
      <c r="M400" s="411">
        <v>579</v>
      </c>
      <c r="N400" s="764" t="s">
        <v>658</v>
      </c>
      <c r="O400" s="764" t="s">
        <v>452</v>
      </c>
      <c r="P400" s="764" t="s">
        <v>452</v>
      </c>
      <c r="Q400" s="764" t="s">
        <v>659</v>
      </c>
      <c r="R400" s="764" t="s">
        <v>660</v>
      </c>
      <c r="S400" s="764" t="s">
        <v>452</v>
      </c>
      <c r="T400" s="764" t="s">
        <v>452</v>
      </c>
      <c r="U400" s="764" t="s">
        <v>453</v>
      </c>
      <c r="V400" s="764" t="s">
        <v>334</v>
      </c>
      <c r="W400" s="764" t="s">
        <v>454</v>
      </c>
      <c r="X400" s="764" t="s">
        <v>455</v>
      </c>
      <c r="Y400" s="764">
        <v>9173463</v>
      </c>
      <c r="Z400" s="295"/>
      <c r="AA400" s="295"/>
      <c r="AB400" s="295"/>
      <c r="AC400" s="295"/>
      <c r="AD400" s="295"/>
      <c r="AE400" s="295"/>
      <c r="AF400" s="295"/>
      <c r="AG400" s="295"/>
      <c r="AH400" s="295"/>
    </row>
    <row r="401" spans="1:34" ht="24" x14ac:dyDescent="0.25">
      <c r="A401" s="680"/>
      <c r="B401" s="680"/>
      <c r="C401" s="680"/>
      <c r="D401" s="300" t="s">
        <v>456</v>
      </c>
      <c r="E401" s="305">
        <v>1685807000</v>
      </c>
      <c r="F401" s="305">
        <v>1685807000</v>
      </c>
      <c r="G401" s="341">
        <v>1685807000</v>
      </c>
      <c r="H401" s="341">
        <v>1685807000</v>
      </c>
      <c r="I401" s="413">
        <v>1837735000</v>
      </c>
      <c r="J401" s="305">
        <v>1330315000</v>
      </c>
      <c r="K401" s="341">
        <v>1426435000</v>
      </c>
      <c r="L401" s="422">
        <v>1591435000</v>
      </c>
      <c r="M401" s="411">
        <v>1790361000</v>
      </c>
      <c r="N401" s="680"/>
      <c r="O401" s="680"/>
      <c r="P401" s="680"/>
      <c r="Q401" s="680"/>
      <c r="R401" s="680"/>
      <c r="S401" s="680"/>
      <c r="T401" s="680"/>
      <c r="U401" s="680"/>
      <c r="V401" s="680"/>
      <c r="W401" s="680"/>
      <c r="X401" s="680"/>
      <c r="Y401" s="680"/>
      <c r="Z401" s="295"/>
      <c r="AA401" s="295"/>
      <c r="AB401" s="295"/>
      <c r="AC401" s="295"/>
      <c r="AD401" s="295"/>
      <c r="AE401" s="295"/>
      <c r="AF401" s="295"/>
      <c r="AG401" s="295"/>
      <c r="AH401" s="295"/>
    </row>
    <row r="402" spans="1:34" ht="24" x14ac:dyDescent="0.25">
      <c r="A402" s="680"/>
      <c r="B402" s="680"/>
      <c r="C402" s="680"/>
      <c r="D402" s="300" t="s">
        <v>457</v>
      </c>
      <c r="E402" s="301">
        <v>0</v>
      </c>
      <c r="F402" s="301">
        <v>0</v>
      </c>
      <c r="G402" s="358">
        <v>0</v>
      </c>
      <c r="H402" s="341">
        <v>0</v>
      </c>
      <c r="I402" s="410">
        <v>0</v>
      </c>
      <c r="J402" s="358">
        <v>0</v>
      </c>
      <c r="K402" s="358"/>
      <c r="L402" s="422">
        <v>0</v>
      </c>
      <c r="M402" s="411">
        <v>0</v>
      </c>
      <c r="N402" s="680"/>
      <c r="O402" s="680"/>
      <c r="P402" s="680"/>
      <c r="Q402" s="680"/>
      <c r="R402" s="680"/>
      <c r="S402" s="680"/>
      <c r="T402" s="680"/>
      <c r="U402" s="680"/>
      <c r="V402" s="680"/>
      <c r="W402" s="680"/>
      <c r="X402" s="680"/>
      <c r="Y402" s="680"/>
      <c r="Z402" s="295"/>
      <c r="AA402" s="295"/>
      <c r="AB402" s="295"/>
      <c r="AC402" s="295"/>
      <c r="AD402" s="295"/>
      <c r="AE402" s="295"/>
      <c r="AF402" s="295"/>
      <c r="AG402" s="295"/>
      <c r="AH402" s="295"/>
    </row>
    <row r="403" spans="1:34" ht="36" x14ac:dyDescent="0.25">
      <c r="A403" s="680"/>
      <c r="B403" s="680"/>
      <c r="C403" s="687"/>
      <c r="D403" s="300" t="s">
        <v>459</v>
      </c>
      <c r="E403" s="305">
        <v>162861578</v>
      </c>
      <c r="F403" s="305">
        <v>162861578</v>
      </c>
      <c r="G403" s="341">
        <v>162861578</v>
      </c>
      <c r="H403" s="341">
        <v>162861578</v>
      </c>
      <c r="I403" s="413">
        <v>162861578</v>
      </c>
      <c r="J403" s="358">
        <v>157327161</v>
      </c>
      <c r="K403" s="341">
        <v>162861578</v>
      </c>
      <c r="L403" s="422">
        <v>162861578</v>
      </c>
      <c r="M403" s="413">
        <v>162861578</v>
      </c>
      <c r="N403" s="687"/>
      <c r="O403" s="687"/>
      <c r="P403" s="687"/>
      <c r="Q403" s="687"/>
      <c r="R403" s="687"/>
      <c r="S403" s="687"/>
      <c r="T403" s="687"/>
      <c r="U403" s="687"/>
      <c r="V403" s="687"/>
      <c r="W403" s="687"/>
      <c r="X403" s="687"/>
      <c r="Y403" s="687"/>
      <c r="Z403" s="295"/>
      <c r="AA403" s="295"/>
      <c r="AB403" s="295"/>
      <c r="AC403" s="295"/>
      <c r="AD403" s="295"/>
      <c r="AE403" s="295"/>
      <c r="AF403" s="295"/>
      <c r="AG403" s="295"/>
      <c r="AH403" s="295"/>
    </row>
    <row r="404" spans="1:34" ht="24" x14ac:dyDescent="0.25">
      <c r="A404" s="680"/>
      <c r="B404" s="680"/>
      <c r="C404" s="688" t="s">
        <v>665</v>
      </c>
      <c r="D404" s="309" t="s">
        <v>444</v>
      </c>
      <c r="E404" s="310">
        <v>400</v>
      </c>
      <c r="F404" s="310">
        <v>400</v>
      </c>
      <c r="G404" s="416">
        <v>400</v>
      </c>
      <c r="H404" s="316">
        <v>400</v>
      </c>
      <c r="I404" s="417">
        <v>400</v>
      </c>
      <c r="J404" s="312">
        <v>86</v>
      </c>
      <c r="K404" s="312">
        <v>195</v>
      </c>
      <c r="L404" s="316">
        <v>372</v>
      </c>
      <c r="M404" s="418">
        <v>579</v>
      </c>
      <c r="N404" s="764" t="s">
        <v>658</v>
      </c>
      <c r="O404" s="764" t="s">
        <v>452</v>
      </c>
      <c r="P404" s="764" t="s">
        <v>452</v>
      </c>
      <c r="Q404" s="764" t="s">
        <v>659</v>
      </c>
      <c r="R404" s="764" t="s">
        <v>660</v>
      </c>
      <c r="S404" s="764" t="s">
        <v>452</v>
      </c>
      <c r="T404" s="764" t="s">
        <v>452</v>
      </c>
      <c r="U404" s="764" t="s">
        <v>453</v>
      </c>
      <c r="V404" s="764" t="s">
        <v>334</v>
      </c>
      <c r="W404" s="764" t="s">
        <v>454</v>
      </c>
      <c r="X404" s="764" t="s">
        <v>455</v>
      </c>
      <c r="Y404" s="764">
        <v>9173463</v>
      </c>
      <c r="Z404" s="295"/>
      <c r="AA404" s="295"/>
      <c r="AB404" s="295"/>
      <c r="AC404" s="295"/>
      <c r="AD404" s="295"/>
      <c r="AE404" s="295"/>
      <c r="AF404" s="295"/>
      <c r="AG404" s="295"/>
      <c r="AH404" s="295"/>
    </row>
    <row r="405" spans="1:34" ht="24" x14ac:dyDescent="0.25">
      <c r="A405" s="680"/>
      <c r="B405" s="680"/>
      <c r="C405" s="700"/>
      <c r="D405" s="309" t="s">
        <v>456</v>
      </c>
      <c r="E405" s="315">
        <v>1685807000</v>
      </c>
      <c r="F405" s="315">
        <v>1685807000</v>
      </c>
      <c r="G405" s="316">
        <v>1685807000</v>
      </c>
      <c r="H405" s="316">
        <v>1685807000</v>
      </c>
      <c r="I405" s="367">
        <v>1837735000</v>
      </c>
      <c r="J405" s="315">
        <v>1330315000</v>
      </c>
      <c r="K405" s="316">
        <v>1426435000</v>
      </c>
      <c r="L405" s="423">
        <v>1591435000</v>
      </c>
      <c r="M405" s="418">
        <v>1790361000</v>
      </c>
      <c r="N405" s="680"/>
      <c r="O405" s="680"/>
      <c r="P405" s="680"/>
      <c r="Q405" s="680"/>
      <c r="R405" s="680"/>
      <c r="S405" s="680"/>
      <c r="T405" s="680"/>
      <c r="U405" s="680"/>
      <c r="V405" s="680"/>
      <c r="W405" s="680"/>
      <c r="X405" s="680"/>
      <c r="Y405" s="680"/>
      <c r="Z405" s="295"/>
      <c r="AA405" s="295"/>
      <c r="AB405" s="295"/>
      <c r="AC405" s="295"/>
      <c r="AD405" s="295"/>
      <c r="AE405" s="295"/>
      <c r="AF405" s="295"/>
      <c r="AG405" s="295"/>
      <c r="AH405" s="295"/>
    </row>
    <row r="406" spans="1:34" ht="24" x14ac:dyDescent="0.25">
      <c r="A406" s="680"/>
      <c r="B406" s="680"/>
      <c r="C406" s="700"/>
      <c r="D406" s="309" t="s">
        <v>457</v>
      </c>
      <c r="E406" s="310">
        <v>0</v>
      </c>
      <c r="F406" s="310">
        <v>0</v>
      </c>
      <c r="G406" s="312">
        <v>0</v>
      </c>
      <c r="H406" s="316">
        <v>0</v>
      </c>
      <c r="I406" s="417">
        <v>0</v>
      </c>
      <c r="J406" s="312">
        <v>0</v>
      </c>
      <c r="K406" s="312"/>
      <c r="L406" s="316">
        <v>0</v>
      </c>
      <c r="M406" s="418">
        <v>0</v>
      </c>
      <c r="N406" s="680"/>
      <c r="O406" s="680"/>
      <c r="P406" s="680"/>
      <c r="Q406" s="680"/>
      <c r="R406" s="680"/>
      <c r="S406" s="680"/>
      <c r="T406" s="680"/>
      <c r="U406" s="680"/>
      <c r="V406" s="680"/>
      <c r="W406" s="680"/>
      <c r="X406" s="680"/>
      <c r="Y406" s="680"/>
      <c r="Z406" s="295"/>
      <c r="AA406" s="295"/>
      <c r="AB406" s="295"/>
      <c r="AC406" s="295"/>
      <c r="AD406" s="295"/>
      <c r="AE406" s="295"/>
      <c r="AF406" s="295"/>
      <c r="AG406" s="295"/>
      <c r="AH406" s="295"/>
    </row>
    <row r="407" spans="1:34" ht="36" x14ac:dyDescent="0.25">
      <c r="A407" s="687"/>
      <c r="B407" s="687"/>
      <c r="C407" s="701"/>
      <c r="D407" s="309" t="s">
        <v>459</v>
      </c>
      <c r="E407" s="315">
        <v>162861578</v>
      </c>
      <c r="F407" s="315">
        <v>162861578</v>
      </c>
      <c r="G407" s="316">
        <v>162861578</v>
      </c>
      <c r="H407" s="316">
        <v>162861578</v>
      </c>
      <c r="I407" s="367">
        <v>162861578</v>
      </c>
      <c r="J407" s="312">
        <v>157327161</v>
      </c>
      <c r="K407" s="316">
        <v>162861578</v>
      </c>
      <c r="L407" s="423">
        <v>162861578</v>
      </c>
      <c r="M407" s="367">
        <v>162861578</v>
      </c>
      <c r="N407" s="687"/>
      <c r="O407" s="687"/>
      <c r="P407" s="687"/>
      <c r="Q407" s="687"/>
      <c r="R407" s="687"/>
      <c r="S407" s="687"/>
      <c r="T407" s="687"/>
      <c r="U407" s="687"/>
      <c r="V407" s="687"/>
      <c r="W407" s="687"/>
      <c r="X407" s="687"/>
      <c r="Y407" s="687"/>
      <c r="Z407" s="295"/>
      <c r="AA407" s="295"/>
      <c r="AB407" s="295"/>
      <c r="AC407" s="295"/>
      <c r="AD407" s="295"/>
      <c r="AE407" s="295"/>
      <c r="AF407" s="295"/>
      <c r="AG407" s="295"/>
      <c r="AH407" s="295"/>
    </row>
    <row r="408" spans="1:34" ht="24" x14ac:dyDescent="0.25">
      <c r="A408" s="686">
        <v>20</v>
      </c>
      <c r="B408" s="686" t="s">
        <v>472</v>
      </c>
      <c r="C408" s="686" t="s">
        <v>666</v>
      </c>
      <c r="D408" s="300" t="s">
        <v>444</v>
      </c>
      <c r="E408" s="424">
        <v>1</v>
      </c>
      <c r="F408" s="424">
        <v>1</v>
      </c>
      <c r="G408" s="424">
        <v>1</v>
      </c>
      <c r="H408" s="425">
        <v>1</v>
      </c>
      <c r="I408" s="426">
        <v>1</v>
      </c>
      <c r="J408" s="358">
        <v>0</v>
      </c>
      <c r="K408" s="358">
        <v>0</v>
      </c>
      <c r="L408" s="427">
        <v>2.27</v>
      </c>
      <c r="M408" s="426">
        <v>0.95</v>
      </c>
      <c r="N408" s="764" t="s">
        <v>658</v>
      </c>
      <c r="O408" s="764" t="s">
        <v>452</v>
      </c>
      <c r="P408" s="764" t="s">
        <v>452</v>
      </c>
      <c r="Q408" s="764" t="s">
        <v>659</v>
      </c>
      <c r="R408" s="764" t="s">
        <v>660</v>
      </c>
      <c r="S408" s="764" t="s">
        <v>452</v>
      </c>
      <c r="T408" s="764" t="s">
        <v>452</v>
      </c>
      <c r="U408" s="764" t="s">
        <v>453</v>
      </c>
      <c r="V408" s="764" t="s">
        <v>334</v>
      </c>
      <c r="W408" s="764" t="s">
        <v>454</v>
      </c>
      <c r="X408" s="764" t="s">
        <v>455</v>
      </c>
      <c r="Y408" s="764">
        <v>9173463</v>
      </c>
      <c r="Z408" s="295"/>
      <c r="AA408" s="295"/>
      <c r="AB408" s="295"/>
      <c r="AC408" s="295"/>
      <c r="AD408" s="295"/>
      <c r="AE408" s="295"/>
      <c r="AF408" s="295"/>
      <c r="AG408" s="295"/>
      <c r="AH408" s="295"/>
    </row>
    <row r="409" spans="1:34" ht="24" x14ac:dyDescent="0.25">
      <c r="A409" s="680"/>
      <c r="B409" s="680"/>
      <c r="C409" s="680"/>
      <c r="D409" s="300" t="s">
        <v>456</v>
      </c>
      <c r="E409" s="305">
        <v>126165000</v>
      </c>
      <c r="F409" s="305">
        <v>126165000</v>
      </c>
      <c r="G409" s="305">
        <v>126165000</v>
      </c>
      <c r="H409" s="341">
        <v>226191078</v>
      </c>
      <c r="I409" s="413">
        <v>235221145</v>
      </c>
      <c r="J409" s="341">
        <v>0</v>
      </c>
      <c r="K409" s="341">
        <v>0</v>
      </c>
      <c r="L409" s="422">
        <v>4754200</v>
      </c>
      <c r="M409" s="411">
        <v>111937478</v>
      </c>
      <c r="N409" s="680"/>
      <c r="O409" s="680"/>
      <c r="P409" s="680"/>
      <c r="Q409" s="680"/>
      <c r="R409" s="680"/>
      <c r="S409" s="680"/>
      <c r="T409" s="680"/>
      <c r="U409" s="680"/>
      <c r="V409" s="680"/>
      <c r="W409" s="680"/>
      <c r="X409" s="680"/>
      <c r="Y409" s="680"/>
      <c r="Z409" s="295"/>
      <c r="AA409" s="295"/>
      <c r="AB409" s="295"/>
      <c r="AC409" s="295"/>
      <c r="AD409" s="295"/>
      <c r="AE409" s="295"/>
      <c r="AF409" s="295"/>
      <c r="AG409" s="295"/>
      <c r="AH409" s="295"/>
    </row>
    <row r="410" spans="1:34" ht="24" x14ac:dyDescent="0.25">
      <c r="A410" s="680"/>
      <c r="B410" s="680"/>
      <c r="C410" s="680"/>
      <c r="D410" s="300" t="s">
        <v>457</v>
      </c>
      <c r="E410" s="414">
        <v>0</v>
      </c>
      <c r="F410" s="414">
        <v>0</v>
      </c>
      <c r="G410" s="414">
        <v>0</v>
      </c>
      <c r="H410" s="422"/>
      <c r="I410" s="428"/>
      <c r="J410" s="358">
        <v>0</v>
      </c>
      <c r="K410" s="358">
        <v>0</v>
      </c>
      <c r="L410" s="422"/>
      <c r="M410" s="411"/>
      <c r="N410" s="680"/>
      <c r="O410" s="680"/>
      <c r="P410" s="680"/>
      <c r="Q410" s="680"/>
      <c r="R410" s="680"/>
      <c r="S410" s="680"/>
      <c r="T410" s="680"/>
      <c r="U410" s="680"/>
      <c r="V410" s="680"/>
      <c r="W410" s="680"/>
      <c r="X410" s="680"/>
      <c r="Y410" s="680"/>
      <c r="Z410" s="295"/>
      <c r="AA410" s="295"/>
      <c r="AB410" s="295"/>
      <c r="AC410" s="295"/>
      <c r="AD410" s="295"/>
      <c r="AE410" s="295"/>
      <c r="AF410" s="295"/>
      <c r="AG410" s="295"/>
      <c r="AH410" s="295"/>
    </row>
    <row r="411" spans="1:34" ht="36" x14ac:dyDescent="0.25">
      <c r="A411" s="680"/>
      <c r="B411" s="680"/>
      <c r="C411" s="687"/>
      <c r="D411" s="300" t="s">
        <v>459</v>
      </c>
      <c r="E411" s="414">
        <v>0</v>
      </c>
      <c r="F411" s="414">
        <v>0</v>
      </c>
      <c r="G411" s="414">
        <v>0</v>
      </c>
      <c r="H411" s="422"/>
      <c r="I411" s="428"/>
      <c r="J411" s="358">
        <v>0</v>
      </c>
      <c r="K411" s="358">
        <v>0</v>
      </c>
      <c r="L411" s="422"/>
      <c r="M411" s="429"/>
      <c r="N411" s="687"/>
      <c r="O411" s="687"/>
      <c r="P411" s="687"/>
      <c r="Q411" s="687"/>
      <c r="R411" s="687"/>
      <c r="S411" s="687"/>
      <c r="T411" s="687"/>
      <c r="U411" s="687"/>
      <c r="V411" s="687"/>
      <c r="W411" s="687"/>
      <c r="X411" s="687"/>
      <c r="Y411" s="687"/>
      <c r="Z411" s="295"/>
      <c r="AA411" s="295"/>
      <c r="AB411" s="295"/>
      <c r="AC411" s="295"/>
      <c r="AD411" s="295"/>
      <c r="AE411" s="295"/>
      <c r="AF411" s="295"/>
      <c r="AG411" s="295"/>
      <c r="AH411" s="295"/>
    </row>
    <row r="412" spans="1:34" ht="24" x14ac:dyDescent="0.25">
      <c r="A412" s="680"/>
      <c r="B412" s="680"/>
      <c r="C412" s="688" t="s">
        <v>667</v>
      </c>
      <c r="D412" s="309" t="s">
        <v>444</v>
      </c>
      <c r="E412" s="328">
        <v>1</v>
      </c>
      <c r="F412" s="328">
        <v>1</v>
      </c>
      <c r="G412" s="328">
        <v>1</v>
      </c>
      <c r="H412" s="328">
        <v>1</v>
      </c>
      <c r="I412" s="430">
        <v>1</v>
      </c>
      <c r="J412" s="363">
        <v>0</v>
      </c>
      <c r="K412" s="363">
        <v>0</v>
      </c>
      <c r="L412" s="363">
        <v>0</v>
      </c>
      <c r="M412" s="430">
        <v>0.95</v>
      </c>
      <c r="N412" s="764" t="s">
        <v>658</v>
      </c>
      <c r="O412" s="764" t="s">
        <v>452</v>
      </c>
      <c r="P412" s="764" t="s">
        <v>452</v>
      </c>
      <c r="Q412" s="764" t="s">
        <v>659</v>
      </c>
      <c r="R412" s="764" t="s">
        <v>660</v>
      </c>
      <c r="S412" s="764" t="s">
        <v>452</v>
      </c>
      <c r="T412" s="764" t="s">
        <v>452</v>
      </c>
      <c r="U412" s="764" t="s">
        <v>453</v>
      </c>
      <c r="V412" s="764" t="s">
        <v>334</v>
      </c>
      <c r="W412" s="764" t="s">
        <v>454</v>
      </c>
      <c r="X412" s="764" t="s">
        <v>455</v>
      </c>
      <c r="Y412" s="764">
        <v>9173463</v>
      </c>
      <c r="Z412" s="295"/>
      <c r="AA412" s="295"/>
      <c r="AB412" s="295"/>
      <c r="AC412" s="295"/>
      <c r="AD412" s="295"/>
      <c r="AE412" s="295"/>
      <c r="AF412" s="295"/>
      <c r="AG412" s="295"/>
      <c r="AH412" s="295"/>
    </row>
    <row r="413" spans="1:34" ht="24" x14ac:dyDescent="0.25">
      <c r="A413" s="680"/>
      <c r="B413" s="680"/>
      <c r="C413" s="700"/>
      <c r="D413" s="309" t="s">
        <v>456</v>
      </c>
      <c r="E413" s="315">
        <v>126165000</v>
      </c>
      <c r="F413" s="315">
        <v>126165000</v>
      </c>
      <c r="G413" s="315">
        <v>126165000</v>
      </c>
      <c r="H413" s="315">
        <v>226191078</v>
      </c>
      <c r="I413" s="367">
        <v>235221145</v>
      </c>
      <c r="J413" s="316">
        <v>0</v>
      </c>
      <c r="K413" s="316">
        <v>0</v>
      </c>
      <c r="L413" s="416">
        <v>4754200</v>
      </c>
      <c r="M413" s="418">
        <v>111937478</v>
      </c>
      <c r="N413" s="680"/>
      <c r="O413" s="680"/>
      <c r="P413" s="680"/>
      <c r="Q413" s="680"/>
      <c r="R413" s="680"/>
      <c r="S413" s="680"/>
      <c r="T413" s="680"/>
      <c r="U413" s="680"/>
      <c r="V413" s="680"/>
      <c r="W413" s="680"/>
      <c r="X413" s="680"/>
      <c r="Y413" s="680"/>
      <c r="Z413" s="295"/>
      <c r="AA413" s="295"/>
      <c r="AB413" s="295"/>
      <c r="AC413" s="295"/>
      <c r="AD413" s="295"/>
      <c r="AE413" s="295"/>
      <c r="AF413" s="295"/>
      <c r="AG413" s="295"/>
      <c r="AH413" s="295"/>
    </row>
    <row r="414" spans="1:34" ht="24" x14ac:dyDescent="0.25">
      <c r="A414" s="680"/>
      <c r="B414" s="680"/>
      <c r="C414" s="700"/>
      <c r="D414" s="309" t="s">
        <v>457</v>
      </c>
      <c r="E414" s="419">
        <v>0</v>
      </c>
      <c r="F414" s="419">
        <v>0</v>
      </c>
      <c r="G414" s="419">
        <v>0</v>
      </c>
      <c r="H414" s="431"/>
      <c r="I414" s="432"/>
      <c r="J414" s="312">
        <v>0</v>
      </c>
      <c r="K414" s="312">
        <v>0</v>
      </c>
      <c r="L414" s="416"/>
      <c r="M414" s="418"/>
      <c r="N414" s="680"/>
      <c r="O414" s="680"/>
      <c r="P414" s="680"/>
      <c r="Q414" s="680"/>
      <c r="R414" s="680"/>
      <c r="S414" s="680"/>
      <c r="T414" s="680"/>
      <c r="U414" s="680"/>
      <c r="V414" s="680"/>
      <c r="W414" s="680"/>
      <c r="X414" s="680"/>
      <c r="Y414" s="680"/>
      <c r="Z414" s="295"/>
      <c r="AA414" s="295"/>
      <c r="AB414" s="295"/>
      <c r="AC414" s="295"/>
      <c r="AD414" s="295"/>
      <c r="AE414" s="295"/>
      <c r="AF414" s="295"/>
      <c r="AG414" s="295"/>
      <c r="AH414" s="295"/>
    </row>
    <row r="415" spans="1:34" ht="36" x14ac:dyDescent="0.25">
      <c r="A415" s="687"/>
      <c r="B415" s="687"/>
      <c r="C415" s="701"/>
      <c r="D415" s="309" t="s">
        <v>459</v>
      </c>
      <c r="E415" s="419">
        <v>0</v>
      </c>
      <c r="F415" s="419">
        <v>0</v>
      </c>
      <c r="G415" s="419">
        <v>0</v>
      </c>
      <c r="H415" s="431"/>
      <c r="I415" s="432"/>
      <c r="J415" s="312">
        <v>0</v>
      </c>
      <c r="K415" s="312">
        <v>0</v>
      </c>
      <c r="L415" s="416"/>
      <c r="M415" s="433"/>
      <c r="N415" s="687"/>
      <c r="O415" s="687"/>
      <c r="P415" s="687"/>
      <c r="Q415" s="687"/>
      <c r="R415" s="687"/>
      <c r="S415" s="687"/>
      <c r="T415" s="687"/>
      <c r="U415" s="687"/>
      <c r="V415" s="687"/>
      <c r="W415" s="687"/>
      <c r="X415" s="687"/>
      <c r="Y415" s="687"/>
      <c r="Z415" s="295"/>
      <c r="AA415" s="295"/>
      <c r="AB415" s="295"/>
      <c r="AC415" s="295"/>
      <c r="AD415" s="295"/>
      <c r="AE415" s="295"/>
      <c r="AF415" s="295"/>
      <c r="AG415" s="295"/>
      <c r="AH415" s="295"/>
    </row>
    <row r="416" spans="1:34" ht="36.75" thickBot="1" x14ac:dyDescent="0.3">
      <c r="A416" s="776" t="s">
        <v>668</v>
      </c>
      <c r="B416" s="777"/>
      <c r="C416" s="778"/>
      <c r="D416" s="434" t="s">
        <v>669</v>
      </c>
      <c r="E416" s="444">
        <v>29506798000</v>
      </c>
      <c r="F416" s="444">
        <v>29506798000</v>
      </c>
      <c r="G416" s="444">
        <v>29506798000</v>
      </c>
      <c r="H416" s="444">
        <v>27611613500</v>
      </c>
      <c r="I416" s="444">
        <v>27725985265</v>
      </c>
      <c r="J416" s="444">
        <v>14229832593</v>
      </c>
      <c r="K416" s="444">
        <v>20391801924</v>
      </c>
      <c r="L416" s="444">
        <v>23424710796</v>
      </c>
      <c r="M416" s="444">
        <v>25328028873</v>
      </c>
      <c r="N416" s="780"/>
      <c r="O416" s="777"/>
      <c r="P416" s="777"/>
      <c r="Q416" s="777"/>
      <c r="R416" s="777"/>
      <c r="S416" s="777"/>
      <c r="T416" s="777"/>
      <c r="U416" s="777"/>
      <c r="V416" s="777"/>
      <c r="W416" s="777"/>
      <c r="X416" s="777"/>
      <c r="Y416" s="778"/>
      <c r="Z416" s="295"/>
      <c r="AA416" s="295"/>
      <c r="AB416" s="295"/>
      <c r="AC416" s="295"/>
      <c r="AD416" s="295"/>
      <c r="AE416" s="295"/>
      <c r="AF416" s="295"/>
      <c r="AG416" s="295"/>
      <c r="AH416" s="295"/>
    </row>
    <row r="417" spans="1:34" ht="36" x14ac:dyDescent="0.25">
      <c r="A417" s="654"/>
      <c r="B417" s="655"/>
      <c r="C417" s="778"/>
      <c r="D417" s="435" t="s">
        <v>670</v>
      </c>
      <c r="E417" s="444">
        <v>5784232952</v>
      </c>
      <c r="F417" s="444">
        <v>5784232952</v>
      </c>
      <c r="G417" s="444">
        <v>5767237914</v>
      </c>
      <c r="H417" s="444">
        <v>5675716271</v>
      </c>
      <c r="I417" s="444">
        <v>5675716271</v>
      </c>
      <c r="J417" s="444">
        <v>3128534032</v>
      </c>
      <c r="K417" s="444">
        <v>4717493098</v>
      </c>
      <c r="L417" s="444">
        <v>5159439312</v>
      </c>
      <c r="M417" s="444">
        <v>5311173571</v>
      </c>
      <c r="N417" s="742"/>
      <c r="O417" s="655"/>
      <c r="P417" s="655"/>
      <c r="Q417" s="655"/>
      <c r="R417" s="655"/>
      <c r="S417" s="655"/>
      <c r="T417" s="655"/>
      <c r="U417" s="655"/>
      <c r="V417" s="655"/>
      <c r="W417" s="655"/>
      <c r="X417" s="655"/>
      <c r="Y417" s="778"/>
      <c r="Z417" s="295"/>
      <c r="AA417" s="295"/>
      <c r="AB417" s="295"/>
      <c r="AC417" s="295"/>
      <c r="AD417" s="295"/>
      <c r="AE417" s="295"/>
      <c r="AF417" s="295"/>
      <c r="AG417" s="295"/>
      <c r="AH417" s="295"/>
    </row>
    <row r="418" spans="1:34" ht="36.75" thickBot="1" x14ac:dyDescent="0.3">
      <c r="A418" s="656"/>
      <c r="B418" s="657"/>
      <c r="C418" s="779"/>
      <c r="D418" s="436" t="s">
        <v>671</v>
      </c>
      <c r="E418" s="444">
        <v>35291030952</v>
      </c>
      <c r="F418" s="444">
        <v>35291030952</v>
      </c>
      <c r="G418" s="444">
        <v>35274035914</v>
      </c>
      <c r="H418" s="444">
        <v>33287329771</v>
      </c>
      <c r="I418" s="444">
        <v>33401701536</v>
      </c>
      <c r="J418" s="444">
        <v>17358366625</v>
      </c>
      <c r="K418" s="444">
        <v>25109295022</v>
      </c>
      <c r="L418" s="444">
        <v>28584150108</v>
      </c>
      <c r="M418" s="444">
        <v>30639202444</v>
      </c>
      <c r="N418" s="781"/>
      <c r="O418" s="657"/>
      <c r="P418" s="657"/>
      <c r="Q418" s="657"/>
      <c r="R418" s="657"/>
      <c r="S418" s="657"/>
      <c r="T418" s="657"/>
      <c r="U418" s="657"/>
      <c r="V418" s="657"/>
      <c r="W418" s="657"/>
      <c r="X418" s="657"/>
      <c r="Y418" s="779"/>
      <c r="Z418" s="295"/>
      <c r="AA418" s="295"/>
      <c r="AB418" s="295"/>
      <c r="AC418" s="295"/>
      <c r="AD418" s="295"/>
      <c r="AE418" s="295"/>
      <c r="AF418" s="295"/>
      <c r="AG418" s="295"/>
      <c r="AH418" s="295"/>
    </row>
    <row r="419" spans="1:34" x14ac:dyDescent="0.25">
      <c r="A419" s="437"/>
      <c r="B419" s="437"/>
      <c r="C419" s="437"/>
      <c r="D419" s="437"/>
      <c r="E419" s="437"/>
      <c r="F419" s="295"/>
      <c r="G419" s="295"/>
      <c r="H419" s="295"/>
      <c r="I419" s="438"/>
      <c r="J419" s="295"/>
      <c r="K419" s="354"/>
      <c r="L419" s="295"/>
      <c r="M419" s="295"/>
      <c r="N419" s="439"/>
      <c r="O419" s="437"/>
      <c r="P419" s="437"/>
      <c r="Q419" s="437"/>
      <c r="R419" s="437"/>
      <c r="S419" s="437"/>
      <c r="T419" s="437"/>
      <c r="U419" s="437"/>
      <c r="V419" s="437"/>
      <c r="W419" s="437"/>
      <c r="X419" s="437"/>
      <c r="Y419" s="437"/>
      <c r="Z419" s="295"/>
      <c r="AA419" s="295"/>
      <c r="AB419" s="295"/>
      <c r="AC419" s="295"/>
      <c r="AD419" s="295"/>
      <c r="AE419" s="295"/>
      <c r="AF419" s="295"/>
      <c r="AG419" s="295"/>
      <c r="AH419" s="295"/>
    </row>
    <row r="420" spans="1:34" x14ac:dyDescent="0.25">
      <c r="A420" s="437"/>
      <c r="B420" s="437"/>
      <c r="C420" s="437"/>
      <c r="D420" s="437"/>
      <c r="E420" s="437"/>
      <c r="F420" s="295"/>
      <c r="G420" s="295"/>
      <c r="H420" s="295"/>
      <c r="I420" s="295"/>
      <c r="J420" s="295"/>
      <c r="K420" s="354"/>
      <c r="L420" s="295"/>
      <c r="M420" s="295"/>
      <c r="N420" s="439"/>
      <c r="O420" s="437"/>
      <c r="P420" s="437"/>
      <c r="Q420" s="440"/>
      <c r="R420" s="440"/>
      <c r="S420" s="440"/>
      <c r="T420" s="440"/>
      <c r="U420" s="440"/>
      <c r="V420" s="440"/>
      <c r="W420" s="440"/>
      <c r="X420" s="440"/>
      <c r="Y420" s="440"/>
      <c r="Z420" s="295"/>
      <c r="AA420" s="295"/>
      <c r="AB420" s="295"/>
      <c r="AC420" s="295"/>
      <c r="AD420" s="295"/>
      <c r="AE420" s="295"/>
      <c r="AF420" s="295"/>
      <c r="AG420" s="295"/>
      <c r="AH420" s="295"/>
    </row>
    <row r="421" spans="1:34" x14ac:dyDescent="0.25">
      <c r="A421" s="441" t="s">
        <v>242</v>
      </c>
      <c r="B421" s="437"/>
      <c r="C421" s="437"/>
      <c r="D421" s="437"/>
      <c r="E421" s="437"/>
      <c r="F421" s="295"/>
      <c r="G421" s="295"/>
      <c r="H421" s="295"/>
      <c r="I421" s="295"/>
      <c r="J421" s="295"/>
      <c r="K421" s="354"/>
      <c r="L421" s="295"/>
      <c r="M421" s="295"/>
      <c r="N421" s="439"/>
      <c r="O421" s="437"/>
      <c r="P421" s="437"/>
      <c r="Q421" s="440"/>
      <c r="R421" s="440"/>
      <c r="S421" s="440"/>
      <c r="T421" s="440"/>
      <c r="U421" s="440"/>
      <c r="V421" s="442"/>
      <c r="W421" s="442"/>
      <c r="X421" s="442"/>
      <c r="Y421" s="442"/>
      <c r="Z421" s="295"/>
      <c r="AA421" s="295"/>
      <c r="AB421" s="295"/>
      <c r="AC421" s="295"/>
      <c r="AD421" s="295"/>
      <c r="AE421" s="295"/>
      <c r="AF421" s="295"/>
      <c r="AG421" s="295"/>
      <c r="AH421" s="295"/>
    </row>
    <row r="422" spans="1:34" x14ac:dyDescent="0.25">
      <c r="A422" s="443" t="s">
        <v>247</v>
      </c>
      <c r="B422" s="782" t="s">
        <v>249</v>
      </c>
      <c r="C422" s="662"/>
      <c r="D422" s="662"/>
      <c r="E422" s="783"/>
      <c r="F422" s="784" t="s">
        <v>250</v>
      </c>
      <c r="G422" s="662"/>
      <c r="H422" s="783"/>
      <c r="I422" s="295"/>
      <c r="J422" s="295"/>
      <c r="K422" s="295"/>
      <c r="L422" s="295"/>
      <c r="M422" s="295"/>
      <c r="N422" s="437"/>
      <c r="O422" s="437"/>
      <c r="P422" s="437"/>
      <c r="Q422" s="440"/>
      <c r="R422" s="440"/>
      <c r="S422" s="440"/>
      <c r="T422" s="440"/>
      <c r="U422" s="440"/>
      <c r="V422" s="440"/>
      <c r="W422" s="440"/>
      <c r="X422" s="440"/>
      <c r="Y422" s="440"/>
      <c r="Z422" s="295"/>
      <c r="AA422" s="295"/>
      <c r="AB422" s="295"/>
      <c r="AC422" s="295"/>
      <c r="AD422" s="295"/>
      <c r="AE422" s="295"/>
      <c r="AF422" s="295"/>
      <c r="AG422" s="295"/>
      <c r="AH422" s="295"/>
    </row>
    <row r="423" spans="1:34" x14ac:dyDescent="0.25">
      <c r="A423" s="358">
        <v>11</v>
      </c>
      <c r="B423" s="785" t="s">
        <v>252</v>
      </c>
      <c r="C423" s="662"/>
      <c r="D423" s="662"/>
      <c r="E423" s="783"/>
      <c r="F423" s="786" t="s">
        <v>254</v>
      </c>
      <c r="G423" s="662"/>
      <c r="H423" s="783"/>
      <c r="I423" s="295"/>
      <c r="J423" s="295"/>
      <c r="K423" s="295"/>
      <c r="L423" s="295"/>
      <c r="M423" s="295"/>
      <c r="N423" s="437"/>
      <c r="O423" s="437"/>
      <c r="P423" s="437"/>
      <c r="Q423" s="437"/>
      <c r="R423" s="437"/>
      <c r="S423" s="437"/>
      <c r="T423" s="437"/>
      <c r="U423" s="437"/>
      <c r="V423" s="437"/>
      <c r="W423" s="437"/>
      <c r="X423" s="437"/>
      <c r="Y423" s="437"/>
      <c r="Z423" s="295"/>
      <c r="AA423" s="295"/>
      <c r="AB423" s="295"/>
      <c r="AC423" s="295"/>
      <c r="AD423" s="295"/>
      <c r="AE423" s="295"/>
      <c r="AF423" s="295"/>
      <c r="AG423" s="295"/>
      <c r="AH423" s="295"/>
    </row>
    <row r="424" spans="1:34" x14ac:dyDescent="0.25">
      <c r="A424" s="295"/>
      <c r="B424" s="295"/>
      <c r="C424" s="295"/>
      <c r="D424" s="295"/>
      <c r="E424" s="295"/>
      <c r="F424" s="295"/>
      <c r="G424" s="295"/>
      <c r="H424" s="295"/>
      <c r="I424" s="295"/>
      <c r="J424" s="295"/>
      <c r="K424" s="295"/>
      <c r="L424" s="295"/>
      <c r="M424" s="295"/>
      <c r="N424" s="295"/>
      <c r="O424" s="295"/>
      <c r="P424" s="295"/>
      <c r="Q424" s="295"/>
      <c r="R424" s="295"/>
      <c r="S424" s="295"/>
      <c r="T424" s="295"/>
      <c r="U424" s="295"/>
      <c r="V424" s="295"/>
      <c r="W424" s="295"/>
      <c r="X424" s="295"/>
      <c r="Y424" s="295"/>
      <c r="Z424" s="295"/>
      <c r="AA424" s="295"/>
      <c r="AB424" s="295"/>
      <c r="AC424" s="295"/>
      <c r="AD424" s="295"/>
      <c r="AE424" s="295"/>
      <c r="AF424" s="295"/>
      <c r="AG424" s="295"/>
      <c r="AH424" s="295"/>
    </row>
    <row r="425" spans="1:34" x14ac:dyDescent="0.25">
      <c r="A425" s="295"/>
      <c r="B425" s="295"/>
      <c r="C425" s="295"/>
      <c r="D425" s="295"/>
      <c r="E425" s="295"/>
      <c r="F425" s="295"/>
      <c r="G425" s="295"/>
      <c r="H425" s="295"/>
      <c r="I425" s="295"/>
      <c r="J425" s="295"/>
      <c r="K425" s="295"/>
      <c r="L425" s="295"/>
      <c r="M425" s="295"/>
      <c r="N425" s="295"/>
      <c r="O425" s="295"/>
      <c r="P425" s="295"/>
      <c r="Q425" s="295"/>
      <c r="R425" s="295"/>
      <c r="S425" s="295"/>
      <c r="T425" s="295"/>
      <c r="U425" s="295"/>
      <c r="V425" s="295"/>
      <c r="W425" s="295"/>
      <c r="X425" s="295"/>
      <c r="Y425" s="295"/>
      <c r="Z425" s="295"/>
      <c r="AA425" s="295"/>
      <c r="AB425" s="295"/>
      <c r="AC425" s="295"/>
      <c r="AD425" s="295"/>
      <c r="AE425" s="295"/>
      <c r="AF425" s="295"/>
      <c r="AG425" s="295"/>
      <c r="AH425" s="295"/>
    </row>
    <row r="426" spans="1:34" x14ac:dyDescent="0.25">
      <c r="A426" s="295"/>
      <c r="B426" s="295"/>
      <c r="C426" s="295"/>
      <c r="D426" s="295"/>
      <c r="E426" s="295"/>
      <c r="F426" s="295"/>
      <c r="G426" s="295"/>
      <c r="H426" s="295"/>
      <c r="I426" s="295"/>
      <c r="J426" s="295"/>
      <c r="K426" s="295"/>
      <c r="L426" s="295"/>
      <c r="M426" s="295"/>
      <c r="N426" s="295"/>
      <c r="O426" s="295"/>
      <c r="P426" s="295"/>
      <c r="Q426" s="295"/>
      <c r="R426" s="295"/>
      <c r="S426" s="295"/>
      <c r="T426" s="295"/>
      <c r="U426" s="295"/>
      <c r="V426" s="295"/>
      <c r="W426" s="295"/>
      <c r="X426" s="295"/>
      <c r="Y426" s="295"/>
      <c r="Z426" s="295"/>
      <c r="AA426" s="295"/>
      <c r="AB426" s="295"/>
      <c r="AC426" s="295"/>
      <c r="AD426" s="295"/>
      <c r="AE426" s="295"/>
      <c r="AF426" s="295"/>
      <c r="AG426" s="295"/>
      <c r="AH426" s="295"/>
    </row>
    <row r="427" spans="1:34" x14ac:dyDescent="0.25">
      <c r="A427" s="295"/>
      <c r="B427" s="295"/>
      <c r="C427" s="295"/>
      <c r="D427" s="295"/>
      <c r="E427" s="295"/>
      <c r="F427" s="295"/>
      <c r="G427" s="295"/>
      <c r="H427" s="295"/>
      <c r="I427" s="295"/>
      <c r="J427" s="295"/>
      <c r="K427" s="295"/>
      <c r="L427" s="295"/>
      <c r="M427" s="295"/>
      <c r="N427" s="295"/>
      <c r="O427" s="295"/>
      <c r="P427" s="295"/>
      <c r="Q427" s="295"/>
      <c r="R427" s="295"/>
      <c r="S427" s="295"/>
      <c r="T427" s="295"/>
      <c r="U427" s="295"/>
      <c r="V427" s="295"/>
      <c r="W427" s="295"/>
      <c r="X427" s="295"/>
      <c r="Y427" s="295"/>
      <c r="Z427" s="295"/>
      <c r="AA427" s="295"/>
      <c r="AB427" s="295"/>
      <c r="AC427" s="295"/>
      <c r="AD427" s="295"/>
      <c r="AE427" s="295"/>
      <c r="AF427" s="295"/>
      <c r="AG427" s="295"/>
      <c r="AH427" s="295"/>
    </row>
    <row r="428" spans="1:34" x14ac:dyDescent="0.25">
      <c r="A428" s="295"/>
      <c r="B428" s="295"/>
      <c r="C428" s="295"/>
      <c r="D428" s="295"/>
      <c r="E428" s="295"/>
      <c r="F428" s="295"/>
      <c r="G428" s="295"/>
      <c r="H428" s="295"/>
      <c r="I428" s="295"/>
      <c r="J428" s="295"/>
      <c r="K428" s="295"/>
      <c r="L428" s="295"/>
      <c r="M428" s="295"/>
      <c r="N428" s="295"/>
      <c r="O428" s="295"/>
      <c r="P428" s="295"/>
      <c r="Q428" s="295"/>
      <c r="R428" s="295"/>
      <c r="S428" s="295"/>
      <c r="T428" s="295"/>
      <c r="U428" s="295"/>
      <c r="V428" s="295"/>
      <c r="W428" s="295"/>
      <c r="X428" s="295"/>
      <c r="Y428" s="295"/>
      <c r="Z428" s="295"/>
      <c r="AA428" s="295"/>
      <c r="AB428" s="295"/>
      <c r="AC428" s="295"/>
      <c r="AD428" s="295"/>
      <c r="AE428" s="295"/>
      <c r="AF428" s="295"/>
      <c r="AG428" s="295"/>
      <c r="AH428" s="295"/>
    </row>
    <row r="429" spans="1:34" x14ac:dyDescent="0.25">
      <c r="A429" s="295"/>
      <c r="B429" s="295"/>
      <c r="C429" s="295"/>
      <c r="D429" s="295"/>
      <c r="E429" s="295"/>
      <c r="F429" s="295"/>
      <c r="G429" s="295"/>
      <c r="H429" s="295"/>
      <c r="I429" s="295"/>
      <c r="J429" s="295"/>
      <c r="K429" s="295"/>
      <c r="L429" s="295"/>
      <c r="M429" s="295"/>
      <c r="N429" s="295"/>
      <c r="O429" s="295"/>
      <c r="P429" s="295"/>
      <c r="Q429" s="295"/>
      <c r="R429" s="295"/>
      <c r="S429" s="295"/>
      <c r="T429" s="295"/>
      <c r="U429" s="295"/>
      <c r="V429" s="295"/>
      <c r="W429" s="295"/>
      <c r="X429" s="295"/>
      <c r="Y429" s="295"/>
      <c r="Z429" s="295"/>
      <c r="AA429" s="295"/>
      <c r="AB429" s="295"/>
      <c r="AC429" s="295"/>
      <c r="AD429" s="295"/>
      <c r="AE429" s="295"/>
      <c r="AF429" s="295"/>
      <c r="AG429" s="295"/>
      <c r="AH429" s="295"/>
    </row>
    <row r="430" spans="1:34" x14ac:dyDescent="0.25">
      <c r="A430" s="295"/>
      <c r="B430" s="295"/>
      <c r="C430" s="295"/>
      <c r="D430" s="295"/>
      <c r="E430" s="295"/>
      <c r="F430" s="295"/>
      <c r="G430" s="295"/>
      <c r="H430" s="295"/>
      <c r="I430" s="295"/>
      <c r="J430" s="295"/>
      <c r="K430" s="295"/>
      <c r="L430" s="295"/>
      <c r="M430" s="295"/>
      <c r="N430" s="295"/>
      <c r="O430" s="295"/>
      <c r="P430" s="295"/>
      <c r="Q430" s="295"/>
      <c r="R430" s="295"/>
      <c r="S430" s="295"/>
      <c r="T430" s="295"/>
      <c r="U430" s="295"/>
      <c r="V430" s="295"/>
      <c r="W430" s="295"/>
      <c r="X430" s="295"/>
      <c r="Y430" s="295"/>
      <c r="Z430" s="295"/>
      <c r="AA430" s="295"/>
      <c r="AB430" s="295"/>
      <c r="AC430" s="295"/>
      <c r="AD430" s="295"/>
      <c r="AE430" s="295"/>
      <c r="AF430" s="295"/>
      <c r="AG430" s="295"/>
      <c r="AH430" s="295"/>
    </row>
    <row r="431" spans="1:34" x14ac:dyDescent="0.25">
      <c r="A431" s="295"/>
      <c r="B431" s="295"/>
      <c r="C431" s="295"/>
      <c r="D431" s="295"/>
      <c r="E431" s="295"/>
      <c r="F431" s="295"/>
      <c r="G431" s="295"/>
      <c r="H431" s="295"/>
      <c r="I431" s="295"/>
      <c r="J431" s="295"/>
      <c r="K431" s="295"/>
      <c r="L431" s="295"/>
      <c r="M431" s="295"/>
      <c r="N431" s="295"/>
      <c r="O431" s="295"/>
      <c r="P431" s="295"/>
      <c r="Q431" s="295"/>
      <c r="R431" s="295"/>
      <c r="S431" s="295"/>
      <c r="T431" s="295"/>
      <c r="U431" s="295"/>
      <c r="V431" s="295"/>
      <c r="W431" s="295"/>
      <c r="X431" s="295"/>
      <c r="Y431" s="295"/>
      <c r="Z431" s="295"/>
      <c r="AA431" s="295"/>
      <c r="AB431" s="295"/>
      <c r="AC431" s="295"/>
      <c r="AD431" s="295"/>
      <c r="AE431" s="295"/>
      <c r="AF431" s="295"/>
      <c r="AG431" s="295"/>
      <c r="AH431" s="295"/>
    </row>
    <row r="432" spans="1:34" x14ac:dyDescent="0.25">
      <c r="A432" s="295"/>
      <c r="B432" s="295"/>
      <c r="C432" s="295"/>
      <c r="D432" s="295"/>
      <c r="E432" s="295"/>
      <c r="F432" s="295"/>
      <c r="G432" s="295"/>
      <c r="H432" s="295"/>
      <c r="I432" s="295"/>
      <c r="J432" s="295"/>
      <c r="K432" s="295"/>
      <c r="L432" s="295"/>
      <c r="M432" s="295"/>
      <c r="N432" s="295"/>
      <c r="O432" s="295"/>
      <c r="P432" s="295"/>
      <c r="Q432" s="295"/>
      <c r="R432" s="295"/>
      <c r="S432" s="295"/>
      <c r="T432" s="295"/>
      <c r="U432" s="295"/>
      <c r="V432" s="295"/>
      <c r="W432" s="295"/>
      <c r="X432" s="295"/>
      <c r="Y432" s="295"/>
      <c r="Z432" s="295"/>
      <c r="AA432" s="295"/>
      <c r="AB432" s="295"/>
      <c r="AC432" s="295"/>
      <c r="AD432" s="295"/>
      <c r="AE432" s="295"/>
      <c r="AF432" s="295"/>
      <c r="AG432" s="295"/>
      <c r="AH432" s="295"/>
    </row>
    <row r="433" spans="1:34" x14ac:dyDescent="0.25">
      <c r="A433" s="295"/>
      <c r="B433" s="295"/>
      <c r="C433" s="295"/>
      <c r="D433" s="295"/>
      <c r="E433" s="295"/>
      <c r="F433" s="295"/>
      <c r="G433" s="295"/>
      <c r="H433" s="295"/>
      <c r="I433" s="295"/>
      <c r="J433" s="295"/>
      <c r="K433" s="295"/>
      <c r="L433" s="295"/>
      <c r="M433" s="295"/>
      <c r="N433" s="295"/>
      <c r="O433" s="295"/>
      <c r="P433" s="295"/>
      <c r="Q433" s="295"/>
      <c r="R433" s="295"/>
      <c r="S433" s="295"/>
      <c r="T433" s="295"/>
      <c r="U433" s="295"/>
      <c r="V433" s="295"/>
      <c r="W433" s="295"/>
      <c r="X433" s="295"/>
      <c r="Y433" s="295"/>
      <c r="Z433" s="295"/>
      <c r="AA433" s="295"/>
      <c r="AB433" s="295"/>
      <c r="AC433" s="295"/>
      <c r="AD433" s="295"/>
      <c r="AE433" s="295"/>
      <c r="AF433" s="295"/>
      <c r="AG433" s="295"/>
      <c r="AH433" s="295"/>
    </row>
    <row r="434" spans="1:34" x14ac:dyDescent="0.25">
      <c r="A434" s="295"/>
      <c r="B434" s="295"/>
      <c r="C434" s="295"/>
      <c r="D434" s="295"/>
      <c r="E434" s="295"/>
      <c r="F434" s="295"/>
      <c r="G434" s="295"/>
      <c r="H434" s="295"/>
      <c r="I434" s="295"/>
      <c r="J434" s="295"/>
      <c r="K434" s="295"/>
      <c r="L434" s="295"/>
      <c r="M434" s="295"/>
      <c r="N434" s="295"/>
      <c r="O434" s="295"/>
      <c r="P434" s="295"/>
      <c r="Q434" s="295"/>
      <c r="R434" s="295"/>
      <c r="S434" s="295"/>
      <c r="T434" s="295"/>
      <c r="U434" s="295"/>
      <c r="V434" s="295"/>
      <c r="W434" s="295"/>
      <c r="X434" s="295"/>
      <c r="Y434" s="295"/>
      <c r="Z434" s="295"/>
      <c r="AA434" s="295"/>
      <c r="AB434" s="295"/>
      <c r="AC434" s="295"/>
      <c r="AD434" s="295"/>
      <c r="AE434" s="295"/>
      <c r="AF434" s="295"/>
      <c r="AG434" s="295"/>
      <c r="AH434" s="295"/>
    </row>
    <row r="435" spans="1:34" x14ac:dyDescent="0.25">
      <c r="A435" s="295"/>
      <c r="B435" s="295"/>
      <c r="C435" s="295"/>
      <c r="D435" s="295"/>
      <c r="E435" s="295"/>
      <c r="F435" s="295"/>
      <c r="G435" s="295"/>
      <c r="H435" s="295"/>
      <c r="I435" s="295"/>
      <c r="J435" s="295"/>
      <c r="K435" s="295"/>
      <c r="L435" s="295"/>
      <c r="M435" s="295"/>
      <c r="N435" s="295"/>
      <c r="O435" s="295"/>
      <c r="P435" s="295"/>
      <c r="Q435" s="295"/>
      <c r="R435" s="295"/>
      <c r="S435" s="295"/>
      <c r="T435" s="295"/>
      <c r="U435" s="295"/>
      <c r="V435" s="295"/>
      <c r="W435" s="295"/>
      <c r="X435" s="295"/>
      <c r="Y435" s="295"/>
      <c r="Z435" s="295"/>
      <c r="AA435" s="295"/>
      <c r="AB435" s="295"/>
      <c r="AC435" s="295"/>
      <c r="AD435" s="295"/>
      <c r="AE435" s="295"/>
      <c r="AF435" s="295"/>
      <c r="AG435" s="295"/>
      <c r="AH435" s="295"/>
    </row>
    <row r="436" spans="1:34" x14ac:dyDescent="0.25">
      <c r="A436" s="295"/>
      <c r="B436" s="295"/>
      <c r="C436" s="295"/>
      <c r="D436" s="295"/>
      <c r="E436" s="295"/>
      <c r="F436" s="295"/>
      <c r="G436" s="295"/>
      <c r="H436" s="295"/>
      <c r="I436" s="295"/>
      <c r="J436" s="295"/>
      <c r="K436" s="295"/>
      <c r="L436" s="295"/>
      <c r="M436" s="295"/>
      <c r="N436" s="295"/>
      <c r="O436" s="295"/>
      <c r="P436" s="295"/>
      <c r="Q436" s="295"/>
      <c r="R436" s="295"/>
      <c r="S436" s="295"/>
      <c r="T436" s="295"/>
      <c r="U436" s="295"/>
      <c r="V436" s="295"/>
      <c r="W436" s="295"/>
      <c r="X436" s="295"/>
      <c r="Y436" s="295"/>
      <c r="Z436" s="295"/>
      <c r="AA436" s="295"/>
      <c r="AB436" s="295"/>
      <c r="AC436" s="295"/>
      <c r="AD436" s="295"/>
      <c r="AE436" s="295"/>
      <c r="AF436" s="295"/>
      <c r="AG436" s="295"/>
      <c r="AH436" s="295"/>
    </row>
    <row r="437" spans="1:34" x14ac:dyDescent="0.25">
      <c r="A437" s="295"/>
      <c r="B437" s="295"/>
      <c r="C437" s="295"/>
      <c r="D437" s="295"/>
      <c r="E437" s="295"/>
      <c r="F437" s="295"/>
      <c r="G437" s="295"/>
      <c r="H437" s="295"/>
      <c r="I437" s="295"/>
      <c r="J437" s="295"/>
      <c r="K437" s="295"/>
      <c r="L437" s="295"/>
      <c r="M437" s="295"/>
      <c r="N437" s="295"/>
      <c r="O437" s="295"/>
      <c r="P437" s="295"/>
      <c r="Q437" s="295"/>
      <c r="R437" s="295"/>
      <c r="S437" s="295"/>
      <c r="T437" s="295"/>
      <c r="U437" s="295"/>
      <c r="V437" s="295"/>
      <c r="W437" s="295"/>
      <c r="X437" s="295"/>
      <c r="Y437" s="295"/>
      <c r="Z437" s="295"/>
      <c r="AA437" s="295"/>
      <c r="AB437" s="295"/>
      <c r="AC437" s="295"/>
      <c r="AD437" s="295"/>
      <c r="AE437" s="295"/>
      <c r="AF437" s="295"/>
      <c r="AG437" s="295"/>
      <c r="AH437" s="295"/>
    </row>
    <row r="438" spans="1:34" x14ac:dyDescent="0.25">
      <c r="A438" s="295"/>
      <c r="B438" s="295"/>
      <c r="C438" s="295"/>
      <c r="D438" s="295"/>
      <c r="E438" s="295"/>
      <c r="F438" s="295"/>
      <c r="G438" s="295"/>
      <c r="H438" s="295"/>
      <c r="I438" s="295"/>
      <c r="J438" s="295"/>
      <c r="K438" s="295"/>
      <c r="L438" s="295"/>
      <c r="M438" s="295"/>
      <c r="N438" s="295"/>
      <c r="O438" s="295"/>
      <c r="P438" s="295"/>
      <c r="Q438" s="295"/>
      <c r="R438" s="295"/>
      <c r="S438" s="295"/>
      <c r="T438" s="295"/>
      <c r="U438" s="295"/>
      <c r="V438" s="295"/>
      <c r="W438" s="295"/>
      <c r="X438" s="295"/>
      <c r="Y438" s="295"/>
      <c r="Z438" s="295"/>
      <c r="AA438" s="295"/>
      <c r="AB438" s="295"/>
      <c r="AC438" s="295"/>
      <c r="AD438" s="295"/>
      <c r="AE438" s="295"/>
      <c r="AF438" s="295"/>
      <c r="AG438" s="295"/>
      <c r="AH438" s="295"/>
    </row>
    <row r="439" spans="1:34" x14ac:dyDescent="0.25">
      <c r="A439" s="295"/>
      <c r="B439" s="295"/>
      <c r="C439" s="295"/>
      <c r="D439" s="295"/>
      <c r="E439" s="295"/>
      <c r="F439" s="295"/>
      <c r="G439" s="295"/>
      <c r="H439" s="295"/>
      <c r="I439" s="295"/>
      <c r="J439" s="295"/>
      <c r="K439" s="295"/>
      <c r="L439" s="295"/>
      <c r="M439" s="295"/>
      <c r="N439" s="295"/>
      <c r="O439" s="295"/>
      <c r="P439" s="295"/>
      <c r="Q439" s="295"/>
      <c r="R439" s="295"/>
      <c r="S439" s="295"/>
      <c r="T439" s="295"/>
      <c r="U439" s="295"/>
      <c r="V439" s="295"/>
      <c r="W439" s="295"/>
      <c r="X439" s="295"/>
      <c r="Y439" s="295"/>
      <c r="Z439" s="295"/>
      <c r="AA439" s="295"/>
      <c r="AB439" s="295"/>
      <c r="AC439" s="295"/>
      <c r="AD439" s="295"/>
      <c r="AE439" s="295"/>
      <c r="AF439" s="295"/>
      <c r="AG439" s="295"/>
      <c r="AH439" s="295"/>
    </row>
    <row r="440" spans="1:34" x14ac:dyDescent="0.25">
      <c r="A440" s="295"/>
      <c r="B440" s="295"/>
      <c r="C440" s="295"/>
      <c r="D440" s="295"/>
      <c r="E440" s="295"/>
      <c r="F440" s="295"/>
      <c r="G440" s="295"/>
      <c r="H440" s="295"/>
      <c r="I440" s="295"/>
      <c r="J440" s="295"/>
      <c r="K440" s="295"/>
      <c r="L440" s="295"/>
      <c r="M440" s="295"/>
      <c r="N440" s="295"/>
      <c r="O440" s="295"/>
      <c r="P440" s="295"/>
      <c r="Q440" s="295"/>
      <c r="R440" s="295"/>
      <c r="S440" s="295"/>
      <c r="T440" s="295"/>
      <c r="U440" s="295"/>
      <c r="V440" s="295"/>
      <c r="W440" s="295"/>
      <c r="X440" s="295"/>
      <c r="Y440" s="295"/>
      <c r="Z440" s="295"/>
      <c r="AA440" s="295"/>
      <c r="AB440" s="295"/>
      <c r="AC440" s="295"/>
      <c r="AD440" s="295"/>
      <c r="AE440" s="295"/>
      <c r="AF440" s="295"/>
      <c r="AG440" s="295"/>
      <c r="AH440" s="295"/>
    </row>
    <row r="441" spans="1:34" x14ac:dyDescent="0.25">
      <c r="A441" s="295"/>
      <c r="B441" s="295"/>
      <c r="C441" s="295"/>
      <c r="D441" s="295"/>
      <c r="E441" s="295"/>
      <c r="F441" s="295"/>
      <c r="G441" s="295"/>
      <c r="H441" s="295"/>
      <c r="I441" s="295"/>
      <c r="J441" s="295"/>
      <c r="K441" s="295"/>
      <c r="L441" s="295"/>
      <c r="M441" s="295"/>
      <c r="N441" s="295"/>
      <c r="O441" s="295"/>
      <c r="P441" s="295"/>
      <c r="Q441" s="295"/>
      <c r="R441" s="295"/>
      <c r="S441" s="295"/>
      <c r="T441" s="295"/>
      <c r="U441" s="295"/>
      <c r="V441" s="295"/>
      <c r="W441" s="295"/>
      <c r="X441" s="295"/>
      <c r="Y441" s="295"/>
      <c r="Z441" s="295"/>
      <c r="AA441" s="295"/>
      <c r="AB441" s="295"/>
      <c r="AC441" s="295"/>
      <c r="AD441" s="295"/>
      <c r="AE441" s="295"/>
      <c r="AF441" s="295"/>
      <c r="AG441" s="295"/>
      <c r="AH441" s="295"/>
    </row>
    <row r="442" spans="1:34" x14ac:dyDescent="0.25">
      <c r="A442" s="295"/>
      <c r="B442" s="295"/>
      <c r="C442" s="295"/>
      <c r="D442" s="295"/>
      <c r="E442" s="295"/>
      <c r="F442" s="295"/>
      <c r="G442" s="295"/>
      <c r="H442" s="295"/>
      <c r="I442" s="295"/>
      <c r="J442" s="295"/>
      <c r="K442" s="295"/>
      <c r="L442" s="295"/>
      <c r="M442" s="295"/>
      <c r="N442" s="295"/>
      <c r="O442" s="295"/>
      <c r="P442" s="295"/>
      <c r="Q442" s="295"/>
      <c r="R442" s="295"/>
      <c r="S442" s="295"/>
      <c r="T442" s="295"/>
      <c r="U442" s="295"/>
      <c r="V442" s="295"/>
      <c r="W442" s="295"/>
      <c r="X442" s="295"/>
      <c r="Y442" s="295"/>
      <c r="Z442" s="295"/>
      <c r="AA442" s="295"/>
      <c r="AB442" s="295"/>
      <c r="AC442" s="295"/>
      <c r="AD442" s="295"/>
      <c r="AE442" s="295"/>
      <c r="AF442" s="295"/>
      <c r="AG442" s="295"/>
      <c r="AH442" s="295"/>
    </row>
    <row r="443" spans="1:34" x14ac:dyDescent="0.25">
      <c r="A443" s="295"/>
      <c r="B443" s="295"/>
      <c r="C443" s="295"/>
      <c r="D443" s="295"/>
      <c r="E443" s="295"/>
      <c r="F443" s="295"/>
      <c r="G443" s="295"/>
      <c r="H443" s="295"/>
      <c r="I443" s="295"/>
      <c r="J443" s="295"/>
      <c r="K443" s="295"/>
      <c r="L443" s="295"/>
      <c r="M443" s="295"/>
      <c r="N443" s="295"/>
      <c r="O443" s="295"/>
      <c r="P443" s="295"/>
      <c r="Q443" s="295"/>
      <c r="R443" s="295"/>
      <c r="S443" s="295"/>
      <c r="T443" s="295"/>
      <c r="U443" s="295"/>
      <c r="V443" s="295"/>
      <c r="W443" s="295"/>
      <c r="X443" s="295"/>
      <c r="Y443" s="295"/>
      <c r="Z443" s="295"/>
      <c r="AA443" s="295"/>
      <c r="AB443" s="295"/>
      <c r="AC443" s="295"/>
      <c r="AD443" s="295"/>
      <c r="AE443" s="295"/>
      <c r="AF443" s="295"/>
      <c r="AG443" s="295"/>
      <c r="AH443" s="295"/>
    </row>
    <row r="444" spans="1:34" x14ac:dyDescent="0.25">
      <c r="A444" s="295"/>
      <c r="B444" s="295"/>
      <c r="C444" s="295"/>
      <c r="D444" s="295"/>
      <c r="E444" s="295"/>
      <c r="F444" s="295"/>
      <c r="G444" s="295"/>
      <c r="H444" s="295"/>
      <c r="I444" s="295"/>
      <c r="J444" s="295"/>
      <c r="K444" s="295"/>
      <c r="L444" s="295"/>
      <c r="M444" s="295"/>
      <c r="N444" s="295"/>
      <c r="O444" s="295"/>
      <c r="P444" s="295"/>
      <c r="Q444" s="295"/>
      <c r="R444" s="295"/>
      <c r="S444" s="295"/>
      <c r="T444" s="295"/>
      <c r="U444" s="295"/>
      <c r="V444" s="295"/>
      <c r="W444" s="295"/>
      <c r="X444" s="295"/>
      <c r="Y444" s="295"/>
      <c r="Z444" s="295"/>
      <c r="AA444" s="295"/>
      <c r="AB444" s="295"/>
      <c r="AC444" s="295"/>
      <c r="AD444" s="295"/>
      <c r="AE444" s="295"/>
      <c r="AF444" s="295"/>
      <c r="AG444" s="295"/>
      <c r="AH444" s="295"/>
    </row>
    <row r="445" spans="1:34" x14ac:dyDescent="0.25">
      <c r="A445" s="295"/>
      <c r="B445" s="295"/>
      <c r="C445" s="295"/>
      <c r="D445" s="295"/>
      <c r="E445" s="295"/>
      <c r="F445" s="295"/>
      <c r="G445" s="295"/>
      <c r="H445" s="295"/>
      <c r="I445" s="295"/>
      <c r="J445" s="295"/>
      <c r="K445" s="295"/>
      <c r="L445" s="295"/>
      <c r="M445" s="295"/>
      <c r="N445" s="295"/>
      <c r="O445" s="295"/>
      <c r="P445" s="295"/>
      <c r="Q445" s="295"/>
      <c r="R445" s="295"/>
      <c r="S445" s="295"/>
      <c r="T445" s="295"/>
      <c r="U445" s="295"/>
      <c r="V445" s="295"/>
      <c r="W445" s="295"/>
      <c r="X445" s="295"/>
      <c r="Y445" s="295"/>
      <c r="Z445" s="295"/>
      <c r="AA445" s="295"/>
      <c r="AB445" s="295"/>
      <c r="AC445" s="295"/>
      <c r="AD445" s="295"/>
      <c r="AE445" s="295"/>
      <c r="AF445" s="295"/>
      <c r="AG445" s="295"/>
      <c r="AH445" s="295"/>
    </row>
    <row r="446" spans="1:34" x14ac:dyDescent="0.25">
      <c r="A446" s="295"/>
      <c r="B446" s="295"/>
      <c r="C446" s="295"/>
      <c r="D446" s="295"/>
      <c r="E446" s="295"/>
      <c r="F446" s="295"/>
      <c r="G446" s="295"/>
      <c r="H446" s="295"/>
      <c r="I446" s="295"/>
      <c r="J446" s="295"/>
      <c r="K446" s="295"/>
      <c r="L446" s="295"/>
      <c r="M446" s="295"/>
      <c r="N446" s="295"/>
      <c r="O446" s="295"/>
      <c r="P446" s="295"/>
      <c r="Q446" s="295"/>
      <c r="R446" s="295"/>
      <c r="S446" s="295"/>
      <c r="T446" s="295"/>
      <c r="U446" s="295"/>
      <c r="V446" s="295"/>
      <c r="W446" s="295"/>
      <c r="X446" s="295"/>
      <c r="Y446" s="295"/>
      <c r="Z446" s="295"/>
      <c r="AA446" s="295"/>
      <c r="AB446" s="295"/>
      <c r="AC446" s="295"/>
      <c r="AD446" s="295"/>
      <c r="AE446" s="295"/>
      <c r="AF446" s="295"/>
      <c r="AG446" s="295"/>
      <c r="AH446" s="295"/>
    </row>
    <row r="447" spans="1:34" x14ac:dyDescent="0.25">
      <c r="A447" s="295"/>
      <c r="B447" s="295"/>
      <c r="C447" s="295"/>
      <c r="D447" s="295"/>
      <c r="E447" s="295"/>
      <c r="F447" s="295"/>
      <c r="G447" s="295"/>
      <c r="H447" s="295"/>
      <c r="I447" s="295"/>
      <c r="J447" s="295"/>
      <c r="K447" s="295"/>
      <c r="L447" s="295"/>
      <c r="M447" s="295"/>
      <c r="N447" s="295"/>
      <c r="O447" s="295"/>
      <c r="P447" s="295"/>
      <c r="Q447" s="295"/>
      <c r="R447" s="295"/>
      <c r="S447" s="295"/>
      <c r="T447" s="295"/>
      <c r="U447" s="295"/>
      <c r="V447" s="295"/>
      <c r="W447" s="295"/>
      <c r="X447" s="295"/>
      <c r="Y447" s="295"/>
      <c r="Z447" s="295"/>
      <c r="AA447" s="295"/>
      <c r="AB447" s="295"/>
      <c r="AC447" s="295"/>
      <c r="AD447" s="295"/>
      <c r="AE447" s="295"/>
      <c r="AF447" s="295"/>
      <c r="AG447" s="295"/>
      <c r="AH447" s="295"/>
    </row>
    <row r="448" spans="1:34" x14ac:dyDescent="0.25">
      <c r="A448" s="295"/>
      <c r="B448" s="295"/>
      <c r="C448" s="295"/>
      <c r="D448" s="295"/>
      <c r="E448" s="295"/>
      <c r="F448" s="295"/>
      <c r="G448" s="295"/>
      <c r="H448" s="295"/>
      <c r="I448" s="295"/>
      <c r="J448" s="295"/>
      <c r="K448" s="295"/>
      <c r="L448" s="295"/>
      <c r="M448" s="295"/>
      <c r="N448" s="295"/>
      <c r="O448" s="295"/>
      <c r="P448" s="295"/>
      <c r="Q448" s="295"/>
      <c r="R448" s="295"/>
      <c r="S448" s="295"/>
      <c r="T448" s="295"/>
      <c r="U448" s="295"/>
      <c r="V448" s="295"/>
      <c r="W448" s="295"/>
      <c r="X448" s="295"/>
      <c r="Y448" s="295"/>
      <c r="Z448" s="295"/>
      <c r="AA448" s="295"/>
      <c r="AB448" s="295"/>
      <c r="AC448" s="295"/>
      <c r="AD448" s="295"/>
      <c r="AE448" s="295"/>
      <c r="AF448" s="295"/>
      <c r="AG448" s="295"/>
      <c r="AH448" s="295"/>
    </row>
    <row r="449" spans="1:34" x14ac:dyDescent="0.25">
      <c r="A449" s="295"/>
      <c r="B449" s="295"/>
      <c r="C449" s="295"/>
      <c r="D449" s="295"/>
      <c r="E449" s="295"/>
      <c r="F449" s="295"/>
      <c r="G449" s="295"/>
      <c r="H449" s="295"/>
      <c r="I449" s="295"/>
      <c r="J449" s="295"/>
      <c r="K449" s="295"/>
      <c r="L449" s="295"/>
      <c r="M449" s="295"/>
      <c r="N449" s="295"/>
      <c r="O449" s="295"/>
      <c r="P449" s="295"/>
      <c r="Q449" s="295"/>
      <c r="R449" s="295"/>
      <c r="S449" s="295"/>
      <c r="T449" s="295"/>
      <c r="U449" s="295"/>
      <c r="V449" s="295"/>
      <c r="W449" s="295"/>
      <c r="X449" s="295"/>
      <c r="Y449" s="295"/>
      <c r="Z449" s="295"/>
      <c r="AA449" s="295"/>
      <c r="AB449" s="295"/>
      <c r="AC449" s="295"/>
      <c r="AD449" s="295"/>
      <c r="AE449" s="295"/>
      <c r="AF449" s="295"/>
      <c r="AG449" s="295"/>
      <c r="AH449" s="295"/>
    </row>
    <row r="450" spans="1:34" x14ac:dyDescent="0.25">
      <c r="A450" s="295"/>
      <c r="B450" s="295"/>
      <c r="C450" s="295"/>
      <c r="D450" s="295"/>
      <c r="E450" s="295"/>
      <c r="F450" s="295"/>
      <c r="G450" s="295"/>
      <c r="H450" s="295"/>
      <c r="I450" s="295"/>
      <c r="J450" s="295"/>
      <c r="K450" s="295"/>
      <c r="L450" s="295"/>
      <c r="M450" s="295"/>
      <c r="N450" s="295"/>
      <c r="O450" s="295"/>
      <c r="P450" s="295"/>
      <c r="Q450" s="295"/>
      <c r="R450" s="295"/>
      <c r="S450" s="295"/>
      <c r="T450" s="295"/>
      <c r="U450" s="295"/>
      <c r="V450" s="295"/>
      <c r="W450" s="295"/>
      <c r="X450" s="295"/>
      <c r="Y450" s="295"/>
      <c r="Z450" s="295"/>
      <c r="AA450" s="295"/>
      <c r="AB450" s="295"/>
      <c r="AC450" s="295"/>
      <c r="AD450" s="295"/>
      <c r="AE450" s="295"/>
      <c r="AF450" s="295"/>
      <c r="AG450" s="295"/>
      <c r="AH450" s="295"/>
    </row>
    <row r="451" spans="1:34" x14ac:dyDescent="0.25">
      <c r="A451" s="295"/>
      <c r="B451" s="295"/>
      <c r="C451" s="295"/>
      <c r="D451" s="295"/>
      <c r="E451" s="295"/>
      <c r="F451" s="295"/>
      <c r="G451" s="295"/>
      <c r="H451" s="295"/>
      <c r="I451" s="295"/>
      <c r="J451" s="295"/>
      <c r="K451" s="295"/>
      <c r="L451" s="295"/>
      <c r="M451" s="295"/>
      <c r="N451" s="295"/>
      <c r="O451" s="295"/>
      <c r="P451" s="295"/>
      <c r="Q451" s="295"/>
      <c r="R451" s="295"/>
      <c r="S451" s="295"/>
      <c r="T451" s="295"/>
      <c r="U451" s="295"/>
      <c r="V451" s="295"/>
      <c r="W451" s="295"/>
      <c r="X451" s="295"/>
      <c r="Y451" s="295"/>
      <c r="Z451" s="295"/>
      <c r="AA451" s="295"/>
      <c r="AB451" s="295"/>
      <c r="AC451" s="295"/>
      <c r="AD451" s="295"/>
      <c r="AE451" s="295"/>
      <c r="AF451" s="295"/>
      <c r="AG451" s="295"/>
      <c r="AH451" s="295"/>
    </row>
    <row r="452" spans="1:34" x14ac:dyDescent="0.25">
      <c r="A452" s="295"/>
      <c r="B452" s="295"/>
      <c r="C452" s="295"/>
      <c r="D452" s="295"/>
      <c r="E452" s="295"/>
      <c r="F452" s="295"/>
      <c r="G452" s="295"/>
      <c r="H452" s="295"/>
      <c r="I452" s="295"/>
      <c r="J452" s="295"/>
      <c r="K452" s="295"/>
      <c r="L452" s="295"/>
      <c r="M452" s="295"/>
      <c r="N452" s="295"/>
      <c r="O452" s="295"/>
      <c r="P452" s="295"/>
      <c r="Q452" s="295"/>
      <c r="R452" s="295"/>
      <c r="S452" s="295"/>
      <c r="T452" s="295"/>
      <c r="U452" s="295"/>
      <c r="V452" s="295"/>
      <c r="W452" s="295"/>
      <c r="X452" s="295"/>
      <c r="Y452" s="295"/>
      <c r="Z452" s="295"/>
      <c r="AA452" s="295"/>
      <c r="AB452" s="295"/>
      <c r="AC452" s="295"/>
      <c r="AD452" s="295"/>
      <c r="AE452" s="295"/>
      <c r="AF452" s="295"/>
      <c r="AG452" s="295"/>
      <c r="AH452" s="295"/>
    </row>
    <row r="453" spans="1:34" x14ac:dyDescent="0.25">
      <c r="A453" s="295"/>
      <c r="B453" s="295"/>
      <c r="C453" s="295"/>
      <c r="D453" s="295"/>
      <c r="E453" s="295"/>
      <c r="F453" s="295"/>
      <c r="G453" s="295"/>
      <c r="H453" s="295"/>
      <c r="I453" s="295"/>
      <c r="J453" s="295"/>
      <c r="K453" s="295"/>
      <c r="L453" s="295"/>
      <c r="M453" s="295"/>
      <c r="N453" s="295"/>
      <c r="O453" s="295"/>
      <c r="P453" s="295"/>
      <c r="Q453" s="295"/>
      <c r="R453" s="295"/>
      <c r="S453" s="295"/>
      <c r="T453" s="295"/>
      <c r="U453" s="295"/>
      <c r="V453" s="295"/>
      <c r="W453" s="295"/>
      <c r="X453" s="295"/>
      <c r="Y453" s="295"/>
      <c r="Z453" s="295"/>
      <c r="AA453" s="295"/>
      <c r="AB453" s="295"/>
      <c r="AC453" s="295"/>
      <c r="AD453" s="295"/>
      <c r="AE453" s="295"/>
      <c r="AF453" s="295"/>
      <c r="AG453" s="295"/>
      <c r="AH453" s="295"/>
    </row>
    <row r="454" spans="1:34" x14ac:dyDescent="0.25">
      <c r="A454" s="295"/>
      <c r="B454" s="295"/>
      <c r="C454" s="295"/>
      <c r="D454" s="295"/>
      <c r="E454" s="295"/>
      <c r="F454" s="295"/>
      <c r="G454" s="295"/>
      <c r="H454" s="295"/>
      <c r="I454" s="295"/>
      <c r="J454" s="295"/>
      <c r="K454" s="295"/>
      <c r="L454" s="295"/>
      <c r="M454" s="295"/>
      <c r="N454" s="295"/>
      <c r="O454" s="295"/>
      <c r="P454" s="295"/>
      <c r="Q454" s="295"/>
      <c r="R454" s="295"/>
      <c r="S454" s="295"/>
      <c r="T454" s="295"/>
      <c r="U454" s="295"/>
      <c r="V454" s="295"/>
      <c r="W454" s="295"/>
      <c r="X454" s="295"/>
      <c r="Y454" s="295"/>
      <c r="Z454" s="295"/>
      <c r="AA454" s="295"/>
      <c r="AB454" s="295"/>
      <c r="AC454" s="295"/>
      <c r="AD454" s="295"/>
      <c r="AE454" s="295"/>
      <c r="AF454" s="295"/>
      <c r="AG454" s="295"/>
      <c r="AH454" s="295"/>
    </row>
    <row r="455" spans="1:34" x14ac:dyDescent="0.25">
      <c r="A455" s="295"/>
      <c r="B455" s="295"/>
      <c r="C455" s="295"/>
      <c r="D455" s="295"/>
      <c r="E455" s="295"/>
      <c r="F455" s="295"/>
      <c r="G455" s="295"/>
      <c r="H455" s="295"/>
      <c r="I455" s="295"/>
      <c r="J455" s="295"/>
      <c r="K455" s="295"/>
      <c r="L455" s="295"/>
      <c r="M455" s="295"/>
      <c r="N455" s="295"/>
      <c r="O455" s="295"/>
      <c r="P455" s="295"/>
      <c r="Q455" s="295"/>
      <c r="R455" s="295"/>
      <c r="S455" s="295"/>
      <c r="T455" s="295"/>
      <c r="U455" s="295"/>
      <c r="V455" s="295"/>
      <c r="W455" s="295"/>
      <c r="X455" s="295"/>
      <c r="Y455" s="295"/>
      <c r="Z455" s="295"/>
      <c r="AA455" s="295"/>
      <c r="AB455" s="295"/>
      <c r="AC455" s="295"/>
      <c r="AD455" s="295"/>
      <c r="AE455" s="295"/>
      <c r="AF455" s="295"/>
      <c r="AG455" s="295"/>
      <c r="AH455" s="295"/>
    </row>
    <row r="456" spans="1:34" x14ac:dyDescent="0.25">
      <c r="A456" s="295"/>
      <c r="B456" s="295"/>
      <c r="C456" s="295"/>
      <c r="D456" s="295"/>
      <c r="E456" s="295"/>
      <c r="F456" s="295"/>
      <c r="G456" s="295"/>
      <c r="H456" s="295"/>
      <c r="I456" s="295"/>
      <c r="J456" s="295"/>
      <c r="K456" s="295"/>
      <c r="L456" s="295"/>
      <c r="M456" s="295"/>
      <c r="N456" s="295"/>
      <c r="O456" s="295"/>
      <c r="P456" s="295"/>
      <c r="Q456" s="295"/>
      <c r="R456" s="295"/>
      <c r="S456" s="295"/>
      <c r="T456" s="295"/>
      <c r="U456" s="295"/>
      <c r="V456" s="295"/>
      <c r="W456" s="295"/>
      <c r="X456" s="295"/>
      <c r="Y456" s="295"/>
      <c r="Z456" s="295"/>
      <c r="AA456" s="295"/>
      <c r="AB456" s="295"/>
      <c r="AC456" s="295"/>
      <c r="AD456" s="295"/>
      <c r="AE456" s="295"/>
      <c r="AF456" s="295"/>
      <c r="AG456" s="295"/>
      <c r="AH456" s="295"/>
    </row>
    <row r="457" spans="1:34" x14ac:dyDescent="0.25">
      <c r="A457" s="295"/>
      <c r="B457" s="295"/>
      <c r="C457" s="295"/>
      <c r="D457" s="295"/>
      <c r="E457" s="295"/>
      <c r="F457" s="295"/>
      <c r="G457" s="295"/>
      <c r="H457" s="295"/>
      <c r="I457" s="295"/>
      <c r="J457" s="295"/>
      <c r="K457" s="295"/>
      <c r="L457" s="295"/>
      <c r="M457" s="295"/>
      <c r="N457" s="295"/>
      <c r="O457" s="295"/>
      <c r="P457" s="295"/>
      <c r="Q457" s="295"/>
      <c r="R457" s="295"/>
      <c r="S457" s="295"/>
      <c r="T457" s="295"/>
      <c r="U457" s="295"/>
      <c r="V457" s="295"/>
      <c r="W457" s="295"/>
      <c r="X457" s="295"/>
      <c r="Y457" s="295"/>
      <c r="Z457" s="295"/>
      <c r="AA457" s="295"/>
      <c r="AB457" s="295"/>
      <c r="AC457" s="295"/>
      <c r="AD457" s="295"/>
      <c r="AE457" s="295"/>
      <c r="AF457" s="295"/>
      <c r="AG457" s="295"/>
      <c r="AH457" s="295"/>
    </row>
    <row r="458" spans="1:34" x14ac:dyDescent="0.25">
      <c r="A458" s="295"/>
      <c r="B458" s="295"/>
      <c r="C458" s="295"/>
      <c r="D458" s="295"/>
      <c r="E458" s="295"/>
      <c r="F458" s="295"/>
      <c r="G458" s="295"/>
      <c r="H458" s="295"/>
      <c r="I458" s="295"/>
      <c r="J458" s="295"/>
      <c r="K458" s="295"/>
      <c r="L458" s="295"/>
      <c r="M458" s="295"/>
      <c r="N458" s="295"/>
      <c r="O458" s="295"/>
      <c r="P458" s="295"/>
      <c r="Q458" s="295"/>
      <c r="R458" s="295"/>
      <c r="S458" s="295"/>
      <c r="T458" s="295"/>
      <c r="U458" s="295"/>
      <c r="V458" s="295"/>
      <c r="W458" s="295"/>
      <c r="X458" s="295"/>
      <c r="Y458" s="295"/>
      <c r="Z458" s="295"/>
      <c r="AA458" s="295"/>
      <c r="AB458" s="295"/>
      <c r="AC458" s="295"/>
      <c r="AD458" s="295"/>
      <c r="AE458" s="295"/>
      <c r="AF458" s="295"/>
      <c r="AG458" s="295"/>
      <c r="AH458" s="295"/>
    </row>
    <row r="459" spans="1:34" x14ac:dyDescent="0.25">
      <c r="A459" s="295"/>
      <c r="B459" s="295"/>
      <c r="C459" s="295"/>
      <c r="D459" s="295"/>
      <c r="E459" s="295"/>
      <c r="F459" s="295"/>
      <c r="G459" s="295"/>
      <c r="H459" s="295"/>
      <c r="I459" s="295"/>
      <c r="J459" s="295"/>
      <c r="K459" s="295"/>
      <c r="L459" s="295"/>
      <c r="M459" s="295"/>
      <c r="N459" s="295"/>
      <c r="O459" s="295"/>
      <c r="P459" s="295"/>
      <c r="Q459" s="295"/>
      <c r="R459" s="295"/>
      <c r="S459" s="295"/>
      <c r="T459" s="295"/>
      <c r="U459" s="295"/>
      <c r="V459" s="295"/>
      <c r="W459" s="295"/>
      <c r="X459" s="295"/>
      <c r="Y459" s="295"/>
      <c r="Z459" s="295"/>
      <c r="AA459" s="295"/>
      <c r="AB459" s="295"/>
      <c r="AC459" s="295"/>
      <c r="AD459" s="295"/>
      <c r="AE459" s="295"/>
      <c r="AF459" s="295"/>
      <c r="AG459" s="295"/>
      <c r="AH459" s="295"/>
    </row>
    <row r="460" spans="1:34" x14ac:dyDescent="0.25">
      <c r="A460" s="295"/>
      <c r="B460" s="295"/>
      <c r="C460" s="295"/>
      <c r="D460" s="295"/>
      <c r="E460" s="295"/>
      <c r="F460" s="295"/>
      <c r="G460" s="295"/>
      <c r="H460" s="295"/>
      <c r="I460" s="295"/>
      <c r="J460" s="295"/>
      <c r="K460" s="295"/>
      <c r="L460" s="295"/>
      <c r="M460" s="295"/>
      <c r="N460" s="295"/>
      <c r="O460" s="295"/>
      <c r="P460" s="295"/>
      <c r="Q460" s="295"/>
      <c r="R460" s="295"/>
      <c r="S460" s="295"/>
      <c r="T460" s="295"/>
      <c r="U460" s="295"/>
      <c r="V460" s="295"/>
      <c r="W460" s="295"/>
      <c r="X460" s="295"/>
      <c r="Y460" s="295"/>
      <c r="Z460" s="295"/>
      <c r="AA460" s="295"/>
      <c r="AB460" s="295"/>
      <c r="AC460" s="295"/>
      <c r="AD460" s="295"/>
      <c r="AE460" s="295"/>
      <c r="AF460" s="295"/>
      <c r="AG460" s="295"/>
      <c r="AH460" s="295"/>
    </row>
    <row r="461" spans="1:34" x14ac:dyDescent="0.25">
      <c r="A461" s="295"/>
      <c r="B461" s="295"/>
      <c r="C461" s="295"/>
      <c r="D461" s="295"/>
      <c r="E461" s="295"/>
      <c r="F461" s="295"/>
      <c r="G461" s="295"/>
      <c r="H461" s="295"/>
      <c r="I461" s="295"/>
      <c r="J461" s="295"/>
      <c r="K461" s="295"/>
      <c r="L461" s="295"/>
      <c r="M461" s="295"/>
      <c r="N461" s="295"/>
      <c r="O461" s="295"/>
      <c r="P461" s="295"/>
      <c r="Q461" s="295"/>
      <c r="R461" s="295"/>
      <c r="S461" s="295"/>
      <c r="T461" s="295"/>
      <c r="U461" s="295"/>
      <c r="V461" s="295"/>
      <c r="W461" s="295"/>
      <c r="X461" s="295"/>
      <c r="Y461" s="295"/>
      <c r="Z461" s="295"/>
      <c r="AA461" s="295"/>
      <c r="AB461" s="295"/>
      <c r="AC461" s="295"/>
      <c r="AD461" s="295"/>
      <c r="AE461" s="295"/>
      <c r="AF461" s="295"/>
      <c r="AG461" s="295"/>
      <c r="AH461" s="295"/>
    </row>
    <row r="462" spans="1:34" x14ac:dyDescent="0.25">
      <c r="A462" s="295"/>
      <c r="B462" s="295"/>
      <c r="C462" s="295"/>
      <c r="D462" s="295"/>
      <c r="E462" s="295"/>
      <c r="F462" s="295"/>
      <c r="G462" s="295"/>
      <c r="H462" s="295"/>
      <c r="I462" s="295"/>
      <c r="J462" s="295"/>
      <c r="K462" s="295"/>
      <c r="L462" s="295"/>
      <c r="M462" s="295"/>
      <c r="N462" s="295"/>
      <c r="O462" s="295"/>
      <c r="P462" s="295"/>
      <c r="Q462" s="295"/>
      <c r="R462" s="295"/>
      <c r="S462" s="295"/>
      <c r="T462" s="295"/>
      <c r="U462" s="295"/>
      <c r="V462" s="295"/>
      <c r="W462" s="295"/>
      <c r="X462" s="295"/>
      <c r="Y462" s="295"/>
      <c r="Z462" s="295"/>
      <c r="AA462" s="295"/>
      <c r="AB462" s="295"/>
      <c r="AC462" s="295"/>
      <c r="AD462" s="295"/>
      <c r="AE462" s="295"/>
      <c r="AF462" s="295"/>
      <c r="AG462" s="295"/>
      <c r="AH462" s="295"/>
    </row>
    <row r="463" spans="1:34" x14ac:dyDescent="0.25">
      <c r="A463" s="295"/>
      <c r="B463" s="295"/>
      <c r="C463" s="295"/>
      <c r="D463" s="295"/>
      <c r="E463" s="295"/>
      <c r="F463" s="295"/>
      <c r="G463" s="295"/>
      <c r="H463" s="295"/>
      <c r="I463" s="295"/>
      <c r="J463" s="295"/>
      <c r="K463" s="295"/>
      <c r="L463" s="295"/>
      <c r="M463" s="295"/>
      <c r="N463" s="295"/>
      <c r="O463" s="295"/>
      <c r="P463" s="295"/>
      <c r="Q463" s="295"/>
      <c r="R463" s="295"/>
      <c r="S463" s="295"/>
      <c r="T463" s="295"/>
      <c r="U463" s="295"/>
      <c r="V463" s="295"/>
      <c r="W463" s="295"/>
      <c r="X463" s="295"/>
      <c r="Y463" s="295"/>
      <c r="Z463" s="295"/>
      <c r="AA463" s="295"/>
      <c r="AB463" s="295"/>
      <c r="AC463" s="295"/>
      <c r="AD463" s="295"/>
      <c r="AE463" s="295"/>
      <c r="AF463" s="295"/>
      <c r="AG463" s="295"/>
      <c r="AH463" s="295"/>
    </row>
    <row r="464" spans="1:34" x14ac:dyDescent="0.25">
      <c r="A464" s="295"/>
      <c r="B464" s="295"/>
      <c r="C464" s="295"/>
      <c r="D464" s="295"/>
      <c r="E464" s="295"/>
      <c r="F464" s="295"/>
      <c r="G464" s="295"/>
      <c r="H464" s="295"/>
      <c r="I464" s="295"/>
      <c r="J464" s="295"/>
      <c r="K464" s="295"/>
      <c r="L464" s="295"/>
      <c r="M464" s="295"/>
      <c r="N464" s="295"/>
      <c r="O464" s="295"/>
      <c r="P464" s="295"/>
      <c r="Q464" s="295"/>
      <c r="R464" s="295"/>
      <c r="S464" s="295"/>
      <c r="T464" s="295"/>
      <c r="U464" s="295"/>
      <c r="V464" s="295"/>
      <c r="W464" s="295"/>
      <c r="X464" s="295"/>
      <c r="Y464" s="295"/>
      <c r="Z464" s="295"/>
      <c r="AA464" s="295"/>
      <c r="AB464" s="295"/>
      <c r="AC464" s="295"/>
      <c r="AD464" s="295"/>
      <c r="AE464" s="295"/>
      <c r="AF464" s="295"/>
      <c r="AG464" s="295"/>
      <c r="AH464" s="295"/>
    </row>
    <row r="465" spans="1:34" x14ac:dyDescent="0.25">
      <c r="A465" s="295"/>
      <c r="B465" s="295"/>
      <c r="C465" s="295"/>
      <c r="D465" s="295"/>
      <c r="E465" s="295"/>
      <c r="F465" s="295"/>
      <c r="G465" s="295"/>
      <c r="H465" s="295"/>
      <c r="I465" s="295"/>
      <c r="J465" s="295"/>
      <c r="K465" s="295"/>
      <c r="L465" s="295"/>
      <c r="M465" s="295"/>
      <c r="N465" s="295"/>
      <c r="O465" s="295"/>
      <c r="P465" s="295"/>
      <c r="Q465" s="295"/>
      <c r="R465" s="295"/>
      <c r="S465" s="295"/>
      <c r="T465" s="295"/>
      <c r="U465" s="295"/>
      <c r="V465" s="295"/>
      <c r="W465" s="295"/>
      <c r="X465" s="295"/>
      <c r="Y465" s="295"/>
      <c r="Z465" s="295"/>
      <c r="AA465" s="295"/>
      <c r="AB465" s="295"/>
      <c r="AC465" s="295"/>
      <c r="AD465" s="295"/>
      <c r="AE465" s="295"/>
      <c r="AF465" s="295"/>
      <c r="AG465" s="295"/>
      <c r="AH465" s="295"/>
    </row>
    <row r="466" spans="1:34" x14ac:dyDescent="0.25">
      <c r="A466" s="295"/>
      <c r="B466" s="295"/>
      <c r="C466" s="295"/>
      <c r="D466" s="295"/>
      <c r="E466" s="295"/>
      <c r="F466" s="295"/>
      <c r="G466" s="295"/>
      <c r="H466" s="295"/>
      <c r="I466" s="295"/>
      <c r="J466" s="295"/>
      <c r="K466" s="295"/>
      <c r="L466" s="295"/>
      <c r="M466" s="295"/>
      <c r="N466" s="295"/>
      <c r="O466" s="295"/>
      <c r="P466" s="295"/>
      <c r="Q466" s="295"/>
      <c r="R466" s="295"/>
      <c r="S466" s="295"/>
      <c r="T466" s="295"/>
      <c r="U466" s="295"/>
      <c r="V466" s="295"/>
      <c r="W466" s="295"/>
      <c r="X466" s="295"/>
      <c r="Y466" s="295"/>
      <c r="Z466" s="295"/>
      <c r="AA466" s="295"/>
      <c r="AB466" s="295"/>
      <c r="AC466" s="295"/>
      <c r="AD466" s="295"/>
      <c r="AE466" s="295"/>
      <c r="AF466" s="295"/>
      <c r="AG466" s="295"/>
      <c r="AH466" s="295"/>
    </row>
    <row r="467" spans="1:34" x14ac:dyDescent="0.25">
      <c r="A467" s="295"/>
      <c r="B467" s="295"/>
      <c r="C467" s="295"/>
      <c r="D467" s="295"/>
      <c r="E467" s="295"/>
      <c r="F467" s="295"/>
      <c r="G467" s="295"/>
      <c r="H467" s="295"/>
      <c r="I467" s="295"/>
      <c r="J467" s="295"/>
      <c r="K467" s="295"/>
      <c r="L467" s="295"/>
      <c r="M467" s="295"/>
      <c r="N467" s="295"/>
      <c r="O467" s="295"/>
      <c r="P467" s="295"/>
      <c r="Q467" s="295"/>
      <c r="R467" s="295"/>
      <c r="S467" s="295"/>
      <c r="T467" s="295"/>
      <c r="U467" s="295"/>
      <c r="V467" s="295"/>
      <c r="W467" s="295"/>
      <c r="X467" s="295"/>
      <c r="Y467" s="295"/>
      <c r="Z467" s="295"/>
      <c r="AA467" s="295"/>
      <c r="AB467" s="295"/>
      <c r="AC467" s="295"/>
      <c r="AD467" s="295"/>
      <c r="AE467" s="295"/>
      <c r="AF467" s="295"/>
      <c r="AG467" s="295"/>
      <c r="AH467" s="295"/>
    </row>
    <row r="468" spans="1:34" x14ac:dyDescent="0.25">
      <c r="A468" s="295"/>
      <c r="B468" s="295"/>
      <c r="C468" s="295"/>
      <c r="D468" s="295"/>
      <c r="E468" s="295"/>
      <c r="F468" s="295"/>
      <c r="G468" s="295"/>
      <c r="H468" s="295"/>
      <c r="I468" s="295"/>
      <c r="J468" s="295"/>
      <c r="K468" s="295"/>
      <c r="L468" s="295"/>
      <c r="M468" s="295"/>
      <c r="N468" s="295"/>
      <c r="O468" s="295"/>
      <c r="P468" s="295"/>
      <c r="Q468" s="295"/>
      <c r="R468" s="295"/>
      <c r="S468" s="295"/>
      <c r="T468" s="295"/>
      <c r="U468" s="295"/>
      <c r="V468" s="295"/>
      <c r="W468" s="295"/>
      <c r="X468" s="295"/>
      <c r="Y468" s="295"/>
      <c r="Z468" s="295"/>
      <c r="AA468" s="295"/>
      <c r="AB468" s="295"/>
      <c r="AC468" s="295"/>
      <c r="AD468" s="295"/>
      <c r="AE468" s="295"/>
      <c r="AF468" s="295"/>
      <c r="AG468" s="295"/>
      <c r="AH468" s="295"/>
    </row>
    <row r="469" spans="1:34" x14ac:dyDescent="0.25">
      <c r="A469" s="295"/>
      <c r="B469" s="295"/>
      <c r="C469" s="295"/>
      <c r="D469" s="295"/>
      <c r="E469" s="295"/>
      <c r="F469" s="295"/>
      <c r="G469" s="295"/>
      <c r="H469" s="295"/>
      <c r="I469" s="295"/>
      <c r="J469" s="295"/>
      <c r="K469" s="295"/>
      <c r="L469" s="295"/>
      <c r="M469" s="295"/>
      <c r="N469" s="295"/>
      <c r="O469" s="295"/>
      <c r="P469" s="295"/>
      <c r="Q469" s="295"/>
      <c r="R469" s="295"/>
      <c r="S469" s="295"/>
      <c r="T469" s="295"/>
      <c r="U469" s="295"/>
      <c r="V469" s="295"/>
      <c r="W469" s="295"/>
      <c r="X469" s="295"/>
      <c r="Y469" s="295"/>
      <c r="Z469" s="295"/>
      <c r="AA469" s="295"/>
      <c r="AB469" s="295"/>
      <c r="AC469" s="295"/>
      <c r="AD469" s="295"/>
      <c r="AE469" s="295"/>
      <c r="AF469" s="295"/>
      <c r="AG469" s="295"/>
      <c r="AH469" s="295"/>
    </row>
    <row r="470" spans="1:34" x14ac:dyDescent="0.25">
      <c r="A470" s="295"/>
      <c r="B470" s="295"/>
      <c r="C470" s="295"/>
      <c r="D470" s="295"/>
      <c r="E470" s="295"/>
      <c r="F470" s="295"/>
      <c r="G470" s="295"/>
      <c r="H470" s="295"/>
      <c r="I470" s="295"/>
      <c r="J470" s="295"/>
      <c r="K470" s="295"/>
      <c r="L470" s="295"/>
      <c r="M470" s="295"/>
      <c r="N470" s="295"/>
      <c r="O470" s="295"/>
      <c r="P470" s="295"/>
      <c r="Q470" s="295"/>
      <c r="R470" s="295"/>
      <c r="S470" s="295"/>
      <c r="T470" s="295"/>
      <c r="U470" s="295"/>
      <c r="V470" s="295"/>
      <c r="W470" s="295"/>
      <c r="X470" s="295"/>
      <c r="Y470" s="295"/>
      <c r="Z470" s="295"/>
      <c r="AA470" s="295"/>
      <c r="AB470" s="295"/>
      <c r="AC470" s="295"/>
      <c r="AD470" s="295"/>
      <c r="AE470" s="295"/>
      <c r="AF470" s="295"/>
      <c r="AG470" s="295"/>
      <c r="AH470" s="295"/>
    </row>
    <row r="471" spans="1:34" x14ac:dyDescent="0.25">
      <c r="A471" s="295"/>
      <c r="B471" s="295"/>
      <c r="C471" s="295"/>
      <c r="D471" s="295"/>
      <c r="E471" s="295"/>
      <c r="F471" s="295"/>
      <c r="G471" s="295"/>
      <c r="H471" s="295"/>
      <c r="I471" s="295"/>
      <c r="J471" s="295"/>
      <c r="K471" s="295"/>
      <c r="L471" s="295"/>
      <c r="M471" s="295"/>
      <c r="N471" s="295"/>
      <c r="O471" s="295"/>
      <c r="P471" s="295"/>
      <c r="Q471" s="295"/>
      <c r="R471" s="295"/>
      <c r="S471" s="295"/>
      <c r="T471" s="295"/>
      <c r="U471" s="295"/>
      <c r="V471" s="295"/>
      <c r="W471" s="295"/>
      <c r="X471" s="295"/>
      <c r="Y471" s="295"/>
      <c r="Z471" s="295"/>
      <c r="AA471" s="295"/>
      <c r="AB471" s="295"/>
      <c r="AC471" s="295"/>
      <c r="AD471" s="295"/>
      <c r="AE471" s="295"/>
      <c r="AF471" s="295"/>
      <c r="AG471" s="295"/>
      <c r="AH471" s="295"/>
    </row>
    <row r="472" spans="1:34" x14ac:dyDescent="0.25">
      <c r="A472" s="295"/>
      <c r="B472" s="295"/>
      <c r="C472" s="295"/>
      <c r="D472" s="295"/>
      <c r="E472" s="295"/>
      <c r="F472" s="295"/>
      <c r="G472" s="295"/>
      <c r="H472" s="295"/>
      <c r="I472" s="295"/>
      <c r="J472" s="295"/>
      <c r="K472" s="295"/>
      <c r="L472" s="295"/>
      <c r="M472" s="295"/>
      <c r="N472" s="295"/>
      <c r="O472" s="295"/>
      <c r="P472" s="295"/>
      <c r="Q472" s="295"/>
      <c r="R472" s="295"/>
      <c r="S472" s="295"/>
      <c r="T472" s="295"/>
      <c r="U472" s="295"/>
      <c r="V472" s="295"/>
      <c r="W472" s="295"/>
      <c r="X472" s="295"/>
      <c r="Y472" s="295"/>
      <c r="Z472" s="295"/>
      <c r="AA472" s="295"/>
      <c r="AB472" s="295"/>
      <c r="AC472" s="295"/>
      <c r="AD472" s="295"/>
      <c r="AE472" s="295"/>
      <c r="AF472" s="295"/>
      <c r="AG472" s="295"/>
      <c r="AH472" s="295"/>
    </row>
    <row r="473" spans="1:34" x14ac:dyDescent="0.25">
      <c r="A473" s="295"/>
      <c r="B473" s="295"/>
      <c r="C473" s="295"/>
      <c r="D473" s="295"/>
      <c r="E473" s="295"/>
      <c r="F473" s="295"/>
      <c r="G473" s="295"/>
      <c r="H473" s="295"/>
      <c r="I473" s="295"/>
      <c r="J473" s="295"/>
      <c r="K473" s="295"/>
      <c r="L473" s="295"/>
      <c r="M473" s="295"/>
      <c r="N473" s="295"/>
      <c r="O473" s="295"/>
      <c r="P473" s="295"/>
      <c r="Q473" s="295"/>
      <c r="R473" s="295"/>
      <c r="S473" s="295"/>
      <c r="T473" s="295"/>
      <c r="U473" s="295"/>
      <c r="V473" s="295"/>
      <c r="W473" s="295"/>
      <c r="X473" s="295"/>
      <c r="Y473" s="295"/>
      <c r="Z473" s="295"/>
      <c r="AA473" s="295"/>
      <c r="AB473" s="295"/>
      <c r="AC473" s="295"/>
      <c r="AD473" s="295"/>
      <c r="AE473" s="295"/>
      <c r="AF473" s="295"/>
      <c r="AG473" s="295"/>
      <c r="AH473" s="295"/>
    </row>
    <row r="474" spans="1:34" x14ac:dyDescent="0.25">
      <c r="A474" s="295"/>
      <c r="B474" s="295"/>
      <c r="C474" s="295"/>
      <c r="D474" s="295"/>
      <c r="E474" s="295"/>
      <c r="F474" s="295"/>
      <c r="G474" s="295"/>
      <c r="H474" s="295"/>
      <c r="I474" s="295"/>
      <c r="J474" s="295"/>
      <c r="K474" s="295"/>
      <c r="L474" s="295"/>
      <c r="M474" s="295"/>
      <c r="N474" s="295"/>
      <c r="O474" s="295"/>
      <c r="P474" s="295"/>
      <c r="Q474" s="295"/>
      <c r="R474" s="295"/>
      <c r="S474" s="295"/>
      <c r="T474" s="295"/>
      <c r="U474" s="295"/>
      <c r="V474" s="295"/>
      <c r="W474" s="295"/>
      <c r="X474" s="295"/>
      <c r="Y474" s="295"/>
      <c r="Z474" s="295"/>
      <c r="AA474" s="295"/>
      <c r="AB474" s="295"/>
      <c r="AC474" s="295"/>
      <c r="AD474" s="295"/>
      <c r="AE474" s="295"/>
      <c r="AF474" s="295"/>
      <c r="AG474" s="295"/>
      <c r="AH474" s="295"/>
    </row>
    <row r="475" spans="1:34" x14ac:dyDescent="0.25">
      <c r="A475" s="295"/>
      <c r="B475" s="295"/>
      <c r="C475" s="295"/>
      <c r="D475" s="295"/>
      <c r="E475" s="295"/>
      <c r="F475" s="295"/>
      <c r="G475" s="295"/>
      <c r="H475" s="295"/>
      <c r="I475" s="295"/>
      <c r="J475" s="295"/>
      <c r="K475" s="295"/>
      <c r="L475" s="295"/>
      <c r="M475" s="295"/>
      <c r="N475" s="295"/>
      <c r="O475" s="295"/>
      <c r="P475" s="295"/>
      <c r="Q475" s="295"/>
      <c r="R475" s="295"/>
      <c r="S475" s="295"/>
      <c r="T475" s="295"/>
      <c r="U475" s="295"/>
      <c r="V475" s="295"/>
      <c r="W475" s="295"/>
      <c r="X475" s="295"/>
      <c r="Y475" s="295"/>
      <c r="Z475" s="295"/>
      <c r="AA475" s="295"/>
      <c r="AB475" s="295"/>
      <c r="AC475" s="295"/>
      <c r="AD475" s="295"/>
      <c r="AE475" s="295"/>
      <c r="AF475" s="295"/>
      <c r="AG475" s="295"/>
      <c r="AH475" s="295"/>
    </row>
    <row r="476" spans="1:34" x14ac:dyDescent="0.25">
      <c r="A476" s="295"/>
      <c r="B476" s="295"/>
      <c r="C476" s="295"/>
      <c r="D476" s="295"/>
      <c r="E476" s="295"/>
      <c r="F476" s="295"/>
      <c r="G476" s="295"/>
      <c r="H476" s="295"/>
      <c r="I476" s="295"/>
      <c r="J476" s="295"/>
      <c r="K476" s="295"/>
      <c r="L476" s="295"/>
      <c r="M476" s="295"/>
      <c r="N476" s="295"/>
      <c r="O476" s="295"/>
      <c r="P476" s="295"/>
      <c r="Q476" s="295"/>
      <c r="R476" s="295"/>
      <c r="S476" s="295"/>
      <c r="T476" s="295"/>
      <c r="U476" s="295"/>
      <c r="V476" s="295"/>
      <c r="W476" s="295"/>
      <c r="X476" s="295"/>
      <c r="Y476" s="295"/>
      <c r="Z476" s="295"/>
      <c r="AA476" s="295"/>
      <c r="AB476" s="295"/>
      <c r="AC476" s="295"/>
      <c r="AD476" s="295"/>
      <c r="AE476" s="295"/>
      <c r="AF476" s="295"/>
      <c r="AG476" s="295"/>
      <c r="AH476" s="295"/>
    </row>
    <row r="477" spans="1:34" x14ac:dyDescent="0.25">
      <c r="A477" s="295"/>
      <c r="B477" s="295"/>
      <c r="C477" s="295"/>
      <c r="D477" s="295"/>
      <c r="E477" s="295"/>
      <c r="F477" s="295"/>
      <c r="G477" s="295"/>
      <c r="H477" s="295"/>
      <c r="I477" s="295"/>
      <c r="J477" s="295"/>
      <c r="K477" s="295"/>
      <c r="L477" s="295"/>
      <c r="M477" s="295"/>
      <c r="N477" s="295"/>
      <c r="O477" s="295"/>
      <c r="P477" s="295"/>
      <c r="Q477" s="295"/>
      <c r="R477" s="295"/>
      <c r="S477" s="295"/>
      <c r="T477" s="295"/>
      <c r="U477" s="295"/>
      <c r="V477" s="295"/>
      <c r="W477" s="295"/>
      <c r="X477" s="295"/>
      <c r="Y477" s="295"/>
      <c r="Z477" s="295"/>
      <c r="AA477" s="295"/>
      <c r="AB477" s="295"/>
      <c r="AC477" s="295"/>
      <c r="AD477" s="295"/>
      <c r="AE477" s="295"/>
      <c r="AF477" s="295"/>
      <c r="AG477" s="295"/>
      <c r="AH477" s="295"/>
    </row>
    <row r="478" spans="1:34" x14ac:dyDescent="0.25">
      <c r="A478" s="295"/>
      <c r="B478" s="295"/>
      <c r="C478" s="295"/>
      <c r="D478" s="295"/>
      <c r="E478" s="295"/>
      <c r="F478" s="295"/>
      <c r="G478" s="295"/>
      <c r="H478" s="295"/>
      <c r="I478" s="295"/>
      <c r="J478" s="295"/>
      <c r="K478" s="295"/>
      <c r="L478" s="295"/>
      <c r="M478" s="295"/>
      <c r="N478" s="295"/>
      <c r="O478" s="295"/>
      <c r="P478" s="295"/>
      <c r="Q478" s="295"/>
      <c r="R478" s="295"/>
      <c r="S478" s="295"/>
      <c r="T478" s="295"/>
      <c r="U478" s="295"/>
      <c r="V478" s="295"/>
      <c r="W478" s="295"/>
      <c r="X478" s="295"/>
      <c r="Y478" s="295"/>
      <c r="Z478" s="295"/>
      <c r="AA478" s="295"/>
      <c r="AB478" s="295"/>
      <c r="AC478" s="295"/>
      <c r="AD478" s="295"/>
      <c r="AE478" s="295"/>
      <c r="AF478" s="295"/>
      <c r="AG478" s="295"/>
      <c r="AH478" s="295"/>
    </row>
    <row r="479" spans="1:34" x14ac:dyDescent="0.25">
      <c r="A479" s="295"/>
      <c r="B479" s="295"/>
      <c r="C479" s="295"/>
      <c r="D479" s="295"/>
      <c r="E479" s="295"/>
      <c r="F479" s="295"/>
      <c r="G479" s="295"/>
      <c r="H479" s="295"/>
      <c r="I479" s="295"/>
      <c r="J479" s="295"/>
      <c r="K479" s="295"/>
      <c r="L479" s="295"/>
      <c r="M479" s="295"/>
      <c r="N479" s="295"/>
      <c r="O479" s="295"/>
      <c r="P479" s="295"/>
      <c r="Q479" s="295"/>
      <c r="R479" s="295"/>
      <c r="S479" s="295"/>
      <c r="T479" s="295"/>
      <c r="U479" s="295"/>
      <c r="V479" s="295"/>
      <c r="W479" s="295"/>
      <c r="X479" s="295"/>
      <c r="Y479" s="295"/>
      <c r="Z479" s="295"/>
      <c r="AA479" s="295"/>
      <c r="AB479" s="295"/>
      <c r="AC479" s="295"/>
      <c r="AD479" s="295"/>
      <c r="AE479" s="295"/>
      <c r="AF479" s="295"/>
      <c r="AG479" s="295"/>
      <c r="AH479" s="295"/>
    </row>
    <row r="480" spans="1:34" x14ac:dyDescent="0.25">
      <c r="A480" s="295"/>
      <c r="B480" s="295"/>
      <c r="C480" s="295"/>
      <c r="D480" s="295"/>
      <c r="E480" s="295"/>
      <c r="F480" s="295"/>
      <c r="G480" s="295"/>
      <c r="H480" s="295"/>
      <c r="I480" s="295"/>
      <c r="J480" s="295"/>
      <c r="K480" s="295"/>
      <c r="L480" s="295"/>
      <c r="M480" s="295"/>
      <c r="N480" s="295"/>
      <c r="O480" s="295"/>
      <c r="P480" s="295"/>
      <c r="Q480" s="295"/>
      <c r="R480" s="295"/>
      <c r="S480" s="295"/>
      <c r="T480" s="295"/>
      <c r="U480" s="295"/>
      <c r="V480" s="295"/>
      <c r="W480" s="295"/>
      <c r="X480" s="295"/>
      <c r="Y480" s="295"/>
      <c r="Z480" s="295"/>
      <c r="AA480" s="295"/>
      <c r="AB480" s="295"/>
      <c r="AC480" s="295"/>
      <c r="AD480" s="295"/>
      <c r="AE480" s="295"/>
      <c r="AF480" s="295"/>
      <c r="AG480" s="295"/>
      <c r="AH480" s="295"/>
    </row>
    <row r="481" spans="1:34" x14ac:dyDescent="0.25">
      <c r="A481" s="295"/>
      <c r="B481" s="295"/>
      <c r="C481" s="295"/>
      <c r="D481" s="295"/>
      <c r="E481" s="295"/>
      <c r="F481" s="295"/>
      <c r="G481" s="295"/>
      <c r="H481" s="295"/>
      <c r="I481" s="295"/>
      <c r="J481" s="295"/>
      <c r="K481" s="295"/>
      <c r="L481" s="295"/>
      <c r="M481" s="295"/>
      <c r="N481" s="295"/>
      <c r="O481" s="295"/>
      <c r="P481" s="295"/>
      <c r="Q481" s="295"/>
      <c r="R481" s="295"/>
      <c r="S481" s="295"/>
      <c r="T481" s="295"/>
      <c r="U481" s="295"/>
      <c r="V481" s="295"/>
      <c r="W481" s="295"/>
      <c r="X481" s="295"/>
      <c r="Y481" s="295"/>
      <c r="Z481" s="295"/>
      <c r="AA481" s="295"/>
      <c r="AB481" s="295"/>
      <c r="AC481" s="295"/>
      <c r="AD481" s="295"/>
      <c r="AE481" s="295"/>
      <c r="AF481" s="295"/>
      <c r="AG481" s="295"/>
      <c r="AH481" s="295"/>
    </row>
    <row r="482" spans="1:34" x14ac:dyDescent="0.25">
      <c r="A482" s="295"/>
      <c r="B482" s="295"/>
      <c r="C482" s="295"/>
      <c r="D482" s="295"/>
      <c r="E482" s="295"/>
      <c r="F482" s="295"/>
      <c r="G482" s="295"/>
      <c r="H482" s="295"/>
      <c r="I482" s="295"/>
      <c r="J482" s="295"/>
      <c r="K482" s="295"/>
      <c r="L482" s="295"/>
      <c r="M482" s="295"/>
      <c r="N482" s="295"/>
      <c r="O482" s="295"/>
      <c r="P482" s="295"/>
      <c r="Q482" s="295"/>
      <c r="R482" s="295"/>
      <c r="S482" s="295"/>
      <c r="T482" s="295"/>
      <c r="U482" s="295"/>
      <c r="V482" s="295"/>
      <c r="W482" s="295"/>
      <c r="X482" s="295"/>
      <c r="Y482" s="295"/>
      <c r="Z482" s="295"/>
      <c r="AA482" s="295"/>
      <c r="AB482" s="295"/>
      <c r="AC482" s="295"/>
      <c r="AD482" s="295"/>
      <c r="AE482" s="295"/>
      <c r="AF482" s="295"/>
      <c r="AG482" s="295"/>
      <c r="AH482" s="295"/>
    </row>
    <row r="483" spans="1:34" x14ac:dyDescent="0.25">
      <c r="A483" s="295"/>
      <c r="B483" s="295"/>
      <c r="C483" s="295"/>
      <c r="D483" s="295"/>
      <c r="E483" s="295"/>
      <c r="F483" s="295"/>
      <c r="G483" s="295"/>
      <c r="H483" s="295"/>
      <c r="I483" s="295"/>
      <c r="J483" s="295"/>
      <c r="K483" s="295"/>
      <c r="L483" s="295"/>
      <c r="M483" s="295"/>
      <c r="N483" s="295"/>
      <c r="O483" s="295"/>
      <c r="P483" s="295"/>
      <c r="Q483" s="295"/>
      <c r="R483" s="295"/>
      <c r="S483" s="295"/>
      <c r="T483" s="295"/>
      <c r="U483" s="295"/>
      <c r="V483" s="295"/>
      <c r="W483" s="295"/>
      <c r="X483" s="295"/>
      <c r="Y483" s="295"/>
      <c r="Z483" s="295"/>
      <c r="AA483" s="295"/>
      <c r="AB483" s="295"/>
      <c r="AC483" s="295"/>
      <c r="AD483" s="295"/>
      <c r="AE483" s="295"/>
      <c r="AF483" s="295"/>
      <c r="AG483" s="295"/>
      <c r="AH483" s="295"/>
    </row>
    <row r="484" spans="1:34" x14ac:dyDescent="0.25">
      <c r="A484" s="295"/>
      <c r="B484" s="295"/>
      <c r="C484" s="295"/>
      <c r="D484" s="295"/>
      <c r="E484" s="295"/>
      <c r="F484" s="295"/>
      <c r="G484" s="295"/>
      <c r="H484" s="295"/>
      <c r="I484" s="295"/>
      <c r="J484" s="295"/>
      <c r="K484" s="295"/>
      <c r="L484" s="295"/>
      <c r="M484" s="295"/>
      <c r="N484" s="295"/>
      <c r="O484" s="295"/>
      <c r="P484" s="295"/>
      <c r="Q484" s="295"/>
      <c r="R484" s="295"/>
      <c r="S484" s="295"/>
      <c r="T484" s="295"/>
      <c r="U484" s="295"/>
      <c r="V484" s="295"/>
      <c r="W484" s="295"/>
      <c r="X484" s="295"/>
      <c r="Y484" s="295"/>
      <c r="Z484" s="295"/>
      <c r="AA484" s="295"/>
      <c r="AB484" s="295"/>
      <c r="AC484" s="295"/>
      <c r="AD484" s="295"/>
      <c r="AE484" s="295"/>
      <c r="AF484" s="295"/>
      <c r="AG484" s="295"/>
      <c r="AH484" s="295"/>
    </row>
    <row r="485" spans="1:34" x14ac:dyDescent="0.25">
      <c r="A485" s="295"/>
      <c r="B485" s="295"/>
      <c r="C485" s="295"/>
      <c r="D485" s="295"/>
      <c r="E485" s="295"/>
      <c r="F485" s="295"/>
      <c r="G485" s="295"/>
      <c r="H485" s="295"/>
      <c r="I485" s="295"/>
      <c r="J485" s="295"/>
      <c r="K485" s="295"/>
      <c r="L485" s="295"/>
      <c r="M485" s="295"/>
      <c r="N485" s="295"/>
      <c r="O485" s="295"/>
      <c r="P485" s="295"/>
      <c r="Q485" s="295"/>
      <c r="R485" s="295"/>
      <c r="S485" s="295"/>
      <c r="T485" s="295"/>
      <c r="U485" s="295"/>
      <c r="V485" s="295"/>
      <c r="W485" s="295"/>
      <c r="X485" s="295"/>
      <c r="Y485" s="295"/>
      <c r="Z485" s="295"/>
      <c r="AA485" s="295"/>
      <c r="AB485" s="295"/>
      <c r="AC485" s="295"/>
      <c r="AD485" s="295"/>
      <c r="AE485" s="295"/>
      <c r="AF485" s="295"/>
      <c r="AG485" s="295"/>
      <c r="AH485" s="295"/>
    </row>
    <row r="486" spans="1:34" x14ac:dyDescent="0.25">
      <c r="A486" s="295"/>
      <c r="B486" s="295"/>
      <c r="C486" s="295"/>
      <c r="D486" s="295"/>
      <c r="E486" s="295"/>
      <c r="F486" s="295"/>
      <c r="G486" s="295"/>
      <c r="H486" s="295"/>
      <c r="I486" s="295"/>
      <c r="J486" s="295"/>
      <c r="K486" s="295"/>
      <c r="L486" s="295"/>
      <c r="M486" s="295"/>
      <c r="N486" s="295"/>
      <c r="O486" s="295"/>
      <c r="P486" s="295"/>
      <c r="Q486" s="295"/>
      <c r="R486" s="295"/>
      <c r="S486" s="295"/>
      <c r="T486" s="295"/>
      <c r="U486" s="295"/>
      <c r="V486" s="295"/>
      <c r="W486" s="295"/>
      <c r="X486" s="295"/>
      <c r="Y486" s="295"/>
      <c r="Z486" s="295"/>
      <c r="AA486" s="295"/>
      <c r="AB486" s="295"/>
      <c r="AC486" s="295"/>
      <c r="AD486" s="295"/>
      <c r="AE486" s="295"/>
      <c r="AF486" s="295"/>
      <c r="AG486" s="295"/>
      <c r="AH486" s="295"/>
    </row>
    <row r="487" spans="1:34" x14ac:dyDescent="0.25">
      <c r="A487" s="295"/>
      <c r="B487" s="295"/>
      <c r="C487" s="295"/>
      <c r="D487" s="295"/>
      <c r="E487" s="295"/>
      <c r="F487" s="295"/>
      <c r="G487" s="295"/>
      <c r="H487" s="295"/>
      <c r="I487" s="295"/>
      <c r="J487" s="295"/>
      <c r="K487" s="295"/>
      <c r="L487" s="295"/>
      <c r="M487" s="295"/>
      <c r="N487" s="295"/>
      <c r="O487" s="295"/>
      <c r="P487" s="295"/>
      <c r="Q487" s="295"/>
      <c r="R487" s="295"/>
      <c r="S487" s="295"/>
      <c r="T487" s="295"/>
      <c r="U487" s="295"/>
      <c r="V487" s="295"/>
      <c r="W487" s="295"/>
      <c r="X487" s="295"/>
      <c r="Y487" s="295"/>
      <c r="Z487" s="295"/>
      <c r="AA487" s="295"/>
      <c r="AB487" s="295"/>
      <c r="AC487" s="295"/>
      <c r="AD487" s="295"/>
      <c r="AE487" s="295"/>
      <c r="AF487" s="295"/>
      <c r="AG487" s="295"/>
      <c r="AH487" s="295"/>
    </row>
    <row r="488" spans="1:34" x14ac:dyDescent="0.25">
      <c r="A488" s="295"/>
      <c r="B488" s="295"/>
      <c r="C488" s="295"/>
      <c r="D488" s="295"/>
      <c r="E488" s="295"/>
      <c r="F488" s="295"/>
      <c r="G488" s="295"/>
      <c r="H488" s="295"/>
      <c r="I488" s="295"/>
      <c r="J488" s="295"/>
      <c r="K488" s="295"/>
      <c r="L488" s="295"/>
      <c r="M488" s="295"/>
      <c r="N488" s="295"/>
      <c r="O488" s="295"/>
      <c r="P488" s="295"/>
      <c r="Q488" s="295"/>
      <c r="R488" s="295"/>
      <c r="S488" s="295"/>
      <c r="T488" s="295"/>
      <c r="U488" s="295"/>
      <c r="V488" s="295"/>
      <c r="W488" s="295"/>
      <c r="X488" s="295"/>
      <c r="Y488" s="295"/>
      <c r="Z488" s="295"/>
      <c r="AA488" s="295"/>
      <c r="AB488" s="295"/>
      <c r="AC488" s="295"/>
      <c r="AD488" s="295"/>
      <c r="AE488" s="295"/>
      <c r="AF488" s="295"/>
      <c r="AG488" s="295"/>
      <c r="AH488" s="295"/>
    </row>
    <row r="489" spans="1:34" x14ac:dyDescent="0.25">
      <c r="A489" s="295"/>
      <c r="B489" s="295"/>
      <c r="C489" s="295"/>
      <c r="D489" s="295"/>
      <c r="E489" s="295"/>
      <c r="F489" s="295"/>
      <c r="G489" s="295"/>
      <c r="H489" s="295"/>
      <c r="I489" s="295"/>
      <c r="J489" s="295"/>
      <c r="K489" s="295"/>
      <c r="L489" s="295"/>
      <c r="M489" s="295"/>
      <c r="N489" s="295"/>
      <c r="O489" s="295"/>
      <c r="P489" s="295"/>
      <c r="Q489" s="295"/>
      <c r="R489" s="295"/>
      <c r="S489" s="295"/>
      <c r="T489" s="295"/>
      <c r="U489" s="295"/>
      <c r="V489" s="295"/>
      <c r="W489" s="295"/>
      <c r="X489" s="295"/>
      <c r="Y489" s="295"/>
      <c r="Z489" s="295"/>
      <c r="AA489" s="295"/>
      <c r="AB489" s="295"/>
      <c r="AC489" s="295"/>
      <c r="AD489" s="295"/>
      <c r="AE489" s="295"/>
      <c r="AF489" s="295"/>
      <c r="AG489" s="295"/>
      <c r="AH489" s="295"/>
    </row>
    <row r="490" spans="1:34" x14ac:dyDescent="0.25">
      <c r="A490" s="295"/>
      <c r="B490" s="295"/>
      <c r="C490" s="295"/>
      <c r="D490" s="295"/>
      <c r="E490" s="295"/>
      <c r="F490" s="295"/>
      <c r="G490" s="295"/>
      <c r="H490" s="295"/>
      <c r="I490" s="295"/>
      <c r="J490" s="295"/>
      <c r="K490" s="295"/>
      <c r="L490" s="295"/>
      <c r="M490" s="295"/>
      <c r="N490" s="295"/>
      <c r="O490" s="295"/>
      <c r="P490" s="295"/>
      <c r="Q490" s="295"/>
      <c r="R490" s="295"/>
      <c r="S490" s="295"/>
      <c r="T490" s="295"/>
      <c r="U490" s="295"/>
      <c r="V490" s="295"/>
      <c r="W490" s="295"/>
      <c r="X490" s="295"/>
      <c r="Y490" s="295"/>
      <c r="Z490" s="295"/>
      <c r="AA490" s="295"/>
      <c r="AB490" s="295"/>
      <c r="AC490" s="295"/>
      <c r="AD490" s="295"/>
      <c r="AE490" s="295"/>
      <c r="AF490" s="295"/>
      <c r="AG490" s="295"/>
      <c r="AH490" s="295"/>
    </row>
    <row r="491" spans="1:34" x14ac:dyDescent="0.25">
      <c r="A491" s="295"/>
      <c r="B491" s="295"/>
      <c r="C491" s="295"/>
      <c r="D491" s="295"/>
      <c r="E491" s="295"/>
      <c r="F491" s="295"/>
      <c r="G491" s="295"/>
      <c r="H491" s="295"/>
      <c r="I491" s="295"/>
      <c r="J491" s="295"/>
      <c r="K491" s="295"/>
      <c r="L491" s="295"/>
      <c r="M491" s="295"/>
      <c r="N491" s="295"/>
      <c r="O491" s="295"/>
      <c r="P491" s="295"/>
      <c r="Q491" s="295"/>
      <c r="R491" s="295"/>
      <c r="S491" s="295"/>
      <c r="T491" s="295"/>
      <c r="U491" s="295"/>
      <c r="V491" s="295"/>
      <c r="W491" s="295"/>
      <c r="X491" s="295"/>
      <c r="Y491" s="295"/>
      <c r="Z491" s="295"/>
      <c r="AA491" s="295"/>
      <c r="AB491" s="295"/>
      <c r="AC491" s="295"/>
      <c r="AD491" s="295"/>
      <c r="AE491" s="295"/>
      <c r="AF491" s="295"/>
      <c r="AG491" s="295"/>
      <c r="AH491" s="295"/>
    </row>
    <row r="492" spans="1:34" x14ac:dyDescent="0.25">
      <c r="A492" s="295"/>
      <c r="B492" s="295"/>
      <c r="C492" s="295"/>
      <c r="D492" s="295"/>
      <c r="E492" s="295"/>
      <c r="F492" s="295"/>
      <c r="G492" s="295"/>
      <c r="H492" s="295"/>
      <c r="I492" s="295"/>
      <c r="J492" s="295"/>
      <c r="K492" s="295"/>
      <c r="L492" s="295"/>
      <c r="M492" s="295"/>
      <c r="N492" s="295"/>
      <c r="O492" s="295"/>
      <c r="P492" s="295"/>
      <c r="Q492" s="295"/>
      <c r="R492" s="295"/>
      <c r="S492" s="295"/>
      <c r="T492" s="295"/>
      <c r="U492" s="295"/>
      <c r="V492" s="295"/>
      <c r="W492" s="295"/>
      <c r="X492" s="295"/>
      <c r="Y492" s="295"/>
      <c r="Z492" s="295"/>
      <c r="AA492" s="295"/>
      <c r="AB492" s="295"/>
      <c r="AC492" s="295"/>
      <c r="AD492" s="295"/>
      <c r="AE492" s="295"/>
      <c r="AF492" s="295"/>
      <c r="AG492" s="295"/>
      <c r="AH492" s="295"/>
    </row>
    <row r="493" spans="1:34" x14ac:dyDescent="0.25">
      <c r="A493" s="295"/>
      <c r="B493" s="295"/>
      <c r="C493" s="295"/>
      <c r="D493" s="295"/>
      <c r="E493" s="295"/>
      <c r="F493" s="295"/>
      <c r="G493" s="295"/>
      <c r="H493" s="295"/>
      <c r="I493" s="295"/>
      <c r="J493" s="295"/>
      <c r="K493" s="295"/>
      <c r="L493" s="295"/>
      <c r="M493" s="295"/>
      <c r="N493" s="295"/>
      <c r="O493" s="295"/>
      <c r="P493" s="295"/>
      <c r="Q493" s="295"/>
      <c r="R493" s="295"/>
      <c r="S493" s="295"/>
      <c r="T493" s="295"/>
      <c r="U493" s="295"/>
      <c r="V493" s="295"/>
      <c r="W493" s="295"/>
      <c r="X493" s="295"/>
      <c r="Y493" s="295"/>
      <c r="Z493" s="295"/>
      <c r="AA493" s="295"/>
      <c r="AB493" s="295"/>
      <c r="AC493" s="295"/>
      <c r="AD493" s="295"/>
      <c r="AE493" s="295"/>
      <c r="AF493" s="295"/>
      <c r="AG493" s="295"/>
      <c r="AH493" s="295"/>
    </row>
    <row r="494" spans="1:34" x14ac:dyDescent="0.25">
      <c r="A494" s="295"/>
      <c r="B494" s="295"/>
      <c r="C494" s="295"/>
      <c r="D494" s="295"/>
      <c r="E494" s="295"/>
      <c r="F494" s="295"/>
      <c r="G494" s="295"/>
      <c r="H494" s="295"/>
      <c r="I494" s="295"/>
      <c r="J494" s="295"/>
      <c r="K494" s="295"/>
      <c r="L494" s="295"/>
      <c r="M494" s="295"/>
      <c r="N494" s="295"/>
      <c r="O494" s="295"/>
      <c r="P494" s="295"/>
      <c r="Q494" s="295"/>
      <c r="R494" s="295"/>
      <c r="S494" s="295"/>
      <c r="T494" s="295"/>
      <c r="U494" s="295"/>
      <c r="V494" s="295"/>
      <c r="W494" s="295"/>
      <c r="X494" s="295"/>
      <c r="Y494" s="295"/>
      <c r="Z494" s="295"/>
      <c r="AA494" s="295"/>
      <c r="AB494" s="295"/>
      <c r="AC494" s="295"/>
      <c r="AD494" s="295"/>
      <c r="AE494" s="295"/>
      <c r="AF494" s="295"/>
      <c r="AG494" s="295"/>
      <c r="AH494" s="295"/>
    </row>
    <row r="495" spans="1:34" x14ac:dyDescent="0.25">
      <c r="A495" s="295"/>
      <c r="B495" s="295"/>
      <c r="C495" s="295"/>
      <c r="D495" s="295"/>
      <c r="E495" s="295"/>
      <c r="F495" s="295"/>
      <c r="G495" s="295"/>
      <c r="H495" s="295"/>
      <c r="I495" s="295"/>
      <c r="J495" s="295"/>
      <c r="K495" s="295"/>
      <c r="L495" s="295"/>
      <c r="M495" s="295"/>
      <c r="N495" s="295"/>
      <c r="O495" s="295"/>
      <c r="P495" s="295"/>
      <c r="Q495" s="295"/>
      <c r="R495" s="295"/>
      <c r="S495" s="295"/>
      <c r="T495" s="295"/>
      <c r="U495" s="295"/>
      <c r="V495" s="295"/>
      <c r="W495" s="295"/>
      <c r="X495" s="295"/>
      <c r="Y495" s="295"/>
      <c r="Z495" s="295"/>
      <c r="AA495" s="295"/>
      <c r="AB495" s="295"/>
      <c r="AC495" s="295"/>
      <c r="AD495" s="295"/>
      <c r="AE495" s="295"/>
      <c r="AF495" s="295"/>
      <c r="AG495" s="295"/>
      <c r="AH495" s="295"/>
    </row>
    <row r="496" spans="1:34" x14ac:dyDescent="0.25">
      <c r="A496" s="295"/>
      <c r="B496" s="295"/>
      <c r="C496" s="295"/>
      <c r="D496" s="295"/>
      <c r="E496" s="295"/>
      <c r="F496" s="295"/>
      <c r="G496" s="295"/>
      <c r="H496" s="295"/>
      <c r="I496" s="295"/>
      <c r="J496" s="295"/>
      <c r="K496" s="295"/>
      <c r="L496" s="295"/>
      <c r="M496" s="295"/>
      <c r="N496" s="295"/>
      <c r="O496" s="295"/>
      <c r="P496" s="295"/>
      <c r="Q496" s="295"/>
      <c r="R496" s="295"/>
      <c r="S496" s="295"/>
      <c r="T496" s="295"/>
      <c r="U496" s="295"/>
      <c r="V496" s="295"/>
      <c r="W496" s="295"/>
      <c r="X496" s="295"/>
      <c r="Y496" s="295"/>
      <c r="Z496" s="295"/>
      <c r="AA496" s="295"/>
      <c r="AB496" s="295"/>
      <c r="AC496" s="295"/>
      <c r="AD496" s="295"/>
      <c r="AE496" s="295"/>
      <c r="AF496" s="295"/>
      <c r="AG496" s="295"/>
      <c r="AH496" s="295"/>
    </row>
    <row r="497" spans="1:34" x14ac:dyDescent="0.25">
      <c r="A497" s="295"/>
      <c r="B497" s="295"/>
      <c r="C497" s="295"/>
      <c r="D497" s="295"/>
      <c r="E497" s="295"/>
      <c r="F497" s="295"/>
      <c r="G497" s="295"/>
      <c r="H497" s="295"/>
      <c r="I497" s="295"/>
      <c r="J497" s="295"/>
      <c r="K497" s="295"/>
      <c r="L497" s="295"/>
      <c r="M497" s="295"/>
      <c r="N497" s="295"/>
      <c r="O497" s="295"/>
      <c r="P497" s="295"/>
      <c r="Q497" s="295"/>
      <c r="R497" s="295"/>
      <c r="S497" s="295"/>
      <c r="T497" s="295"/>
      <c r="U497" s="295"/>
      <c r="V497" s="295"/>
      <c r="W497" s="295"/>
      <c r="X497" s="295"/>
      <c r="Y497" s="295"/>
      <c r="Z497" s="295"/>
      <c r="AA497" s="295"/>
      <c r="AB497" s="295"/>
      <c r="AC497" s="295"/>
      <c r="AD497" s="295"/>
      <c r="AE497" s="295"/>
      <c r="AF497" s="295"/>
      <c r="AG497" s="295"/>
      <c r="AH497" s="295"/>
    </row>
    <row r="498" spans="1:34" x14ac:dyDescent="0.25">
      <c r="A498" s="295"/>
      <c r="B498" s="295"/>
      <c r="C498" s="295"/>
      <c r="D498" s="295"/>
      <c r="E498" s="295"/>
      <c r="F498" s="295"/>
      <c r="G498" s="295"/>
      <c r="H498" s="295"/>
      <c r="I498" s="295"/>
      <c r="J498" s="295"/>
      <c r="K498" s="295"/>
      <c r="L498" s="295"/>
      <c r="M498" s="295"/>
      <c r="N498" s="295"/>
      <c r="O498" s="295"/>
      <c r="P498" s="295"/>
      <c r="Q498" s="295"/>
      <c r="R498" s="295"/>
      <c r="S498" s="295"/>
      <c r="T498" s="295"/>
      <c r="U498" s="295"/>
      <c r="V498" s="295"/>
      <c r="W498" s="295"/>
      <c r="X498" s="295"/>
      <c r="Y498" s="295"/>
      <c r="Z498" s="295"/>
      <c r="AA498" s="295"/>
      <c r="AB498" s="295"/>
      <c r="AC498" s="295"/>
      <c r="AD498" s="295"/>
      <c r="AE498" s="295"/>
      <c r="AF498" s="295"/>
      <c r="AG498" s="295"/>
      <c r="AH498" s="295"/>
    </row>
    <row r="499" spans="1:34" x14ac:dyDescent="0.25">
      <c r="A499" s="295"/>
      <c r="B499" s="295"/>
      <c r="C499" s="295"/>
      <c r="D499" s="295"/>
      <c r="E499" s="295"/>
      <c r="F499" s="295"/>
      <c r="G499" s="295"/>
      <c r="H499" s="295"/>
      <c r="I499" s="295"/>
      <c r="J499" s="295"/>
      <c r="K499" s="295"/>
      <c r="L499" s="295"/>
      <c r="M499" s="295"/>
      <c r="N499" s="295"/>
      <c r="O499" s="295"/>
      <c r="P499" s="295"/>
      <c r="Q499" s="295"/>
      <c r="R499" s="295"/>
      <c r="S499" s="295"/>
      <c r="T499" s="295"/>
      <c r="U499" s="295"/>
      <c r="V499" s="295"/>
      <c r="W499" s="295"/>
      <c r="X499" s="295"/>
      <c r="Y499" s="295"/>
      <c r="Z499" s="295"/>
      <c r="AA499" s="295"/>
      <c r="AB499" s="295"/>
      <c r="AC499" s="295"/>
      <c r="AD499" s="295"/>
      <c r="AE499" s="295"/>
      <c r="AF499" s="295"/>
      <c r="AG499" s="295"/>
      <c r="AH499" s="295"/>
    </row>
    <row r="500" spans="1:34" x14ac:dyDescent="0.25">
      <c r="A500" s="295"/>
      <c r="B500" s="295"/>
      <c r="C500" s="295"/>
      <c r="D500" s="295"/>
      <c r="E500" s="295"/>
      <c r="F500" s="295"/>
      <c r="G500" s="295"/>
      <c r="H500" s="295"/>
      <c r="I500" s="295"/>
      <c r="J500" s="295"/>
      <c r="K500" s="295"/>
      <c r="L500" s="295"/>
      <c r="M500" s="295"/>
      <c r="N500" s="295"/>
      <c r="O500" s="295"/>
      <c r="P500" s="295"/>
      <c r="Q500" s="295"/>
      <c r="R500" s="295"/>
      <c r="S500" s="295"/>
      <c r="T500" s="295"/>
      <c r="U500" s="295"/>
      <c r="V500" s="295"/>
      <c r="W500" s="295"/>
      <c r="X500" s="295"/>
      <c r="Y500" s="295"/>
      <c r="Z500" s="295"/>
      <c r="AA500" s="295"/>
      <c r="AB500" s="295"/>
      <c r="AC500" s="295"/>
      <c r="AD500" s="295"/>
      <c r="AE500" s="295"/>
      <c r="AF500" s="295"/>
      <c r="AG500" s="295"/>
      <c r="AH500" s="295"/>
    </row>
    <row r="501" spans="1:34" x14ac:dyDescent="0.25">
      <c r="A501" s="295"/>
      <c r="B501" s="295"/>
      <c r="C501" s="295"/>
      <c r="D501" s="295"/>
      <c r="E501" s="295"/>
      <c r="F501" s="295"/>
      <c r="G501" s="295"/>
      <c r="H501" s="295"/>
      <c r="I501" s="295"/>
      <c r="J501" s="295"/>
      <c r="K501" s="295"/>
      <c r="L501" s="295"/>
      <c r="M501" s="295"/>
      <c r="N501" s="295"/>
      <c r="O501" s="295"/>
      <c r="P501" s="295"/>
      <c r="Q501" s="295"/>
      <c r="R501" s="295"/>
      <c r="S501" s="295"/>
      <c r="T501" s="295"/>
      <c r="U501" s="295"/>
      <c r="V501" s="295"/>
      <c r="W501" s="295"/>
      <c r="X501" s="295"/>
      <c r="Y501" s="295"/>
      <c r="Z501" s="295"/>
      <c r="AA501" s="295"/>
      <c r="AB501" s="295"/>
      <c r="AC501" s="295"/>
      <c r="AD501" s="295"/>
      <c r="AE501" s="295"/>
      <c r="AF501" s="295"/>
      <c r="AG501" s="295"/>
      <c r="AH501" s="295"/>
    </row>
    <row r="502" spans="1:34" x14ac:dyDescent="0.25">
      <c r="A502" s="295"/>
      <c r="B502" s="295"/>
      <c r="C502" s="295"/>
      <c r="D502" s="295"/>
      <c r="E502" s="295"/>
      <c r="F502" s="295"/>
      <c r="G502" s="295"/>
      <c r="H502" s="295"/>
      <c r="I502" s="295"/>
      <c r="J502" s="295"/>
      <c r="K502" s="295"/>
      <c r="L502" s="295"/>
      <c r="M502" s="295"/>
      <c r="N502" s="295"/>
      <c r="O502" s="295"/>
      <c r="P502" s="295"/>
      <c r="Q502" s="295"/>
      <c r="R502" s="295"/>
      <c r="S502" s="295"/>
      <c r="T502" s="295"/>
      <c r="U502" s="295"/>
      <c r="V502" s="295"/>
      <c r="W502" s="295"/>
      <c r="X502" s="295"/>
      <c r="Y502" s="295"/>
      <c r="Z502" s="295"/>
      <c r="AA502" s="295"/>
      <c r="AB502" s="295"/>
      <c r="AC502" s="295"/>
      <c r="AD502" s="295"/>
      <c r="AE502" s="295"/>
      <c r="AF502" s="295"/>
      <c r="AG502" s="295"/>
      <c r="AH502" s="295"/>
    </row>
    <row r="503" spans="1:34" x14ac:dyDescent="0.25">
      <c r="A503" s="295"/>
      <c r="B503" s="295"/>
      <c r="C503" s="295"/>
      <c r="D503" s="295"/>
      <c r="E503" s="295"/>
      <c r="F503" s="295"/>
      <c r="G503" s="295"/>
      <c r="H503" s="295"/>
      <c r="I503" s="295"/>
      <c r="J503" s="295"/>
      <c r="K503" s="295"/>
      <c r="L503" s="295"/>
      <c r="M503" s="295"/>
      <c r="N503" s="295"/>
      <c r="O503" s="295"/>
      <c r="P503" s="295"/>
      <c r="Q503" s="295"/>
      <c r="R503" s="295"/>
      <c r="S503" s="295"/>
      <c r="T503" s="295"/>
      <c r="U503" s="295"/>
      <c r="V503" s="295"/>
      <c r="W503" s="295"/>
      <c r="X503" s="295"/>
      <c r="Y503" s="295"/>
      <c r="Z503" s="295"/>
      <c r="AA503" s="295"/>
      <c r="AB503" s="295"/>
      <c r="AC503" s="295"/>
      <c r="AD503" s="295"/>
      <c r="AE503" s="295"/>
      <c r="AF503" s="295"/>
      <c r="AG503" s="295"/>
      <c r="AH503" s="295"/>
    </row>
    <row r="504" spans="1:34" x14ac:dyDescent="0.25">
      <c r="A504" s="295"/>
      <c r="B504" s="295"/>
      <c r="C504" s="295"/>
      <c r="D504" s="295"/>
      <c r="E504" s="295"/>
      <c r="F504" s="295"/>
      <c r="G504" s="295"/>
      <c r="H504" s="295"/>
      <c r="I504" s="295"/>
      <c r="J504" s="295"/>
      <c r="K504" s="295"/>
      <c r="L504" s="295"/>
      <c r="M504" s="295"/>
      <c r="N504" s="295"/>
      <c r="O504" s="295"/>
      <c r="P504" s="295"/>
      <c r="Q504" s="295"/>
      <c r="R504" s="295"/>
      <c r="S504" s="295"/>
      <c r="T504" s="295"/>
      <c r="U504" s="295"/>
      <c r="V504" s="295"/>
      <c r="W504" s="295"/>
      <c r="X504" s="295"/>
      <c r="Y504" s="295"/>
      <c r="Z504" s="295"/>
      <c r="AA504" s="295"/>
      <c r="AB504" s="295"/>
      <c r="AC504" s="295"/>
      <c r="AD504" s="295"/>
      <c r="AE504" s="295"/>
      <c r="AF504" s="295"/>
      <c r="AG504" s="295"/>
      <c r="AH504" s="295"/>
    </row>
    <row r="505" spans="1:34" x14ac:dyDescent="0.25">
      <c r="A505" s="295"/>
      <c r="B505" s="295"/>
      <c r="C505" s="295"/>
      <c r="D505" s="295"/>
      <c r="E505" s="295"/>
      <c r="F505" s="295"/>
      <c r="G505" s="295"/>
      <c r="H505" s="295"/>
      <c r="I505" s="295"/>
      <c r="J505" s="295"/>
      <c r="K505" s="295"/>
      <c r="L505" s="295"/>
      <c r="M505" s="295"/>
      <c r="N505" s="295"/>
      <c r="O505" s="295"/>
      <c r="P505" s="295"/>
      <c r="Q505" s="295"/>
      <c r="R505" s="295"/>
      <c r="S505" s="295"/>
      <c r="T505" s="295"/>
      <c r="U505" s="295"/>
      <c r="V505" s="295"/>
      <c r="W505" s="295"/>
      <c r="X505" s="295"/>
      <c r="Y505" s="295"/>
      <c r="Z505" s="295"/>
      <c r="AA505" s="295"/>
      <c r="AB505" s="295"/>
      <c r="AC505" s="295"/>
      <c r="AD505" s="295"/>
      <c r="AE505" s="295"/>
      <c r="AF505" s="295"/>
      <c r="AG505" s="295"/>
      <c r="AH505" s="295"/>
    </row>
    <row r="506" spans="1:34" x14ac:dyDescent="0.25">
      <c r="A506" s="295"/>
      <c r="B506" s="295"/>
      <c r="C506" s="295"/>
      <c r="D506" s="295"/>
      <c r="E506" s="295"/>
      <c r="F506" s="295"/>
      <c r="G506" s="295"/>
      <c r="H506" s="295"/>
      <c r="I506" s="295"/>
      <c r="J506" s="295"/>
      <c r="K506" s="295"/>
      <c r="L506" s="295"/>
      <c r="M506" s="295"/>
      <c r="N506" s="295"/>
      <c r="O506" s="295"/>
      <c r="P506" s="295"/>
      <c r="Q506" s="295"/>
      <c r="R506" s="295"/>
      <c r="S506" s="295"/>
      <c r="T506" s="295"/>
      <c r="U506" s="295"/>
      <c r="V506" s="295"/>
      <c r="W506" s="295"/>
      <c r="X506" s="295"/>
      <c r="Y506" s="295"/>
      <c r="Z506" s="295"/>
      <c r="AA506" s="295"/>
      <c r="AB506" s="295"/>
      <c r="AC506" s="295"/>
      <c r="AD506" s="295"/>
      <c r="AE506" s="295"/>
      <c r="AF506" s="295"/>
      <c r="AG506" s="295"/>
      <c r="AH506" s="295"/>
    </row>
    <row r="507" spans="1:34" x14ac:dyDescent="0.25">
      <c r="A507" s="295"/>
      <c r="B507" s="295"/>
      <c r="C507" s="295"/>
      <c r="D507" s="295"/>
      <c r="E507" s="295"/>
      <c r="F507" s="295"/>
      <c r="G507" s="295"/>
      <c r="H507" s="295"/>
      <c r="I507" s="295"/>
      <c r="J507" s="295"/>
      <c r="K507" s="295"/>
      <c r="L507" s="295"/>
      <c r="M507" s="295"/>
      <c r="N507" s="295"/>
      <c r="O507" s="295"/>
      <c r="P507" s="295"/>
      <c r="Q507" s="295"/>
      <c r="R507" s="295"/>
      <c r="S507" s="295"/>
      <c r="T507" s="295"/>
      <c r="U507" s="295"/>
      <c r="V507" s="295"/>
      <c r="W507" s="295"/>
      <c r="X507" s="295"/>
      <c r="Y507" s="295"/>
      <c r="Z507" s="295"/>
      <c r="AA507" s="295"/>
      <c r="AB507" s="295"/>
      <c r="AC507" s="295"/>
      <c r="AD507" s="295"/>
      <c r="AE507" s="295"/>
      <c r="AF507" s="295"/>
      <c r="AG507" s="295"/>
      <c r="AH507" s="295"/>
    </row>
    <row r="508" spans="1:34" x14ac:dyDescent="0.25">
      <c r="A508" s="295"/>
      <c r="B508" s="295"/>
      <c r="C508" s="295"/>
      <c r="D508" s="295"/>
      <c r="E508" s="295"/>
      <c r="F508" s="295"/>
      <c r="G508" s="295"/>
      <c r="H508" s="295"/>
      <c r="I508" s="295"/>
      <c r="J508" s="295"/>
      <c r="K508" s="295"/>
      <c r="L508" s="295"/>
      <c r="M508" s="295"/>
      <c r="N508" s="295"/>
      <c r="O508" s="295"/>
      <c r="P508" s="295"/>
      <c r="Q508" s="295"/>
      <c r="R508" s="295"/>
      <c r="S508" s="295"/>
      <c r="T508" s="295"/>
      <c r="U508" s="295"/>
      <c r="V508" s="295"/>
      <c r="W508" s="295"/>
      <c r="X508" s="295"/>
      <c r="Y508" s="295"/>
      <c r="Z508" s="295"/>
      <c r="AA508" s="295"/>
      <c r="AB508" s="295"/>
      <c r="AC508" s="295"/>
      <c r="AD508" s="295"/>
      <c r="AE508" s="295"/>
      <c r="AF508" s="295"/>
      <c r="AG508" s="295"/>
      <c r="AH508" s="295"/>
    </row>
    <row r="509" spans="1:34" x14ac:dyDescent="0.25">
      <c r="A509" s="295"/>
      <c r="B509" s="295"/>
      <c r="C509" s="295"/>
      <c r="D509" s="295"/>
      <c r="E509" s="295"/>
      <c r="F509" s="295"/>
      <c r="G509" s="295"/>
      <c r="H509" s="295"/>
      <c r="I509" s="295"/>
      <c r="J509" s="295"/>
      <c r="K509" s="295"/>
      <c r="L509" s="295"/>
      <c r="M509" s="295"/>
      <c r="N509" s="295"/>
      <c r="O509" s="295"/>
      <c r="P509" s="295"/>
      <c r="Q509" s="295"/>
      <c r="R509" s="295"/>
      <c r="S509" s="295"/>
      <c r="T509" s="295"/>
      <c r="U509" s="295"/>
      <c r="V509" s="295"/>
      <c r="W509" s="295"/>
      <c r="X509" s="295"/>
      <c r="Y509" s="295"/>
      <c r="Z509" s="295"/>
      <c r="AA509" s="295"/>
      <c r="AB509" s="295"/>
      <c r="AC509" s="295"/>
      <c r="AD509" s="295"/>
      <c r="AE509" s="295"/>
      <c r="AF509" s="295"/>
      <c r="AG509" s="295"/>
      <c r="AH509" s="295"/>
    </row>
    <row r="510" spans="1:34" x14ac:dyDescent="0.25">
      <c r="A510" s="295"/>
      <c r="B510" s="295"/>
      <c r="C510" s="295"/>
      <c r="D510" s="295"/>
      <c r="E510" s="295"/>
      <c r="F510" s="295"/>
      <c r="G510" s="295"/>
      <c r="H510" s="295"/>
      <c r="I510" s="295"/>
      <c r="J510" s="295"/>
      <c r="K510" s="295"/>
      <c r="L510" s="295"/>
      <c r="M510" s="295"/>
      <c r="N510" s="295"/>
      <c r="O510" s="295"/>
      <c r="P510" s="295"/>
      <c r="Q510" s="295"/>
      <c r="R510" s="295"/>
      <c r="S510" s="295"/>
      <c r="T510" s="295"/>
      <c r="U510" s="295"/>
      <c r="V510" s="295"/>
      <c r="W510" s="295"/>
      <c r="X510" s="295"/>
      <c r="Y510" s="295"/>
      <c r="Z510" s="295"/>
      <c r="AA510" s="295"/>
      <c r="AB510" s="295"/>
      <c r="AC510" s="295"/>
      <c r="AD510" s="295"/>
      <c r="AE510" s="295"/>
      <c r="AF510" s="295"/>
      <c r="AG510" s="295"/>
      <c r="AH510" s="295"/>
    </row>
    <row r="511" spans="1:34" x14ac:dyDescent="0.25">
      <c r="A511" s="295"/>
      <c r="B511" s="295"/>
      <c r="C511" s="295"/>
      <c r="D511" s="295"/>
      <c r="E511" s="295"/>
      <c r="F511" s="295"/>
      <c r="G511" s="295"/>
      <c r="H511" s="295"/>
      <c r="I511" s="295"/>
      <c r="J511" s="295"/>
      <c r="K511" s="295"/>
      <c r="L511" s="295"/>
      <c r="M511" s="295"/>
      <c r="N511" s="295"/>
      <c r="O511" s="295"/>
      <c r="P511" s="295"/>
      <c r="Q511" s="295"/>
      <c r="R511" s="295"/>
      <c r="S511" s="295"/>
      <c r="T511" s="295"/>
      <c r="U511" s="295"/>
      <c r="V511" s="295"/>
      <c r="W511" s="295"/>
      <c r="X511" s="295"/>
      <c r="Y511" s="295"/>
      <c r="Z511" s="295"/>
      <c r="AA511" s="295"/>
      <c r="AB511" s="295"/>
      <c r="AC511" s="295"/>
      <c r="AD511" s="295"/>
      <c r="AE511" s="295"/>
      <c r="AF511" s="295"/>
      <c r="AG511" s="295"/>
      <c r="AH511" s="295"/>
    </row>
    <row r="512" spans="1:34" x14ac:dyDescent="0.25">
      <c r="A512" s="295"/>
      <c r="B512" s="295"/>
      <c r="C512" s="295"/>
      <c r="D512" s="295"/>
      <c r="E512" s="295"/>
      <c r="F512" s="295"/>
      <c r="G512" s="295"/>
      <c r="H512" s="295"/>
      <c r="I512" s="295"/>
      <c r="J512" s="295"/>
      <c r="K512" s="295"/>
      <c r="L512" s="295"/>
      <c r="M512" s="295"/>
      <c r="N512" s="295"/>
      <c r="O512" s="295"/>
      <c r="P512" s="295"/>
      <c r="Q512" s="295"/>
      <c r="R512" s="295"/>
      <c r="S512" s="295"/>
      <c r="T512" s="295"/>
      <c r="U512" s="295"/>
      <c r="V512" s="295"/>
      <c r="W512" s="295"/>
      <c r="X512" s="295"/>
      <c r="Y512" s="295"/>
      <c r="Z512" s="295"/>
      <c r="AA512" s="295"/>
      <c r="AB512" s="295"/>
      <c r="AC512" s="295"/>
      <c r="AD512" s="295"/>
      <c r="AE512" s="295"/>
      <c r="AF512" s="295"/>
      <c r="AG512" s="295"/>
      <c r="AH512" s="295"/>
    </row>
    <row r="513" spans="1:34" x14ac:dyDescent="0.25">
      <c r="A513" s="295"/>
      <c r="B513" s="295"/>
      <c r="C513" s="295"/>
      <c r="D513" s="295"/>
      <c r="E513" s="295"/>
      <c r="F513" s="295"/>
      <c r="G513" s="295"/>
      <c r="H513" s="295"/>
      <c r="I513" s="295"/>
      <c r="J513" s="295"/>
      <c r="K513" s="295"/>
      <c r="L513" s="295"/>
      <c r="M513" s="295"/>
      <c r="N513" s="295"/>
      <c r="O513" s="295"/>
      <c r="P513" s="295"/>
      <c r="Q513" s="295"/>
      <c r="R513" s="295"/>
      <c r="S513" s="295"/>
      <c r="T513" s="295"/>
      <c r="U513" s="295"/>
      <c r="V513" s="295"/>
      <c r="W513" s="295"/>
      <c r="X513" s="295"/>
      <c r="Y513" s="295"/>
      <c r="Z513" s="295"/>
      <c r="AA513" s="295"/>
      <c r="AB513" s="295"/>
      <c r="AC513" s="295"/>
      <c r="AD513" s="295"/>
      <c r="AE513" s="295"/>
      <c r="AF513" s="295"/>
      <c r="AG513" s="295"/>
      <c r="AH513" s="295"/>
    </row>
    <row r="514" spans="1:34" x14ac:dyDescent="0.25">
      <c r="A514" s="295"/>
      <c r="B514" s="295"/>
      <c r="C514" s="295"/>
      <c r="D514" s="295"/>
      <c r="E514" s="295"/>
      <c r="F514" s="295"/>
      <c r="G514" s="295"/>
      <c r="H514" s="295"/>
      <c r="I514" s="295"/>
      <c r="J514" s="295"/>
      <c r="K514" s="295"/>
      <c r="L514" s="295"/>
      <c r="M514" s="295"/>
      <c r="N514" s="295"/>
      <c r="O514" s="295"/>
      <c r="P514" s="295"/>
      <c r="Q514" s="295"/>
      <c r="R514" s="295"/>
      <c r="S514" s="295"/>
      <c r="T514" s="295"/>
      <c r="U514" s="295"/>
      <c r="V514" s="295"/>
      <c r="W514" s="295"/>
      <c r="X514" s="295"/>
      <c r="Y514" s="295"/>
      <c r="Z514" s="295"/>
      <c r="AA514" s="295"/>
      <c r="AB514" s="295"/>
      <c r="AC514" s="295"/>
      <c r="AD514" s="295"/>
      <c r="AE514" s="295"/>
      <c r="AF514" s="295"/>
      <c r="AG514" s="295"/>
      <c r="AH514" s="295"/>
    </row>
    <row r="515" spans="1:34" x14ac:dyDescent="0.25">
      <c r="A515" s="295"/>
      <c r="B515" s="295"/>
      <c r="C515" s="295"/>
      <c r="D515" s="295"/>
      <c r="E515" s="295"/>
      <c r="F515" s="295"/>
      <c r="G515" s="295"/>
      <c r="H515" s="295"/>
      <c r="I515" s="295"/>
      <c r="J515" s="295"/>
      <c r="K515" s="295"/>
      <c r="L515" s="295"/>
      <c r="M515" s="295"/>
      <c r="N515" s="295"/>
      <c r="O515" s="295"/>
      <c r="P515" s="295"/>
      <c r="Q515" s="295"/>
      <c r="R515" s="295"/>
      <c r="S515" s="295"/>
      <c r="T515" s="295"/>
      <c r="U515" s="295"/>
      <c r="V515" s="295"/>
      <c r="W515" s="295"/>
      <c r="X515" s="295"/>
      <c r="Y515" s="295"/>
      <c r="Z515" s="295"/>
      <c r="AA515" s="295"/>
      <c r="AB515" s="295"/>
      <c r="AC515" s="295"/>
      <c r="AD515" s="295"/>
      <c r="AE515" s="295"/>
      <c r="AF515" s="295"/>
      <c r="AG515" s="295"/>
      <c r="AH515" s="295"/>
    </row>
    <row r="516" spans="1:34" x14ac:dyDescent="0.25">
      <c r="A516" s="295"/>
      <c r="B516" s="295"/>
      <c r="C516" s="295"/>
      <c r="D516" s="295"/>
      <c r="E516" s="295"/>
      <c r="F516" s="295"/>
      <c r="G516" s="295"/>
      <c r="H516" s="295"/>
      <c r="I516" s="295"/>
      <c r="J516" s="295"/>
      <c r="K516" s="295"/>
      <c r="L516" s="295"/>
      <c r="M516" s="295"/>
      <c r="N516" s="295"/>
      <c r="O516" s="295"/>
      <c r="P516" s="295"/>
      <c r="Q516" s="295"/>
      <c r="R516" s="295"/>
      <c r="S516" s="295"/>
      <c r="T516" s="295"/>
      <c r="U516" s="295"/>
      <c r="V516" s="295"/>
      <c r="W516" s="295"/>
      <c r="X516" s="295"/>
      <c r="Y516" s="295"/>
      <c r="Z516" s="295"/>
      <c r="AA516" s="295"/>
      <c r="AB516" s="295"/>
      <c r="AC516" s="295"/>
      <c r="AD516" s="295"/>
      <c r="AE516" s="295"/>
      <c r="AF516" s="295"/>
      <c r="AG516" s="295"/>
      <c r="AH516" s="295"/>
    </row>
    <row r="517" spans="1:34" x14ac:dyDescent="0.25">
      <c r="A517" s="295"/>
      <c r="B517" s="295"/>
      <c r="C517" s="295"/>
      <c r="D517" s="295"/>
      <c r="E517" s="295"/>
      <c r="F517" s="295"/>
      <c r="G517" s="295"/>
      <c r="H517" s="295"/>
      <c r="I517" s="295"/>
      <c r="J517" s="295"/>
      <c r="K517" s="295"/>
      <c r="L517" s="295"/>
      <c r="M517" s="295"/>
      <c r="N517" s="295"/>
      <c r="O517" s="295"/>
      <c r="P517" s="295"/>
      <c r="Q517" s="295"/>
      <c r="R517" s="295"/>
      <c r="S517" s="295"/>
      <c r="T517" s="295"/>
      <c r="U517" s="295"/>
      <c r="V517" s="295"/>
      <c r="W517" s="295"/>
      <c r="X517" s="295"/>
      <c r="Y517" s="295"/>
      <c r="Z517" s="295"/>
      <c r="AA517" s="295"/>
      <c r="AB517" s="295"/>
      <c r="AC517" s="295"/>
      <c r="AD517" s="295"/>
      <c r="AE517" s="295"/>
      <c r="AF517" s="295"/>
      <c r="AG517" s="295"/>
      <c r="AH517" s="295"/>
    </row>
    <row r="518" spans="1:34" x14ac:dyDescent="0.25">
      <c r="A518" s="295"/>
      <c r="B518" s="295"/>
      <c r="C518" s="295"/>
      <c r="D518" s="295"/>
      <c r="E518" s="295"/>
      <c r="F518" s="295"/>
      <c r="G518" s="295"/>
      <c r="H518" s="295"/>
      <c r="I518" s="295"/>
      <c r="J518" s="295"/>
      <c r="K518" s="295"/>
      <c r="L518" s="295"/>
      <c r="M518" s="295"/>
      <c r="N518" s="295"/>
      <c r="O518" s="295"/>
      <c r="P518" s="295"/>
      <c r="Q518" s="295"/>
      <c r="R518" s="295"/>
      <c r="S518" s="295"/>
      <c r="T518" s="295"/>
      <c r="U518" s="295"/>
      <c r="V518" s="295"/>
      <c r="W518" s="295"/>
      <c r="X518" s="295"/>
      <c r="Y518" s="295"/>
      <c r="Z518" s="295"/>
      <c r="AA518" s="295"/>
      <c r="AB518" s="295"/>
      <c r="AC518" s="295"/>
      <c r="AD518" s="295"/>
      <c r="AE518" s="295"/>
      <c r="AF518" s="295"/>
      <c r="AG518" s="295"/>
      <c r="AH518" s="295"/>
    </row>
    <row r="519" spans="1:34" x14ac:dyDescent="0.25">
      <c r="A519" s="295"/>
      <c r="B519" s="295"/>
      <c r="C519" s="295"/>
      <c r="D519" s="295"/>
      <c r="E519" s="295"/>
      <c r="F519" s="295"/>
      <c r="G519" s="295"/>
      <c r="H519" s="295"/>
      <c r="I519" s="295"/>
      <c r="J519" s="295"/>
      <c r="K519" s="295"/>
      <c r="L519" s="295"/>
      <c r="M519" s="295"/>
      <c r="N519" s="295"/>
      <c r="O519" s="295"/>
      <c r="P519" s="295"/>
      <c r="Q519" s="295"/>
      <c r="R519" s="295"/>
      <c r="S519" s="295"/>
      <c r="T519" s="295"/>
      <c r="U519" s="295"/>
      <c r="V519" s="295"/>
      <c r="W519" s="295"/>
      <c r="X519" s="295"/>
      <c r="Y519" s="295"/>
      <c r="Z519" s="295"/>
      <c r="AA519" s="295"/>
      <c r="AB519" s="295"/>
      <c r="AC519" s="295"/>
      <c r="AD519" s="295"/>
      <c r="AE519" s="295"/>
      <c r="AF519" s="295"/>
      <c r="AG519" s="295"/>
      <c r="AH519" s="295"/>
    </row>
    <row r="520" spans="1:34" x14ac:dyDescent="0.25">
      <c r="A520" s="295"/>
      <c r="B520" s="295"/>
      <c r="C520" s="295"/>
      <c r="D520" s="295"/>
      <c r="E520" s="295"/>
      <c r="F520" s="295"/>
      <c r="G520" s="295"/>
      <c r="H520" s="295"/>
      <c r="I520" s="295"/>
      <c r="J520" s="295"/>
      <c r="K520" s="295"/>
      <c r="L520" s="295"/>
      <c r="M520" s="295"/>
      <c r="N520" s="295"/>
      <c r="O520" s="295"/>
      <c r="P520" s="295"/>
      <c r="Q520" s="295"/>
      <c r="R520" s="295"/>
      <c r="S520" s="295"/>
      <c r="T520" s="295"/>
      <c r="U520" s="295"/>
      <c r="V520" s="295"/>
      <c r="W520" s="295"/>
      <c r="X520" s="295"/>
      <c r="Y520" s="295"/>
      <c r="Z520" s="295"/>
      <c r="AA520" s="295"/>
      <c r="AB520" s="295"/>
      <c r="AC520" s="295"/>
      <c r="AD520" s="295"/>
      <c r="AE520" s="295"/>
      <c r="AF520" s="295"/>
      <c r="AG520" s="295"/>
      <c r="AH520" s="295"/>
    </row>
    <row r="521" spans="1:34" x14ac:dyDescent="0.25">
      <c r="A521" s="295"/>
      <c r="B521" s="295"/>
      <c r="C521" s="295"/>
      <c r="D521" s="295"/>
      <c r="E521" s="295"/>
      <c r="F521" s="295"/>
      <c r="G521" s="295"/>
      <c r="H521" s="295"/>
      <c r="I521" s="295"/>
      <c r="J521" s="295"/>
      <c r="K521" s="295"/>
      <c r="L521" s="295"/>
      <c r="M521" s="295"/>
      <c r="N521" s="295"/>
      <c r="O521" s="295"/>
      <c r="P521" s="295"/>
      <c r="Q521" s="295"/>
      <c r="R521" s="295"/>
      <c r="S521" s="295"/>
      <c r="T521" s="295"/>
      <c r="U521" s="295"/>
      <c r="V521" s="295"/>
      <c r="W521" s="295"/>
      <c r="X521" s="295"/>
      <c r="Y521" s="295"/>
      <c r="Z521" s="295"/>
      <c r="AA521" s="295"/>
      <c r="AB521" s="295"/>
      <c r="AC521" s="295"/>
      <c r="AD521" s="295"/>
      <c r="AE521" s="295"/>
      <c r="AF521" s="295"/>
      <c r="AG521" s="295"/>
      <c r="AH521" s="295"/>
    </row>
    <row r="522" spans="1:34" x14ac:dyDescent="0.25">
      <c r="A522" s="295"/>
      <c r="B522" s="295"/>
      <c r="C522" s="295"/>
      <c r="D522" s="295"/>
      <c r="E522" s="295"/>
      <c r="F522" s="295"/>
      <c r="G522" s="295"/>
      <c r="H522" s="295"/>
      <c r="I522" s="295"/>
      <c r="J522" s="295"/>
      <c r="K522" s="295"/>
      <c r="L522" s="295"/>
      <c r="M522" s="295"/>
      <c r="N522" s="295"/>
      <c r="O522" s="295"/>
      <c r="P522" s="295"/>
      <c r="Q522" s="295"/>
      <c r="R522" s="295"/>
      <c r="S522" s="295"/>
      <c r="T522" s="295"/>
      <c r="U522" s="295"/>
      <c r="V522" s="295"/>
      <c r="W522" s="295"/>
      <c r="X522" s="295"/>
      <c r="Y522" s="295"/>
      <c r="Z522" s="295"/>
      <c r="AA522" s="295"/>
      <c r="AB522" s="295"/>
      <c r="AC522" s="295"/>
      <c r="AD522" s="295"/>
      <c r="AE522" s="295"/>
      <c r="AF522" s="295"/>
      <c r="AG522" s="295"/>
      <c r="AH522" s="295"/>
    </row>
    <row r="523" spans="1:34" x14ac:dyDescent="0.25">
      <c r="A523" s="295"/>
      <c r="B523" s="295"/>
      <c r="C523" s="295"/>
      <c r="D523" s="295"/>
      <c r="E523" s="295"/>
      <c r="F523" s="295"/>
      <c r="G523" s="295"/>
      <c r="H523" s="295"/>
      <c r="I523" s="295"/>
      <c r="J523" s="295"/>
      <c r="K523" s="295"/>
      <c r="L523" s="295"/>
      <c r="M523" s="295"/>
      <c r="N523" s="295"/>
      <c r="O523" s="295"/>
      <c r="P523" s="295"/>
      <c r="Q523" s="295"/>
      <c r="R523" s="295"/>
      <c r="S523" s="295"/>
      <c r="T523" s="295"/>
      <c r="U523" s="295"/>
      <c r="V523" s="295"/>
      <c r="W523" s="295"/>
      <c r="X523" s="295"/>
      <c r="Y523" s="295"/>
      <c r="Z523" s="295"/>
      <c r="AA523" s="295"/>
      <c r="AB523" s="295"/>
      <c r="AC523" s="295"/>
      <c r="AD523" s="295"/>
      <c r="AE523" s="295"/>
      <c r="AF523" s="295"/>
      <c r="AG523" s="295"/>
      <c r="AH523" s="295"/>
    </row>
    <row r="524" spans="1:34" x14ac:dyDescent="0.25">
      <c r="A524" s="295"/>
      <c r="B524" s="295"/>
      <c r="C524" s="295"/>
      <c r="D524" s="295"/>
      <c r="E524" s="295"/>
      <c r="F524" s="295"/>
      <c r="G524" s="295"/>
      <c r="H524" s="295"/>
      <c r="I524" s="295"/>
      <c r="J524" s="295"/>
      <c r="K524" s="295"/>
      <c r="L524" s="295"/>
      <c r="M524" s="295"/>
      <c r="N524" s="295"/>
      <c r="O524" s="295"/>
      <c r="P524" s="295"/>
      <c r="Q524" s="295"/>
      <c r="R524" s="295"/>
      <c r="S524" s="295"/>
      <c r="T524" s="295"/>
      <c r="U524" s="295"/>
      <c r="V524" s="295"/>
      <c r="W524" s="295"/>
      <c r="X524" s="295"/>
      <c r="Y524" s="295"/>
      <c r="Z524" s="295"/>
      <c r="AA524" s="295"/>
      <c r="AB524" s="295"/>
      <c r="AC524" s="295"/>
      <c r="AD524" s="295"/>
      <c r="AE524" s="295"/>
      <c r="AF524" s="295"/>
      <c r="AG524" s="295"/>
      <c r="AH524" s="295"/>
    </row>
    <row r="525" spans="1:34" x14ac:dyDescent="0.25">
      <c r="A525" s="295"/>
      <c r="B525" s="295"/>
      <c r="C525" s="295"/>
      <c r="D525" s="295"/>
      <c r="E525" s="295"/>
      <c r="F525" s="295"/>
      <c r="G525" s="295"/>
      <c r="H525" s="295"/>
      <c r="I525" s="295"/>
      <c r="J525" s="295"/>
      <c r="K525" s="295"/>
      <c r="L525" s="295"/>
      <c r="M525" s="295"/>
      <c r="N525" s="295"/>
      <c r="O525" s="295"/>
      <c r="P525" s="295"/>
      <c r="Q525" s="295"/>
      <c r="R525" s="295"/>
      <c r="S525" s="295"/>
      <c r="T525" s="295"/>
      <c r="U525" s="295"/>
      <c r="V525" s="295"/>
      <c r="W525" s="295"/>
      <c r="X525" s="295"/>
      <c r="Y525" s="295"/>
      <c r="Z525" s="295"/>
      <c r="AA525" s="295"/>
      <c r="AB525" s="295"/>
      <c r="AC525" s="295"/>
      <c r="AD525" s="295"/>
      <c r="AE525" s="295"/>
      <c r="AF525" s="295"/>
      <c r="AG525" s="295"/>
      <c r="AH525" s="295"/>
    </row>
    <row r="526" spans="1:34" x14ac:dyDescent="0.25">
      <c r="A526" s="295"/>
      <c r="B526" s="295"/>
      <c r="C526" s="295"/>
      <c r="D526" s="295"/>
      <c r="E526" s="295"/>
      <c r="F526" s="295"/>
      <c r="G526" s="295"/>
      <c r="H526" s="295"/>
      <c r="I526" s="295"/>
      <c r="J526" s="295"/>
      <c r="K526" s="295"/>
      <c r="L526" s="295"/>
      <c r="M526" s="295"/>
      <c r="N526" s="295"/>
      <c r="O526" s="295"/>
      <c r="P526" s="295"/>
      <c r="Q526" s="295"/>
      <c r="R526" s="295"/>
      <c r="S526" s="295"/>
      <c r="T526" s="295"/>
      <c r="U526" s="295"/>
      <c r="V526" s="295"/>
      <c r="W526" s="295"/>
      <c r="X526" s="295"/>
      <c r="Y526" s="295"/>
      <c r="Z526" s="295"/>
      <c r="AA526" s="295"/>
      <c r="AB526" s="295"/>
      <c r="AC526" s="295"/>
      <c r="AD526" s="295"/>
      <c r="AE526" s="295"/>
      <c r="AF526" s="295"/>
      <c r="AG526" s="295"/>
      <c r="AH526" s="295"/>
    </row>
    <row r="527" spans="1:34" x14ac:dyDescent="0.25">
      <c r="A527" s="295"/>
      <c r="B527" s="295"/>
      <c r="C527" s="295"/>
      <c r="D527" s="295"/>
      <c r="E527" s="295"/>
      <c r="F527" s="295"/>
      <c r="G527" s="295"/>
      <c r="H527" s="295"/>
      <c r="I527" s="295"/>
      <c r="J527" s="295"/>
      <c r="K527" s="295"/>
      <c r="L527" s="295"/>
      <c r="M527" s="295"/>
      <c r="N527" s="295"/>
      <c r="O527" s="295"/>
      <c r="P527" s="295"/>
      <c r="Q527" s="295"/>
      <c r="R527" s="295"/>
      <c r="S527" s="295"/>
      <c r="T527" s="295"/>
      <c r="U527" s="295"/>
      <c r="V527" s="295"/>
      <c r="W527" s="295"/>
      <c r="X527" s="295"/>
      <c r="Y527" s="295"/>
      <c r="Z527" s="295"/>
      <c r="AA527" s="295"/>
      <c r="AB527" s="295"/>
      <c r="AC527" s="295"/>
      <c r="AD527" s="295"/>
      <c r="AE527" s="295"/>
      <c r="AF527" s="295"/>
      <c r="AG527" s="295"/>
      <c r="AH527" s="295"/>
    </row>
    <row r="528" spans="1:34" x14ac:dyDescent="0.25">
      <c r="A528" s="295"/>
      <c r="B528" s="295"/>
      <c r="C528" s="295"/>
      <c r="D528" s="295"/>
      <c r="E528" s="295"/>
      <c r="F528" s="295"/>
      <c r="G528" s="295"/>
      <c r="H528" s="295"/>
      <c r="I528" s="295"/>
      <c r="J528" s="295"/>
      <c r="K528" s="295"/>
      <c r="L528" s="295"/>
      <c r="M528" s="295"/>
      <c r="N528" s="295"/>
      <c r="O528" s="295"/>
      <c r="P528" s="295"/>
      <c r="Q528" s="295"/>
      <c r="R528" s="295"/>
      <c r="S528" s="295"/>
      <c r="T528" s="295"/>
      <c r="U528" s="295"/>
      <c r="V528" s="295"/>
      <c r="W528" s="295"/>
      <c r="X528" s="295"/>
      <c r="Y528" s="295"/>
      <c r="Z528" s="295"/>
      <c r="AA528" s="295"/>
      <c r="AB528" s="295"/>
      <c r="AC528" s="295"/>
      <c r="AD528" s="295"/>
      <c r="AE528" s="295"/>
      <c r="AF528" s="295"/>
      <c r="AG528" s="295"/>
      <c r="AH528" s="295"/>
    </row>
    <row r="529" spans="1:34" x14ac:dyDescent="0.25">
      <c r="A529" s="295"/>
      <c r="B529" s="295"/>
      <c r="C529" s="295"/>
      <c r="D529" s="295"/>
      <c r="E529" s="295"/>
      <c r="F529" s="295"/>
      <c r="G529" s="295"/>
      <c r="H529" s="295"/>
      <c r="I529" s="295"/>
      <c r="J529" s="295"/>
      <c r="K529" s="295"/>
      <c r="L529" s="295"/>
      <c r="M529" s="295"/>
      <c r="N529" s="295"/>
      <c r="O529" s="295"/>
      <c r="P529" s="295"/>
      <c r="Q529" s="295"/>
      <c r="R529" s="295"/>
      <c r="S529" s="295"/>
      <c r="T529" s="295"/>
      <c r="U529" s="295"/>
      <c r="V529" s="295"/>
      <c r="W529" s="295"/>
      <c r="X529" s="295"/>
      <c r="Y529" s="295"/>
      <c r="Z529" s="295"/>
      <c r="AA529" s="295"/>
      <c r="AB529" s="295"/>
      <c r="AC529" s="295"/>
      <c r="AD529" s="295"/>
      <c r="AE529" s="295"/>
      <c r="AF529" s="295"/>
      <c r="AG529" s="295"/>
      <c r="AH529" s="295"/>
    </row>
    <row r="530" spans="1:34" x14ac:dyDescent="0.25">
      <c r="A530" s="295"/>
      <c r="B530" s="295"/>
      <c r="C530" s="295"/>
      <c r="D530" s="295"/>
      <c r="E530" s="295"/>
      <c r="F530" s="295"/>
      <c r="G530" s="295"/>
      <c r="H530" s="295"/>
      <c r="I530" s="295"/>
      <c r="J530" s="295"/>
      <c r="K530" s="295"/>
      <c r="L530" s="295"/>
      <c r="M530" s="295"/>
      <c r="N530" s="295"/>
      <c r="O530" s="295"/>
      <c r="P530" s="295"/>
      <c r="Q530" s="295"/>
      <c r="R530" s="295"/>
      <c r="S530" s="295"/>
      <c r="T530" s="295"/>
      <c r="U530" s="295"/>
      <c r="V530" s="295"/>
      <c r="W530" s="295"/>
      <c r="X530" s="295"/>
      <c r="Y530" s="295"/>
      <c r="Z530" s="295"/>
      <c r="AA530" s="295"/>
      <c r="AB530" s="295"/>
      <c r="AC530" s="295"/>
      <c r="AD530" s="295"/>
      <c r="AE530" s="295"/>
      <c r="AF530" s="295"/>
      <c r="AG530" s="295"/>
      <c r="AH530" s="295"/>
    </row>
    <row r="531" spans="1:34" x14ac:dyDescent="0.25">
      <c r="A531" s="295"/>
      <c r="B531" s="295"/>
      <c r="C531" s="295"/>
      <c r="D531" s="295"/>
      <c r="E531" s="295"/>
      <c r="F531" s="295"/>
      <c r="G531" s="295"/>
      <c r="H531" s="295"/>
      <c r="I531" s="295"/>
      <c r="J531" s="295"/>
      <c r="K531" s="295"/>
      <c r="L531" s="295"/>
      <c r="M531" s="295"/>
      <c r="N531" s="295"/>
      <c r="O531" s="295"/>
      <c r="P531" s="295"/>
      <c r="Q531" s="295"/>
      <c r="R531" s="295"/>
      <c r="S531" s="295"/>
      <c r="T531" s="295"/>
      <c r="U531" s="295"/>
      <c r="V531" s="295"/>
      <c r="W531" s="295"/>
      <c r="X531" s="295"/>
      <c r="Y531" s="295"/>
      <c r="Z531" s="295"/>
      <c r="AA531" s="295"/>
      <c r="AB531" s="295"/>
      <c r="AC531" s="295"/>
      <c r="AD531" s="295"/>
      <c r="AE531" s="295"/>
      <c r="AF531" s="295"/>
      <c r="AG531" s="295"/>
      <c r="AH531" s="295"/>
    </row>
    <row r="532" spans="1:34" x14ac:dyDescent="0.25">
      <c r="A532" s="295"/>
      <c r="B532" s="295"/>
      <c r="C532" s="295"/>
      <c r="D532" s="295"/>
      <c r="E532" s="295"/>
      <c r="F532" s="295"/>
      <c r="G532" s="295"/>
      <c r="H532" s="295"/>
      <c r="I532" s="295"/>
      <c r="J532" s="295"/>
      <c r="K532" s="295"/>
      <c r="L532" s="295"/>
      <c r="M532" s="295"/>
      <c r="N532" s="295"/>
      <c r="O532" s="295"/>
      <c r="P532" s="295"/>
      <c r="Q532" s="295"/>
      <c r="R532" s="295"/>
      <c r="S532" s="295"/>
      <c r="T532" s="295"/>
      <c r="U532" s="295"/>
      <c r="V532" s="295"/>
      <c r="W532" s="295"/>
      <c r="X532" s="295"/>
      <c r="Y532" s="295"/>
      <c r="Z532" s="295"/>
      <c r="AA532" s="295"/>
      <c r="AB532" s="295"/>
      <c r="AC532" s="295"/>
      <c r="AD532" s="295"/>
      <c r="AE532" s="295"/>
      <c r="AF532" s="295"/>
      <c r="AG532" s="295"/>
      <c r="AH532" s="295"/>
    </row>
    <row r="533" spans="1:34" x14ac:dyDescent="0.25">
      <c r="A533" s="295"/>
      <c r="B533" s="295"/>
      <c r="C533" s="295"/>
      <c r="D533" s="295"/>
      <c r="E533" s="295"/>
      <c r="F533" s="295"/>
      <c r="G533" s="295"/>
      <c r="H533" s="295"/>
      <c r="I533" s="295"/>
      <c r="J533" s="295"/>
      <c r="K533" s="295"/>
      <c r="L533" s="295"/>
      <c r="M533" s="295"/>
      <c r="N533" s="295"/>
      <c r="O533" s="295"/>
      <c r="P533" s="295"/>
      <c r="Q533" s="295"/>
      <c r="R533" s="295"/>
      <c r="S533" s="295"/>
      <c r="T533" s="295"/>
      <c r="U533" s="295"/>
      <c r="V533" s="295"/>
      <c r="W533" s="295"/>
      <c r="X533" s="295"/>
      <c r="Y533" s="295"/>
      <c r="Z533" s="295"/>
      <c r="AA533" s="295"/>
      <c r="AB533" s="295"/>
      <c r="AC533" s="295"/>
      <c r="AD533" s="295"/>
      <c r="AE533" s="295"/>
      <c r="AF533" s="295"/>
      <c r="AG533" s="295"/>
      <c r="AH533" s="295"/>
    </row>
    <row r="534" spans="1:34" x14ac:dyDescent="0.25">
      <c r="A534" s="295"/>
      <c r="B534" s="295"/>
      <c r="C534" s="295"/>
      <c r="D534" s="295"/>
      <c r="E534" s="295"/>
      <c r="F534" s="295"/>
      <c r="G534" s="295"/>
      <c r="H534" s="295"/>
      <c r="I534" s="295"/>
      <c r="J534" s="295"/>
      <c r="K534" s="295"/>
      <c r="L534" s="295"/>
      <c r="M534" s="295"/>
      <c r="N534" s="295"/>
      <c r="O534" s="295"/>
      <c r="P534" s="295"/>
      <c r="Q534" s="295"/>
      <c r="R534" s="295"/>
      <c r="S534" s="295"/>
      <c r="T534" s="295"/>
      <c r="U534" s="295"/>
      <c r="V534" s="295"/>
      <c r="W534" s="295"/>
      <c r="X534" s="295"/>
      <c r="Y534" s="295"/>
      <c r="Z534" s="295"/>
      <c r="AA534" s="295"/>
      <c r="AB534" s="295"/>
      <c r="AC534" s="295"/>
      <c r="AD534" s="295"/>
      <c r="AE534" s="295"/>
      <c r="AF534" s="295"/>
      <c r="AG534" s="295"/>
      <c r="AH534" s="295"/>
    </row>
    <row r="535" spans="1:34" x14ac:dyDescent="0.25">
      <c r="A535" s="295"/>
      <c r="B535" s="295"/>
      <c r="C535" s="295"/>
      <c r="D535" s="295"/>
      <c r="E535" s="295"/>
      <c r="F535" s="295"/>
      <c r="G535" s="295"/>
      <c r="H535" s="295"/>
      <c r="I535" s="295"/>
      <c r="J535" s="295"/>
      <c r="K535" s="295"/>
      <c r="L535" s="295"/>
      <c r="M535" s="295"/>
      <c r="N535" s="295"/>
      <c r="O535" s="295"/>
      <c r="P535" s="295"/>
      <c r="Q535" s="295"/>
      <c r="R535" s="295"/>
      <c r="S535" s="295"/>
      <c r="T535" s="295"/>
      <c r="U535" s="295"/>
      <c r="V535" s="295"/>
      <c r="W535" s="295"/>
      <c r="X535" s="295"/>
      <c r="Y535" s="295"/>
      <c r="Z535" s="295"/>
      <c r="AA535" s="295"/>
      <c r="AB535" s="295"/>
      <c r="AC535" s="295"/>
      <c r="AD535" s="295"/>
      <c r="AE535" s="295"/>
      <c r="AF535" s="295"/>
      <c r="AG535" s="295"/>
      <c r="AH535" s="295"/>
    </row>
    <row r="536" spans="1:34" x14ac:dyDescent="0.25">
      <c r="A536" s="295"/>
      <c r="B536" s="295"/>
      <c r="C536" s="295"/>
      <c r="D536" s="295"/>
      <c r="E536" s="295"/>
      <c r="F536" s="295"/>
      <c r="G536" s="295"/>
      <c r="H536" s="295"/>
      <c r="I536" s="295"/>
      <c r="J536" s="295"/>
      <c r="K536" s="295"/>
      <c r="L536" s="295"/>
      <c r="M536" s="295"/>
      <c r="N536" s="295"/>
      <c r="O536" s="295"/>
      <c r="P536" s="295"/>
      <c r="Q536" s="295"/>
      <c r="R536" s="295"/>
      <c r="S536" s="295"/>
      <c r="T536" s="295"/>
      <c r="U536" s="295"/>
      <c r="V536" s="295"/>
      <c r="W536" s="295"/>
      <c r="X536" s="295"/>
      <c r="Y536" s="295"/>
      <c r="Z536" s="295"/>
      <c r="AA536" s="295"/>
      <c r="AB536" s="295"/>
      <c r="AC536" s="295"/>
      <c r="AD536" s="295"/>
      <c r="AE536" s="295"/>
      <c r="AF536" s="295"/>
      <c r="AG536" s="295"/>
      <c r="AH536" s="295"/>
    </row>
    <row r="537" spans="1:34" x14ac:dyDescent="0.25">
      <c r="A537" s="295"/>
      <c r="B537" s="295"/>
      <c r="C537" s="295"/>
      <c r="D537" s="295"/>
      <c r="E537" s="295"/>
      <c r="F537" s="295"/>
      <c r="G537" s="295"/>
      <c r="H537" s="295"/>
      <c r="I537" s="295"/>
      <c r="J537" s="295"/>
      <c r="K537" s="295"/>
      <c r="L537" s="295"/>
      <c r="M537" s="295"/>
      <c r="N537" s="295"/>
      <c r="O537" s="295"/>
      <c r="P537" s="295"/>
      <c r="Q537" s="295"/>
      <c r="R537" s="295"/>
      <c r="S537" s="295"/>
      <c r="T537" s="295"/>
      <c r="U537" s="295"/>
      <c r="V537" s="295"/>
      <c r="W537" s="295"/>
      <c r="X537" s="295"/>
      <c r="Y537" s="295"/>
      <c r="Z537" s="295"/>
      <c r="AA537" s="295"/>
      <c r="AB537" s="295"/>
      <c r="AC537" s="295"/>
      <c r="AD537" s="295"/>
      <c r="AE537" s="295"/>
      <c r="AF537" s="295"/>
      <c r="AG537" s="295"/>
      <c r="AH537" s="295"/>
    </row>
    <row r="538" spans="1:34" x14ac:dyDescent="0.25">
      <c r="A538" s="295"/>
      <c r="B538" s="295"/>
      <c r="C538" s="295"/>
      <c r="D538" s="295"/>
      <c r="E538" s="295"/>
      <c r="F538" s="295"/>
      <c r="G538" s="295"/>
      <c r="H538" s="295"/>
      <c r="I538" s="295"/>
      <c r="J538" s="295"/>
      <c r="K538" s="295"/>
      <c r="L538" s="295"/>
      <c r="M538" s="295"/>
      <c r="N538" s="295"/>
      <c r="O538" s="295"/>
      <c r="P538" s="295"/>
      <c r="Q538" s="295"/>
      <c r="R538" s="295"/>
      <c r="S538" s="295"/>
      <c r="T538" s="295"/>
      <c r="U538" s="295"/>
      <c r="V538" s="295"/>
      <c r="W538" s="295"/>
      <c r="X538" s="295"/>
      <c r="Y538" s="295"/>
      <c r="Z538" s="295"/>
      <c r="AA538" s="295"/>
      <c r="AB538" s="295"/>
      <c r="AC538" s="295"/>
      <c r="AD538" s="295"/>
      <c r="AE538" s="295"/>
      <c r="AF538" s="295"/>
      <c r="AG538" s="295"/>
      <c r="AH538" s="295"/>
    </row>
    <row r="539" spans="1:34" x14ac:dyDescent="0.25">
      <c r="A539" s="295"/>
      <c r="B539" s="295"/>
      <c r="C539" s="295"/>
      <c r="D539" s="295"/>
      <c r="E539" s="295"/>
      <c r="F539" s="295"/>
      <c r="G539" s="295"/>
      <c r="H539" s="295"/>
      <c r="I539" s="295"/>
      <c r="J539" s="295"/>
      <c r="K539" s="295"/>
      <c r="L539" s="295"/>
      <c r="M539" s="295"/>
      <c r="N539" s="295"/>
      <c r="O539" s="295"/>
      <c r="P539" s="295"/>
      <c r="Q539" s="295"/>
      <c r="R539" s="295"/>
      <c r="S539" s="295"/>
      <c r="T539" s="295"/>
      <c r="U539" s="295"/>
      <c r="V539" s="295"/>
      <c r="W539" s="295"/>
      <c r="X539" s="295"/>
      <c r="Y539" s="295"/>
      <c r="Z539" s="295"/>
      <c r="AA539" s="295"/>
      <c r="AB539" s="295"/>
      <c r="AC539" s="295"/>
      <c r="AD539" s="295"/>
      <c r="AE539" s="295"/>
      <c r="AF539" s="295"/>
      <c r="AG539" s="295"/>
      <c r="AH539" s="295"/>
    </row>
    <row r="540" spans="1:34" x14ac:dyDescent="0.25">
      <c r="A540" s="295"/>
      <c r="B540" s="295"/>
      <c r="C540" s="295"/>
      <c r="D540" s="295"/>
      <c r="E540" s="295"/>
      <c r="F540" s="295"/>
      <c r="G540" s="295"/>
      <c r="H540" s="295"/>
      <c r="I540" s="295"/>
      <c r="J540" s="295"/>
      <c r="K540" s="295"/>
      <c r="L540" s="295"/>
      <c r="M540" s="295"/>
      <c r="N540" s="295"/>
      <c r="O540" s="295"/>
      <c r="P540" s="295"/>
      <c r="Q540" s="295"/>
      <c r="R540" s="295"/>
      <c r="S540" s="295"/>
      <c r="T540" s="295"/>
      <c r="U540" s="295"/>
      <c r="V540" s="295"/>
      <c r="W540" s="295"/>
      <c r="X540" s="295"/>
      <c r="Y540" s="295"/>
      <c r="Z540" s="295"/>
      <c r="AA540" s="295"/>
      <c r="AB540" s="295"/>
      <c r="AC540" s="295"/>
      <c r="AD540" s="295"/>
      <c r="AE540" s="295"/>
      <c r="AF540" s="295"/>
      <c r="AG540" s="295"/>
      <c r="AH540" s="295"/>
    </row>
    <row r="541" spans="1:34" x14ac:dyDescent="0.25">
      <c r="A541" s="295"/>
      <c r="B541" s="295"/>
      <c r="C541" s="295"/>
      <c r="D541" s="295"/>
      <c r="E541" s="295"/>
      <c r="F541" s="295"/>
      <c r="G541" s="295"/>
      <c r="H541" s="295"/>
      <c r="I541" s="295"/>
      <c r="J541" s="295"/>
      <c r="K541" s="295"/>
      <c r="L541" s="295"/>
      <c r="M541" s="295"/>
      <c r="N541" s="295"/>
      <c r="O541" s="295"/>
      <c r="P541" s="295"/>
      <c r="Q541" s="295"/>
      <c r="R541" s="295"/>
      <c r="S541" s="295"/>
      <c r="T541" s="295"/>
      <c r="U541" s="295"/>
      <c r="V541" s="295"/>
      <c r="W541" s="295"/>
      <c r="X541" s="295"/>
      <c r="Y541" s="295"/>
      <c r="Z541" s="295"/>
      <c r="AA541" s="295"/>
      <c r="AB541" s="295"/>
      <c r="AC541" s="295"/>
      <c r="AD541" s="295"/>
      <c r="AE541" s="295"/>
      <c r="AF541" s="295"/>
      <c r="AG541" s="295"/>
      <c r="AH541" s="295"/>
    </row>
    <row r="542" spans="1:34" x14ac:dyDescent="0.25">
      <c r="A542" s="295"/>
      <c r="B542" s="295"/>
      <c r="C542" s="295"/>
      <c r="D542" s="295"/>
      <c r="E542" s="295"/>
      <c r="F542" s="295"/>
      <c r="G542" s="295"/>
      <c r="H542" s="295"/>
      <c r="I542" s="295"/>
      <c r="J542" s="295"/>
      <c r="K542" s="295"/>
      <c r="L542" s="295"/>
      <c r="M542" s="295"/>
      <c r="N542" s="295"/>
      <c r="O542" s="295"/>
      <c r="P542" s="295"/>
      <c r="Q542" s="295"/>
      <c r="R542" s="295"/>
      <c r="S542" s="295"/>
      <c r="T542" s="295"/>
      <c r="U542" s="295"/>
      <c r="V542" s="295"/>
      <c r="W542" s="295"/>
      <c r="X542" s="295"/>
      <c r="Y542" s="295"/>
      <c r="Z542" s="295"/>
      <c r="AA542" s="295"/>
      <c r="AB542" s="295"/>
      <c r="AC542" s="295"/>
      <c r="AD542" s="295"/>
      <c r="AE542" s="295"/>
      <c r="AF542" s="295"/>
      <c r="AG542" s="295"/>
      <c r="AH542" s="295"/>
    </row>
    <row r="543" spans="1:34" x14ac:dyDescent="0.25">
      <c r="A543" s="295"/>
      <c r="B543" s="295"/>
      <c r="C543" s="295"/>
      <c r="D543" s="295"/>
      <c r="E543" s="295"/>
      <c r="F543" s="295"/>
      <c r="G543" s="295"/>
      <c r="H543" s="295"/>
      <c r="I543" s="295"/>
      <c r="J543" s="295"/>
      <c r="K543" s="295"/>
      <c r="L543" s="295"/>
      <c r="M543" s="295"/>
      <c r="N543" s="295"/>
      <c r="O543" s="295"/>
      <c r="P543" s="295"/>
      <c r="Q543" s="295"/>
      <c r="R543" s="295"/>
      <c r="S543" s="295"/>
      <c r="T543" s="295"/>
      <c r="U543" s="295"/>
      <c r="V543" s="295"/>
      <c r="W543" s="295"/>
      <c r="X543" s="295"/>
      <c r="Y543" s="295"/>
      <c r="Z543" s="295"/>
      <c r="AA543" s="295"/>
      <c r="AB543" s="295"/>
      <c r="AC543" s="295"/>
      <c r="AD543" s="295"/>
      <c r="AE543" s="295"/>
      <c r="AF543" s="295"/>
      <c r="AG543" s="295"/>
      <c r="AH543" s="295"/>
    </row>
    <row r="544" spans="1:34" x14ac:dyDescent="0.25">
      <c r="A544" s="295"/>
      <c r="B544" s="295"/>
      <c r="C544" s="295"/>
      <c r="D544" s="295"/>
      <c r="E544" s="295"/>
      <c r="F544" s="295"/>
      <c r="G544" s="295"/>
      <c r="H544" s="295"/>
      <c r="I544" s="295"/>
      <c r="J544" s="295"/>
      <c r="K544" s="295"/>
      <c r="L544" s="295"/>
      <c r="M544" s="295"/>
      <c r="N544" s="295"/>
      <c r="O544" s="295"/>
      <c r="P544" s="295"/>
      <c r="Q544" s="295"/>
      <c r="R544" s="295"/>
      <c r="S544" s="295"/>
      <c r="T544" s="295"/>
      <c r="U544" s="295"/>
      <c r="V544" s="295"/>
      <c r="W544" s="295"/>
      <c r="X544" s="295"/>
      <c r="Y544" s="295"/>
      <c r="Z544" s="295"/>
      <c r="AA544" s="295"/>
      <c r="AB544" s="295"/>
      <c r="AC544" s="295"/>
      <c r="AD544" s="295"/>
      <c r="AE544" s="295"/>
      <c r="AF544" s="295"/>
      <c r="AG544" s="295"/>
      <c r="AH544" s="295"/>
    </row>
    <row r="545" spans="1:34" x14ac:dyDescent="0.25">
      <c r="A545" s="295"/>
      <c r="B545" s="295"/>
      <c r="C545" s="295"/>
      <c r="D545" s="295"/>
      <c r="E545" s="295"/>
      <c r="F545" s="295"/>
      <c r="G545" s="295"/>
      <c r="H545" s="295"/>
      <c r="I545" s="295"/>
      <c r="J545" s="295"/>
      <c r="K545" s="295"/>
      <c r="L545" s="295"/>
      <c r="M545" s="295"/>
      <c r="N545" s="295"/>
      <c r="O545" s="295"/>
      <c r="P545" s="295"/>
      <c r="Q545" s="295"/>
      <c r="R545" s="295"/>
      <c r="S545" s="295"/>
      <c r="T545" s="295"/>
      <c r="U545" s="295"/>
      <c r="V545" s="295"/>
      <c r="W545" s="295"/>
      <c r="X545" s="295"/>
      <c r="Y545" s="295"/>
      <c r="Z545" s="295"/>
      <c r="AA545" s="295"/>
      <c r="AB545" s="295"/>
      <c r="AC545" s="295"/>
      <c r="AD545" s="295"/>
      <c r="AE545" s="295"/>
      <c r="AF545" s="295"/>
      <c r="AG545" s="295"/>
      <c r="AH545" s="295"/>
    </row>
    <row r="546" spans="1:34" x14ac:dyDescent="0.25">
      <c r="A546" s="295"/>
      <c r="B546" s="295"/>
      <c r="C546" s="295"/>
      <c r="D546" s="295"/>
      <c r="E546" s="295"/>
      <c r="F546" s="295"/>
      <c r="G546" s="295"/>
      <c r="H546" s="295"/>
      <c r="I546" s="295"/>
      <c r="J546" s="295"/>
      <c r="K546" s="295"/>
      <c r="L546" s="295"/>
      <c r="M546" s="295"/>
      <c r="N546" s="295"/>
      <c r="O546" s="295"/>
      <c r="P546" s="295"/>
      <c r="Q546" s="295"/>
      <c r="R546" s="295"/>
      <c r="S546" s="295"/>
      <c r="T546" s="295"/>
      <c r="U546" s="295"/>
      <c r="V546" s="295"/>
      <c r="W546" s="295"/>
      <c r="X546" s="295"/>
      <c r="Y546" s="295"/>
      <c r="Z546" s="295"/>
      <c r="AA546" s="295"/>
      <c r="AB546" s="295"/>
      <c r="AC546" s="295"/>
      <c r="AD546" s="295"/>
      <c r="AE546" s="295"/>
      <c r="AF546" s="295"/>
      <c r="AG546" s="295"/>
      <c r="AH546" s="295"/>
    </row>
    <row r="547" spans="1:34" x14ac:dyDescent="0.25">
      <c r="A547" s="295"/>
      <c r="B547" s="295"/>
      <c r="C547" s="295"/>
      <c r="D547" s="295"/>
      <c r="E547" s="295"/>
      <c r="F547" s="295"/>
      <c r="G547" s="295"/>
      <c r="H547" s="295"/>
      <c r="I547" s="295"/>
      <c r="J547" s="295"/>
      <c r="K547" s="295"/>
      <c r="L547" s="295"/>
      <c r="M547" s="295"/>
      <c r="N547" s="295"/>
      <c r="O547" s="295"/>
      <c r="P547" s="295"/>
      <c r="Q547" s="295"/>
      <c r="R547" s="295"/>
      <c r="S547" s="295"/>
      <c r="T547" s="295"/>
      <c r="U547" s="295"/>
      <c r="V547" s="295"/>
      <c r="W547" s="295"/>
      <c r="X547" s="295"/>
      <c r="Y547" s="295"/>
      <c r="Z547" s="295"/>
      <c r="AA547" s="295"/>
      <c r="AB547" s="295"/>
      <c r="AC547" s="295"/>
      <c r="AD547" s="295"/>
      <c r="AE547" s="295"/>
      <c r="AF547" s="295"/>
      <c r="AG547" s="295"/>
      <c r="AH547" s="295"/>
    </row>
    <row r="548" spans="1:34" x14ac:dyDescent="0.25">
      <c r="A548" s="295"/>
      <c r="B548" s="295"/>
      <c r="C548" s="295"/>
      <c r="D548" s="295"/>
      <c r="E548" s="295"/>
      <c r="F548" s="295"/>
      <c r="G548" s="295"/>
      <c r="H548" s="295"/>
      <c r="I548" s="295"/>
      <c r="J548" s="295"/>
      <c r="K548" s="295"/>
      <c r="L548" s="295"/>
      <c r="M548" s="295"/>
      <c r="N548" s="295"/>
      <c r="O548" s="295"/>
      <c r="P548" s="295"/>
      <c r="Q548" s="295"/>
      <c r="R548" s="295"/>
      <c r="S548" s="295"/>
      <c r="T548" s="295"/>
      <c r="U548" s="295"/>
      <c r="V548" s="295"/>
      <c r="W548" s="295"/>
      <c r="X548" s="295"/>
      <c r="Y548" s="295"/>
      <c r="Z548" s="295"/>
      <c r="AA548" s="295"/>
      <c r="AB548" s="295"/>
      <c r="AC548" s="295"/>
      <c r="AD548" s="295"/>
      <c r="AE548" s="295"/>
      <c r="AF548" s="295"/>
      <c r="AG548" s="295"/>
      <c r="AH548" s="295"/>
    </row>
    <row r="549" spans="1:34" x14ac:dyDescent="0.25">
      <c r="A549" s="295"/>
      <c r="B549" s="295"/>
      <c r="C549" s="295"/>
      <c r="D549" s="295"/>
      <c r="E549" s="295"/>
      <c r="F549" s="295"/>
      <c r="G549" s="295"/>
      <c r="H549" s="295"/>
      <c r="I549" s="295"/>
      <c r="J549" s="295"/>
      <c r="K549" s="295"/>
      <c r="L549" s="295"/>
      <c r="M549" s="295"/>
      <c r="N549" s="295"/>
      <c r="O549" s="295"/>
      <c r="P549" s="295"/>
      <c r="Q549" s="295"/>
      <c r="R549" s="295"/>
      <c r="S549" s="295"/>
      <c r="T549" s="295"/>
      <c r="U549" s="295"/>
      <c r="V549" s="295"/>
      <c r="W549" s="295"/>
      <c r="X549" s="295"/>
      <c r="Y549" s="295"/>
      <c r="Z549" s="295"/>
      <c r="AA549" s="295"/>
      <c r="AB549" s="295"/>
      <c r="AC549" s="295"/>
      <c r="AD549" s="295"/>
      <c r="AE549" s="295"/>
      <c r="AF549" s="295"/>
      <c r="AG549" s="295"/>
      <c r="AH549" s="295"/>
    </row>
    <row r="550" spans="1:34" x14ac:dyDescent="0.25">
      <c r="A550" s="295"/>
      <c r="B550" s="295"/>
      <c r="C550" s="295"/>
      <c r="D550" s="295"/>
      <c r="E550" s="295"/>
      <c r="F550" s="295"/>
      <c r="G550" s="295"/>
      <c r="H550" s="295"/>
      <c r="I550" s="295"/>
      <c r="J550" s="295"/>
      <c r="K550" s="295"/>
      <c r="L550" s="295"/>
      <c r="M550" s="295"/>
      <c r="N550" s="295"/>
      <c r="O550" s="295"/>
      <c r="P550" s="295"/>
      <c r="Q550" s="295"/>
      <c r="R550" s="295"/>
      <c r="S550" s="295"/>
      <c r="T550" s="295"/>
      <c r="U550" s="295"/>
      <c r="V550" s="295"/>
      <c r="W550" s="295"/>
      <c r="X550" s="295"/>
      <c r="Y550" s="295"/>
      <c r="Z550" s="295"/>
      <c r="AA550" s="295"/>
      <c r="AB550" s="295"/>
      <c r="AC550" s="295"/>
      <c r="AD550" s="295"/>
      <c r="AE550" s="295"/>
      <c r="AF550" s="295"/>
      <c r="AG550" s="295"/>
      <c r="AH550" s="295"/>
    </row>
    <row r="551" spans="1:34" x14ac:dyDescent="0.25">
      <c r="A551" s="295"/>
      <c r="B551" s="295"/>
      <c r="C551" s="295"/>
      <c r="D551" s="295"/>
      <c r="E551" s="295"/>
      <c r="F551" s="295"/>
      <c r="G551" s="295"/>
      <c r="H551" s="295"/>
      <c r="I551" s="295"/>
      <c r="J551" s="295"/>
      <c r="K551" s="295"/>
      <c r="L551" s="295"/>
      <c r="M551" s="295"/>
      <c r="N551" s="295"/>
      <c r="O551" s="295"/>
      <c r="P551" s="295"/>
      <c r="Q551" s="295"/>
      <c r="R551" s="295"/>
      <c r="S551" s="295"/>
      <c r="T551" s="295"/>
      <c r="U551" s="295"/>
      <c r="V551" s="295"/>
      <c r="W551" s="295"/>
      <c r="X551" s="295"/>
      <c r="Y551" s="295"/>
      <c r="Z551" s="295"/>
      <c r="AA551" s="295"/>
      <c r="AB551" s="295"/>
      <c r="AC551" s="295"/>
      <c r="AD551" s="295"/>
      <c r="AE551" s="295"/>
      <c r="AF551" s="295"/>
      <c r="AG551" s="295"/>
      <c r="AH551" s="295"/>
    </row>
    <row r="552" spans="1:34" x14ac:dyDescent="0.25">
      <c r="A552" s="295"/>
      <c r="B552" s="295"/>
      <c r="C552" s="295"/>
      <c r="D552" s="295"/>
      <c r="E552" s="295"/>
      <c r="F552" s="295"/>
      <c r="G552" s="295"/>
      <c r="H552" s="295"/>
      <c r="I552" s="295"/>
      <c r="J552" s="295"/>
      <c r="K552" s="295"/>
      <c r="L552" s="295"/>
      <c r="M552" s="295"/>
      <c r="N552" s="295"/>
      <c r="O552" s="295"/>
      <c r="P552" s="295"/>
      <c r="Q552" s="295"/>
      <c r="R552" s="295"/>
      <c r="S552" s="295"/>
      <c r="T552" s="295"/>
      <c r="U552" s="295"/>
      <c r="V552" s="295"/>
      <c r="W552" s="295"/>
      <c r="X552" s="295"/>
      <c r="Y552" s="295"/>
      <c r="Z552" s="295"/>
      <c r="AA552" s="295"/>
      <c r="AB552" s="295"/>
      <c r="AC552" s="295"/>
      <c r="AD552" s="295"/>
      <c r="AE552" s="295"/>
      <c r="AF552" s="295"/>
      <c r="AG552" s="295"/>
      <c r="AH552" s="295"/>
    </row>
    <row r="553" spans="1:34" x14ac:dyDescent="0.25">
      <c r="A553" s="295"/>
      <c r="B553" s="295"/>
      <c r="C553" s="295"/>
      <c r="D553" s="295"/>
      <c r="E553" s="295"/>
      <c r="F553" s="295"/>
      <c r="G553" s="295"/>
      <c r="H553" s="295"/>
      <c r="I553" s="295"/>
      <c r="J553" s="295"/>
      <c r="K553" s="295"/>
      <c r="L553" s="295"/>
      <c r="M553" s="295"/>
      <c r="N553" s="295"/>
      <c r="O553" s="295"/>
      <c r="P553" s="295"/>
      <c r="Q553" s="295"/>
      <c r="R553" s="295"/>
      <c r="S553" s="295"/>
      <c r="T553" s="295"/>
      <c r="U553" s="295"/>
      <c r="V553" s="295"/>
      <c r="W553" s="295"/>
      <c r="X553" s="295"/>
      <c r="Y553" s="295"/>
      <c r="Z553" s="295"/>
      <c r="AA553" s="295"/>
      <c r="AB553" s="295"/>
      <c r="AC553" s="295"/>
      <c r="AD553" s="295"/>
      <c r="AE553" s="295"/>
      <c r="AF553" s="295"/>
      <c r="AG553" s="295"/>
      <c r="AH553" s="295"/>
    </row>
    <row r="554" spans="1:34" x14ac:dyDescent="0.25">
      <c r="A554" s="295"/>
      <c r="B554" s="295"/>
      <c r="C554" s="295"/>
      <c r="D554" s="295"/>
      <c r="E554" s="295"/>
      <c r="F554" s="295"/>
      <c r="G554" s="295"/>
      <c r="H554" s="295"/>
      <c r="I554" s="295"/>
      <c r="J554" s="295"/>
      <c r="K554" s="295"/>
      <c r="L554" s="295"/>
      <c r="M554" s="295"/>
      <c r="N554" s="295"/>
      <c r="O554" s="295"/>
      <c r="P554" s="295"/>
      <c r="Q554" s="295"/>
      <c r="R554" s="295"/>
      <c r="S554" s="295"/>
      <c r="T554" s="295"/>
      <c r="U554" s="295"/>
      <c r="V554" s="295"/>
      <c r="W554" s="295"/>
      <c r="X554" s="295"/>
      <c r="Y554" s="295"/>
      <c r="Z554" s="295"/>
      <c r="AA554" s="295"/>
      <c r="AB554" s="295"/>
      <c r="AC554" s="295"/>
      <c r="AD554" s="295"/>
      <c r="AE554" s="295"/>
      <c r="AF554" s="295"/>
      <c r="AG554" s="295"/>
      <c r="AH554" s="295"/>
    </row>
    <row r="555" spans="1:34" x14ac:dyDescent="0.25">
      <c r="A555" s="295"/>
      <c r="B555" s="295"/>
      <c r="C555" s="295"/>
      <c r="D555" s="295"/>
      <c r="E555" s="295"/>
      <c r="F555" s="295"/>
      <c r="G555" s="295"/>
      <c r="H555" s="295"/>
      <c r="I555" s="295"/>
      <c r="J555" s="295"/>
      <c r="K555" s="295"/>
      <c r="L555" s="295"/>
      <c r="M555" s="295"/>
      <c r="N555" s="295"/>
      <c r="O555" s="295"/>
      <c r="P555" s="295"/>
      <c r="Q555" s="295"/>
      <c r="R555" s="295"/>
      <c r="S555" s="295"/>
      <c r="T555" s="295"/>
      <c r="U555" s="295"/>
      <c r="V555" s="295"/>
      <c r="W555" s="295"/>
      <c r="X555" s="295"/>
      <c r="Y555" s="295"/>
      <c r="Z555" s="295"/>
      <c r="AA555" s="295"/>
      <c r="AB555" s="295"/>
      <c r="AC555" s="295"/>
      <c r="AD555" s="295"/>
      <c r="AE555" s="295"/>
      <c r="AF555" s="295"/>
      <c r="AG555" s="295"/>
      <c r="AH555" s="295"/>
    </row>
    <row r="556" spans="1:34" x14ac:dyDescent="0.25">
      <c r="A556" s="295"/>
      <c r="B556" s="295"/>
      <c r="C556" s="295"/>
      <c r="D556" s="295"/>
      <c r="E556" s="295"/>
      <c r="F556" s="295"/>
      <c r="G556" s="295"/>
      <c r="H556" s="295"/>
      <c r="I556" s="295"/>
      <c r="J556" s="295"/>
      <c r="K556" s="295"/>
      <c r="L556" s="295"/>
      <c r="M556" s="295"/>
      <c r="N556" s="295"/>
      <c r="O556" s="295"/>
      <c r="P556" s="295"/>
      <c r="Q556" s="295"/>
      <c r="R556" s="295"/>
      <c r="S556" s="295"/>
      <c r="T556" s="295"/>
      <c r="U556" s="295"/>
      <c r="V556" s="295"/>
      <c r="W556" s="295"/>
      <c r="X556" s="295"/>
      <c r="Y556" s="295"/>
      <c r="Z556" s="295"/>
      <c r="AA556" s="295"/>
      <c r="AB556" s="295"/>
      <c r="AC556" s="295"/>
      <c r="AD556" s="295"/>
      <c r="AE556" s="295"/>
      <c r="AF556" s="295"/>
      <c r="AG556" s="295"/>
      <c r="AH556" s="295"/>
    </row>
    <row r="557" spans="1:34" x14ac:dyDescent="0.25">
      <c r="A557" s="295"/>
      <c r="B557" s="295"/>
      <c r="C557" s="295"/>
      <c r="D557" s="295"/>
      <c r="E557" s="295"/>
      <c r="F557" s="295"/>
      <c r="G557" s="295"/>
      <c r="H557" s="295"/>
      <c r="I557" s="295"/>
      <c r="J557" s="295"/>
      <c r="K557" s="295"/>
      <c r="L557" s="295"/>
      <c r="M557" s="295"/>
      <c r="N557" s="295"/>
      <c r="O557" s="295"/>
      <c r="P557" s="295"/>
      <c r="Q557" s="295"/>
      <c r="R557" s="295"/>
      <c r="S557" s="295"/>
      <c r="T557" s="295"/>
      <c r="U557" s="295"/>
      <c r="V557" s="295"/>
      <c r="W557" s="295"/>
      <c r="X557" s="295"/>
      <c r="Y557" s="295"/>
      <c r="Z557" s="295"/>
      <c r="AA557" s="295"/>
      <c r="AB557" s="295"/>
      <c r="AC557" s="295"/>
      <c r="AD557" s="295"/>
      <c r="AE557" s="295"/>
      <c r="AF557" s="295"/>
      <c r="AG557" s="295"/>
      <c r="AH557" s="295"/>
    </row>
    <row r="558" spans="1:34" x14ac:dyDescent="0.25">
      <c r="A558" s="295"/>
      <c r="B558" s="295"/>
      <c r="C558" s="295"/>
      <c r="D558" s="295"/>
      <c r="E558" s="295"/>
      <c r="F558" s="295"/>
      <c r="G558" s="295"/>
      <c r="H558" s="295"/>
      <c r="I558" s="295"/>
      <c r="J558" s="295"/>
      <c r="K558" s="295"/>
      <c r="L558" s="295"/>
      <c r="M558" s="295"/>
      <c r="N558" s="295"/>
      <c r="O558" s="295"/>
      <c r="P558" s="295"/>
      <c r="Q558" s="295"/>
      <c r="R558" s="295"/>
      <c r="S558" s="295"/>
      <c r="T558" s="295"/>
      <c r="U558" s="295"/>
      <c r="V558" s="295"/>
      <c r="W558" s="295"/>
      <c r="X558" s="295"/>
      <c r="Y558" s="295"/>
      <c r="Z558" s="295"/>
      <c r="AA558" s="295"/>
      <c r="AB558" s="295"/>
      <c r="AC558" s="295"/>
      <c r="AD558" s="295"/>
      <c r="AE558" s="295"/>
      <c r="AF558" s="295"/>
      <c r="AG558" s="295"/>
      <c r="AH558" s="295"/>
    </row>
    <row r="559" spans="1:34" x14ac:dyDescent="0.25">
      <c r="A559" s="295"/>
      <c r="B559" s="295"/>
      <c r="C559" s="295"/>
      <c r="D559" s="295"/>
      <c r="E559" s="295"/>
      <c r="F559" s="295"/>
      <c r="G559" s="295"/>
      <c r="H559" s="295"/>
      <c r="I559" s="295"/>
      <c r="J559" s="295"/>
      <c r="K559" s="295"/>
      <c r="L559" s="295"/>
      <c r="M559" s="295"/>
      <c r="N559" s="295"/>
      <c r="O559" s="295"/>
      <c r="P559" s="295"/>
      <c r="Q559" s="295"/>
      <c r="R559" s="295"/>
      <c r="S559" s="295"/>
      <c r="T559" s="295"/>
      <c r="U559" s="295"/>
      <c r="V559" s="295"/>
      <c r="W559" s="295"/>
      <c r="X559" s="295"/>
      <c r="Y559" s="295"/>
      <c r="Z559" s="295"/>
      <c r="AA559" s="295"/>
      <c r="AB559" s="295"/>
      <c r="AC559" s="295"/>
      <c r="AD559" s="295"/>
      <c r="AE559" s="295"/>
      <c r="AF559" s="295"/>
      <c r="AG559" s="295"/>
      <c r="AH559" s="295"/>
    </row>
    <row r="560" spans="1:34" x14ac:dyDescent="0.25">
      <c r="A560" s="295"/>
      <c r="B560" s="295"/>
      <c r="C560" s="295"/>
      <c r="D560" s="295"/>
      <c r="E560" s="295"/>
      <c r="F560" s="295"/>
      <c r="G560" s="295"/>
      <c r="H560" s="295"/>
      <c r="I560" s="295"/>
      <c r="J560" s="295"/>
      <c r="K560" s="295"/>
      <c r="L560" s="295"/>
      <c r="M560" s="295"/>
      <c r="N560" s="295"/>
      <c r="O560" s="295"/>
      <c r="P560" s="295"/>
      <c r="Q560" s="295"/>
      <c r="R560" s="295"/>
      <c r="S560" s="295"/>
      <c r="T560" s="295"/>
      <c r="U560" s="295"/>
      <c r="V560" s="295"/>
      <c r="W560" s="295"/>
      <c r="X560" s="295"/>
      <c r="Y560" s="295"/>
      <c r="Z560" s="295"/>
      <c r="AA560" s="295"/>
      <c r="AB560" s="295"/>
      <c r="AC560" s="295"/>
      <c r="AD560" s="295"/>
      <c r="AE560" s="295"/>
      <c r="AF560" s="295"/>
      <c r="AG560" s="295"/>
      <c r="AH560" s="295"/>
    </row>
    <row r="561" spans="1:34" x14ac:dyDescent="0.25">
      <c r="A561" s="295"/>
      <c r="B561" s="295"/>
      <c r="C561" s="295"/>
      <c r="D561" s="295"/>
      <c r="E561" s="295"/>
      <c r="F561" s="295"/>
      <c r="G561" s="295"/>
      <c r="H561" s="295"/>
      <c r="I561" s="295"/>
      <c r="J561" s="295"/>
      <c r="K561" s="295"/>
      <c r="L561" s="295"/>
      <c r="M561" s="295"/>
      <c r="N561" s="295"/>
      <c r="O561" s="295"/>
      <c r="P561" s="295"/>
      <c r="Q561" s="295"/>
      <c r="R561" s="295"/>
      <c r="S561" s="295"/>
      <c r="T561" s="295"/>
      <c r="U561" s="295"/>
      <c r="V561" s="295"/>
      <c r="W561" s="295"/>
      <c r="X561" s="295"/>
      <c r="Y561" s="295"/>
      <c r="Z561" s="295"/>
      <c r="AA561" s="295"/>
      <c r="AB561" s="295"/>
      <c r="AC561" s="295"/>
      <c r="AD561" s="295"/>
      <c r="AE561" s="295"/>
      <c r="AF561" s="295"/>
      <c r="AG561" s="295"/>
      <c r="AH561" s="295"/>
    </row>
    <row r="562" spans="1:34" x14ac:dyDescent="0.25">
      <c r="A562" s="295"/>
      <c r="B562" s="295"/>
      <c r="C562" s="295"/>
      <c r="D562" s="295"/>
      <c r="E562" s="295"/>
      <c r="F562" s="295"/>
      <c r="G562" s="295"/>
      <c r="H562" s="295"/>
      <c r="I562" s="295"/>
      <c r="J562" s="295"/>
      <c r="K562" s="295"/>
      <c r="L562" s="295"/>
      <c r="M562" s="295"/>
      <c r="N562" s="295"/>
      <c r="O562" s="295"/>
      <c r="P562" s="295"/>
      <c r="Q562" s="295"/>
      <c r="R562" s="295"/>
      <c r="S562" s="295"/>
      <c r="T562" s="295"/>
      <c r="U562" s="295"/>
      <c r="V562" s="295"/>
      <c r="W562" s="295"/>
      <c r="X562" s="295"/>
      <c r="Y562" s="295"/>
      <c r="Z562" s="295"/>
      <c r="AA562" s="295"/>
      <c r="AB562" s="295"/>
      <c r="AC562" s="295"/>
      <c r="AD562" s="295"/>
      <c r="AE562" s="295"/>
      <c r="AF562" s="295"/>
      <c r="AG562" s="295"/>
      <c r="AH562" s="295"/>
    </row>
    <row r="563" spans="1:34" x14ac:dyDescent="0.25">
      <c r="A563" s="295"/>
      <c r="B563" s="295"/>
      <c r="C563" s="295"/>
      <c r="D563" s="295"/>
      <c r="E563" s="295"/>
      <c r="F563" s="295"/>
      <c r="G563" s="295"/>
      <c r="H563" s="295"/>
      <c r="I563" s="295"/>
      <c r="J563" s="295"/>
      <c r="K563" s="295"/>
      <c r="L563" s="295"/>
      <c r="M563" s="295"/>
      <c r="N563" s="295"/>
      <c r="O563" s="295"/>
      <c r="P563" s="295"/>
      <c r="Q563" s="295"/>
      <c r="R563" s="295"/>
      <c r="S563" s="295"/>
      <c r="T563" s="295"/>
      <c r="U563" s="295"/>
      <c r="V563" s="295"/>
      <c r="W563" s="295"/>
      <c r="X563" s="295"/>
      <c r="Y563" s="295"/>
      <c r="Z563" s="295"/>
      <c r="AA563" s="295"/>
      <c r="AB563" s="295"/>
      <c r="AC563" s="295"/>
      <c r="AD563" s="295"/>
      <c r="AE563" s="295"/>
      <c r="AF563" s="295"/>
      <c r="AG563" s="295"/>
      <c r="AH563" s="295"/>
    </row>
    <row r="564" spans="1:34" x14ac:dyDescent="0.25">
      <c r="A564" s="295"/>
      <c r="B564" s="295"/>
      <c r="C564" s="295"/>
      <c r="D564" s="295"/>
      <c r="E564" s="295"/>
      <c r="F564" s="295"/>
      <c r="G564" s="295"/>
      <c r="H564" s="295"/>
      <c r="I564" s="295"/>
      <c r="J564" s="295"/>
      <c r="K564" s="295"/>
      <c r="L564" s="295"/>
      <c r="M564" s="295"/>
      <c r="N564" s="295"/>
      <c r="O564" s="295"/>
      <c r="P564" s="295"/>
      <c r="Q564" s="295"/>
      <c r="R564" s="295"/>
      <c r="S564" s="295"/>
      <c r="T564" s="295"/>
      <c r="U564" s="295"/>
      <c r="V564" s="295"/>
      <c r="W564" s="295"/>
      <c r="X564" s="295"/>
      <c r="Y564" s="295"/>
      <c r="Z564" s="295"/>
      <c r="AA564" s="295"/>
      <c r="AB564" s="295"/>
      <c r="AC564" s="295"/>
      <c r="AD564" s="295"/>
      <c r="AE564" s="295"/>
      <c r="AF564" s="295"/>
      <c r="AG564" s="295"/>
      <c r="AH564" s="295"/>
    </row>
    <row r="565" spans="1:34" x14ac:dyDescent="0.25">
      <c r="A565" s="295"/>
      <c r="B565" s="295"/>
      <c r="C565" s="295"/>
      <c r="D565" s="295"/>
      <c r="E565" s="295"/>
      <c r="F565" s="295"/>
      <c r="G565" s="295"/>
      <c r="H565" s="295"/>
      <c r="I565" s="295"/>
      <c r="J565" s="295"/>
      <c r="K565" s="295"/>
      <c r="L565" s="295"/>
      <c r="M565" s="295"/>
      <c r="N565" s="295"/>
      <c r="O565" s="295"/>
      <c r="P565" s="295"/>
      <c r="Q565" s="295"/>
      <c r="R565" s="295"/>
      <c r="S565" s="295"/>
      <c r="T565" s="295"/>
      <c r="U565" s="295"/>
      <c r="V565" s="295"/>
      <c r="W565" s="295"/>
      <c r="X565" s="295"/>
      <c r="Y565" s="295"/>
      <c r="Z565" s="295"/>
      <c r="AA565" s="295"/>
      <c r="AB565" s="295"/>
      <c r="AC565" s="295"/>
      <c r="AD565" s="295"/>
      <c r="AE565" s="295"/>
      <c r="AF565" s="295"/>
      <c r="AG565" s="295"/>
      <c r="AH565" s="295"/>
    </row>
    <row r="566" spans="1:34" x14ac:dyDescent="0.25">
      <c r="A566" s="295"/>
      <c r="B566" s="295"/>
      <c r="C566" s="295"/>
      <c r="D566" s="295"/>
      <c r="E566" s="295"/>
      <c r="F566" s="295"/>
      <c r="G566" s="295"/>
      <c r="H566" s="295"/>
      <c r="I566" s="295"/>
      <c r="J566" s="295"/>
      <c r="K566" s="295"/>
      <c r="L566" s="295"/>
      <c r="M566" s="295"/>
      <c r="N566" s="295"/>
      <c r="O566" s="295"/>
      <c r="P566" s="295"/>
      <c r="Q566" s="295"/>
      <c r="R566" s="295"/>
      <c r="S566" s="295"/>
      <c r="T566" s="295"/>
      <c r="U566" s="295"/>
      <c r="V566" s="295"/>
      <c r="W566" s="295"/>
      <c r="X566" s="295"/>
      <c r="Y566" s="295"/>
      <c r="Z566" s="295"/>
      <c r="AA566" s="295"/>
      <c r="AB566" s="295"/>
      <c r="AC566" s="295"/>
      <c r="AD566" s="295"/>
      <c r="AE566" s="295"/>
      <c r="AF566" s="295"/>
      <c r="AG566" s="295"/>
      <c r="AH566" s="295"/>
    </row>
    <row r="567" spans="1:34" x14ac:dyDescent="0.25">
      <c r="A567" s="295"/>
      <c r="B567" s="295"/>
      <c r="C567" s="295"/>
      <c r="D567" s="295"/>
      <c r="E567" s="295"/>
      <c r="F567" s="295"/>
      <c r="G567" s="295"/>
      <c r="H567" s="295"/>
      <c r="I567" s="295"/>
      <c r="J567" s="295"/>
      <c r="K567" s="295"/>
      <c r="L567" s="295"/>
      <c r="M567" s="295"/>
      <c r="N567" s="295"/>
      <c r="O567" s="295"/>
      <c r="P567" s="295"/>
      <c r="Q567" s="295"/>
      <c r="R567" s="295"/>
      <c r="S567" s="295"/>
      <c r="T567" s="295"/>
      <c r="U567" s="295"/>
      <c r="V567" s="295"/>
      <c r="W567" s="295"/>
      <c r="X567" s="295"/>
      <c r="Y567" s="295"/>
      <c r="Z567" s="295"/>
      <c r="AA567" s="295"/>
      <c r="AB567" s="295"/>
      <c r="AC567" s="295"/>
      <c r="AD567" s="295"/>
      <c r="AE567" s="295"/>
      <c r="AF567" s="295"/>
      <c r="AG567" s="295"/>
      <c r="AH567" s="295"/>
    </row>
    <row r="568" spans="1:34" x14ac:dyDescent="0.25">
      <c r="A568" s="295"/>
      <c r="B568" s="295"/>
      <c r="C568" s="295"/>
      <c r="D568" s="295"/>
      <c r="E568" s="295"/>
      <c r="F568" s="295"/>
      <c r="G568" s="295"/>
      <c r="H568" s="295"/>
      <c r="I568" s="295"/>
      <c r="J568" s="295"/>
      <c r="K568" s="295"/>
      <c r="L568" s="295"/>
      <c r="M568" s="295"/>
      <c r="N568" s="295"/>
      <c r="O568" s="295"/>
      <c r="P568" s="295"/>
      <c r="Q568" s="295"/>
      <c r="R568" s="295"/>
      <c r="S568" s="295"/>
      <c r="T568" s="295"/>
      <c r="U568" s="295"/>
      <c r="V568" s="295"/>
      <c r="W568" s="295"/>
      <c r="X568" s="295"/>
      <c r="Y568" s="295"/>
      <c r="Z568" s="295"/>
      <c r="AA568" s="295"/>
      <c r="AB568" s="295"/>
      <c r="AC568" s="295"/>
      <c r="AD568" s="295"/>
      <c r="AE568" s="295"/>
      <c r="AF568" s="295"/>
      <c r="AG568" s="295"/>
      <c r="AH568" s="295"/>
    </row>
    <row r="569" spans="1:34" x14ac:dyDescent="0.25">
      <c r="A569" s="295"/>
      <c r="B569" s="295"/>
      <c r="C569" s="295"/>
      <c r="D569" s="295"/>
      <c r="E569" s="295"/>
      <c r="F569" s="295"/>
      <c r="G569" s="295"/>
      <c r="H569" s="295"/>
      <c r="I569" s="295"/>
      <c r="J569" s="295"/>
      <c r="K569" s="295"/>
      <c r="L569" s="295"/>
      <c r="M569" s="295"/>
      <c r="N569" s="295"/>
      <c r="O569" s="295"/>
      <c r="P569" s="295"/>
      <c r="Q569" s="295"/>
      <c r="R569" s="295"/>
      <c r="S569" s="295"/>
      <c r="T569" s="295"/>
      <c r="U569" s="295"/>
      <c r="V569" s="295"/>
      <c r="W569" s="295"/>
      <c r="X569" s="295"/>
      <c r="Y569" s="295"/>
      <c r="Z569" s="295"/>
      <c r="AA569" s="295"/>
      <c r="AB569" s="295"/>
      <c r="AC569" s="295"/>
      <c r="AD569" s="295"/>
      <c r="AE569" s="295"/>
      <c r="AF569" s="295"/>
      <c r="AG569" s="295"/>
      <c r="AH569" s="295"/>
    </row>
    <row r="570" spans="1:34" x14ac:dyDescent="0.25">
      <c r="A570" s="295"/>
      <c r="B570" s="295"/>
      <c r="C570" s="295"/>
      <c r="D570" s="295"/>
      <c r="E570" s="295"/>
      <c r="F570" s="295"/>
      <c r="G570" s="295"/>
      <c r="H570" s="295"/>
      <c r="I570" s="295"/>
      <c r="J570" s="295"/>
      <c r="K570" s="295"/>
      <c r="L570" s="295"/>
      <c r="M570" s="295"/>
      <c r="N570" s="295"/>
      <c r="O570" s="295"/>
      <c r="P570" s="295"/>
      <c r="Q570" s="295"/>
      <c r="R570" s="295"/>
      <c r="S570" s="295"/>
      <c r="T570" s="295"/>
      <c r="U570" s="295"/>
      <c r="V570" s="295"/>
      <c r="W570" s="295"/>
      <c r="X570" s="295"/>
      <c r="Y570" s="295"/>
      <c r="Z570" s="295"/>
      <c r="AA570" s="295"/>
      <c r="AB570" s="295"/>
      <c r="AC570" s="295"/>
      <c r="AD570" s="295"/>
      <c r="AE570" s="295"/>
      <c r="AF570" s="295"/>
      <c r="AG570" s="295"/>
      <c r="AH570" s="295"/>
    </row>
    <row r="571" spans="1:34" x14ac:dyDescent="0.25">
      <c r="A571" s="295"/>
      <c r="B571" s="295"/>
      <c r="C571" s="295"/>
      <c r="D571" s="295"/>
      <c r="E571" s="295"/>
      <c r="F571" s="295"/>
      <c r="G571" s="295"/>
      <c r="H571" s="295"/>
      <c r="I571" s="295"/>
      <c r="J571" s="295"/>
      <c r="K571" s="295"/>
      <c r="L571" s="295"/>
      <c r="M571" s="295"/>
      <c r="N571" s="295"/>
      <c r="O571" s="295"/>
      <c r="P571" s="295"/>
      <c r="Q571" s="295"/>
      <c r="R571" s="295"/>
      <c r="S571" s="295"/>
      <c r="T571" s="295"/>
      <c r="U571" s="295"/>
      <c r="V571" s="295"/>
      <c r="W571" s="295"/>
      <c r="X571" s="295"/>
      <c r="Y571" s="295"/>
      <c r="Z571" s="295"/>
      <c r="AA571" s="295"/>
      <c r="AB571" s="295"/>
      <c r="AC571" s="295"/>
      <c r="AD571" s="295"/>
      <c r="AE571" s="295"/>
      <c r="AF571" s="295"/>
      <c r="AG571" s="295"/>
      <c r="AH571" s="295"/>
    </row>
    <row r="572" spans="1:34" x14ac:dyDescent="0.25">
      <c r="A572" s="295"/>
      <c r="B572" s="295"/>
      <c r="C572" s="295"/>
      <c r="D572" s="295"/>
      <c r="E572" s="295"/>
      <c r="F572" s="295"/>
      <c r="G572" s="295"/>
      <c r="H572" s="295"/>
      <c r="I572" s="295"/>
      <c r="J572" s="295"/>
      <c r="K572" s="295"/>
      <c r="L572" s="295"/>
      <c r="M572" s="295"/>
      <c r="N572" s="295"/>
      <c r="O572" s="295"/>
      <c r="P572" s="295"/>
      <c r="Q572" s="295"/>
      <c r="R572" s="295"/>
      <c r="S572" s="295"/>
      <c r="T572" s="295"/>
      <c r="U572" s="295"/>
      <c r="V572" s="295"/>
      <c r="W572" s="295"/>
      <c r="X572" s="295"/>
      <c r="Y572" s="295"/>
      <c r="Z572" s="295"/>
      <c r="AA572" s="295"/>
      <c r="AB572" s="295"/>
      <c r="AC572" s="295"/>
      <c r="AD572" s="295"/>
      <c r="AE572" s="295"/>
      <c r="AF572" s="295"/>
      <c r="AG572" s="295"/>
      <c r="AH572" s="295"/>
    </row>
    <row r="573" spans="1:34" x14ac:dyDescent="0.25">
      <c r="A573" s="295"/>
      <c r="B573" s="295"/>
      <c r="C573" s="295"/>
      <c r="D573" s="295"/>
      <c r="E573" s="295"/>
      <c r="F573" s="295"/>
      <c r="G573" s="295"/>
      <c r="H573" s="295"/>
      <c r="I573" s="295"/>
      <c r="J573" s="295"/>
      <c r="K573" s="295"/>
      <c r="L573" s="295"/>
      <c r="M573" s="295"/>
      <c r="N573" s="295"/>
      <c r="O573" s="295"/>
      <c r="P573" s="295"/>
      <c r="Q573" s="295"/>
      <c r="R573" s="295"/>
      <c r="S573" s="295"/>
      <c r="T573" s="295"/>
      <c r="U573" s="295"/>
      <c r="V573" s="295"/>
      <c r="W573" s="295"/>
      <c r="X573" s="295"/>
      <c r="Y573" s="295"/>
      <c r="Z573" s="295"/>
      <c r="AA573" s="295"/>
      <c r="AB573" s="295"/>
      <c r="AC573" s="295"/>
      <c r="AD573" s="295"/>
      <c r="AE573" s="295"/>
      <c r="AF573" s="295"/>
      <c r="AG573" s="295"/>
      <c r="AH573" s="295"/>
    </row>
    <row r="574" spans="1:34" x14ac:dyDescent="0.25">
      <c r="A574" s="295"/>
      <c r="B574" s="295"/>
      <c r="C574" s="295"/>
      <c r="D574" s="295"/>
      <c r="E574" s="295"/>
      <c r="F574" s="295"/>
      <c r="G574" s="295"/>
      <c r="H574" s="295"/>
      <c r="I574" s="295"/>
      <c r="J574" s="295"/>
      <c r="K574" s="295"/>
      <c r="L574" s="295"/>
      <c r="M574" s="295"/>
      <c r="N574" s="295"/>
      <c r="O574" s="295"/>
      <c r="P574" s="295"/>
      <c r="Q574" s="295"/>
      <c r="R574" s="295"/>
      <c r="S574" s="295"/>
      <c r="T574" s="295"/>
      <c r="U574" s="295"/>
      <c r="V574" s="295"/>
      <c r="W574" s="295"/>
      <c r="X574" s="295"/>
      <c r="Y574" s="295"/>
      <c r="Z574" s="295"/>
      <c r="AA574" s="295"/>
      <c r="AB574" s="295"/>
      <c r="AC574" s="295"/>
      <c r="AD574" s="295"/>
      <c r="AE574" s="295"/>
      <c r="AF574" s="295"/>
      <c r="AG574" s="295"/>
      <c r="AH574" s="295"/>
    </row>
    <row r="575" spans="1:34" x14ac:dyDescent="0.25">
      <c r="A575" s="295"/>
      <c r="B575" s="295"/>
      <c r="C575" s="295"/>
      <c r="D575" s="295"/>
      <c r="E575" s="295"/>
      <c r="F575" s="295"/>
      <c r="G575" s="295"/>
      <c r="H575" s="295"/>
      <c r="I575" s="295"/>
      <c r="J575" s="295"/>
      <c r="K575" s="295"/>
      <c r="L575" s="295"/>
      <c r="M575" s="295"/>
      <c r="N575" s="295"/>
      <c r="O575" s="295"/>
      <c r="P575" s="295"/>
      <c r="Q575" s="295"/>
      <c r="R575" s="295"/>
      <c r="S575" s="295"/>
      <c r="T575" s="295"/>
      <c r="U575" s="295"/>
      <c r="V575" s="295"/>
      <c r="W575" s="295"/>
      <c r="X575" s="295"/>
      <c r="Y575" s="295"/>
      <c r="Z575" s="295"/>
      <c r="AA575" s="295"/>
      <c r="AB575" s="295"/>
      <c r="AC575" s="295"/>
      <c r="AD575" s="295"/>
      <c r="AE575" s="295"/>
      <c r="AF575" s="295"/>
      <c r="AG575" s="295"/>
      <c r="AH575" s="295"/>
    </row>
    <row r="576" spans="1:34" x14ac:dyDescent="0.25">
      <c r="A576" s="295"/>
      <c r="B576" s="295"/>
      <c r="C576" s="295"/>
      <c r="D576" s="295"/>
      <c r="E576" s="295"/>
      <c r="F576" s="295"/>
      <c r="G576" s="295"/>
      <c r="H576" s="295"/>
      <c r="I576" s="295"/>
      <c r="J576" s="295"/>
      <c r="K576" s="295"/>
      <c r="L576" s="295"/>
      <c r="M576" s="295"/>
      <c r="N576" s="295"/>
      <c r="O576" s="295"/>
      <c r="P576" s="295"/>
      <c r="Q576" s="295"/>
      <c r="R576" s="295"/>
      <c r="S576" s="295"/>
      <c r="T576" s="295"/>
      <c r="U576" s="295"/>
      <c r="V576" s="295"/>
      <c r="W576" s="295"/>
      <c r="X576" s="295"/>
      <c r="Y576" s="295"/>
      <c r="Z576" s="295"/>
      <c r="AA576" s="295"/>
      <c r="AB576" s="295"/>
      <c r="AC576" s="295"/>
      <c r="AD576" s="295"/>
      <c r="AE576" s="295"/>
      <c r="AF576" s="295"/>
      <c r="AG576" s="295"/>
      <c r="AH576" s="295"/>
    </row>
    <row r="577" spans="1:34" x14ac:dyDescent="0.25">
      <c r="A577" s="295"/>
      <c r="B577" s="295"/>
      <c r="C577" s="295"/>
      <c r="D577" s="295"/>
      <c r="E577" s="295"/>
      <c r="F577" s="295"/>
      <c r="G577" s="295"/>
      <c r="H577" s="295"/>
      <c r="I577" s="295"/>
      <c r="J577" s="295"/>
      <c r="K577" s="295"/>
      <c r="L577" s="295"/>
      <c r="M577" s="295"/>
      <c r="N577" s="295"/>
      <c r="O577" s="295"/>
      <c r="P577" s="295"/>
      <c r="Q577" s="295"/>
      <c r="R577" s="295"/>
      <c r="S577" s="295"/>
      <c r="T577" s="295"/>
      <c r="U577" s="295"/>
      <c r="V577" s="295"/>
      <c r="W577" s="295"/>
      <c r="X577" s="295"/>
      <c r="Y577" s="295"/>
      <c r="Z577" s="295"/>
      <c r="AA577" s="295"/>
      <c r="AB577" s="295"/>
      <c r="AC577" s="295"/>
      <c r="AD577" s="295"/>
      <c r="AE577" s="295"/>
      <c r="AF577" s="295"/>
      <c r="AG577" s="295"/>
      <c r="AH577" s="295"/>
    </row>
    <row r="578" spans="1:34" x14ac:dyDescent="0.25">
      <c r="A578" s="295"/>
      <c r="B578" s="295"/>
      <c r="C578" s="295"/>
      <c r="D578" s="295"/>
      <c r="E578" s="295"/>
      <c r="F578" s="295"/>
      <c r="G578" s="295"/>
      <c r="H578" s="295"/>
      <c r="I578" s="295"/>
      <c r="J578" s="295"/>
      <c r="K578" s="295"/>
      <c r="L578" s="295"/>
      <c r="M578" s="295"/>
      <c r="N578" s="295"/>
      <c r="O578" s="295"/>
      <c r="P578" s="295"/>
      <c r="Q578" s="295"/>
      <c r="R578" s="295"/>
      <c r="S578" s="295"/>
      <c r="T578" s="295"/>
      <c r="U578" s="295"/>
      <c r="V578" s="295"/>
      <c r="W578" s="295"/>
      <c r="X578" s="295"/>
      <c r="Y578" s="295"/>
      <c r="Z578" s="295"/>
      <c r="AA578" s="295"/>
      <c r="AB578" s="295"/>
      <c r="AC578" s="295"/>
      <c r="AD578" s="295"/>
      <c r="AE578" s="295"/>
      <c r="AF578" s="295"/>
      <c r="AG578" s="295"/>
      <c r="AH578" s="295"/>
    </row>
    <row r="579" spans="1:34" x14ac:dyDescent="0.25">
      <c r="A579" s="295"/>
      <c r="B579" s="295"/>
      <c r="C579" s="295"/>
      <c r="D579" s="295"/>
      <c r="E579" s="295"/>
      <c r="F579" s="295"/>
      <c r="G579" s="295"/>
      <c r="H579" s="295"/>
      <c r="I579" s="295"/>
      <c r="J579" s="295"/>
      <c r="K579" s="295"/>
      <c r="L579" s="295"/>
      <c r="M579" s="295"/>
      <c r="N579" s="295"/>
      <c r="O579" s="295"/>
      <c r="P579" s="295"/>
      <c r="Q579" s="295"/>
      <c r="R579" s="295"/>
      <c r="S579" s="295"/>
      <c r="T579" s="295"/>
      <c r="U579" s="295"/>
      <c r="V579" s="295"/>
      <c r="W579" s="295"/>
      <c r="X579" s="295"/>
      <c r="Y579" s="295"/>
      <c r="Z579" s="295"/>
      <c r="AA579" s="295"/>
      <c r="AB579" s="295"/>
      <c r="AC579" s="295"/>
      <c r="AD579" s="295"/>
      <c r="AE579" s="295"/>
      <c r="AF579" s="295"/>
      <c r="AG579" s="295"/>
      <c r="AH579" s="295"/>
    </row>
    <row r="580" spans="1:34" x14ac:dyDescent="0.25">
      <c r="A580" s="295"/>
      <c r="B580" s="295"/>
      <c r="C580" s="295"/>
      <c r="D580" s="295"/>
      <c r="E580" s="295"/>
      <c r="F580" s="295"/>
      <c r="G580" s="295"/>
      <c r="H580" s="295"/>
      <c r="I580" s="295"/>
      <c r="J580" s="295"/>
      <c r="K580" s="295"/>
      <c r="L580" s="295"/>
      <c r="M580" s="295"/>
      <c r="N580" s="295"/>
      <c r="O580" s="295"/>
      <c r="P580" s="295"/>
      <c r="Q580" s="295"/>
      <c r="R580" s="295"/>
      <c r="S580" s="295"/>
      <c r="T580" s="295"/>
      <c r="U580" s="295"/>
      <c r="V580" s="295"/>
      <c r="W580" s="295"/>
      <c r="X580" s="295"/>
      <c r="Y580" s="295"/>
      <c r="Z580" s="295"/>
      <c r="AA580" s="295"/>
      <c r="AB580" s="295"/>
      <c r="AC580" s="295"/>
      <c r="AD580" s="295"/>
      <c r="AE580" s="295"/>
      <c r="AF580" s="295"/>
      <c r="AG580" s="295"/>
      <c r="AH580" s="295"/>
    </row>
    <row r="581" spans="1:34" x14ac:dyDescent="0.25">
      <c r="A581" s="295"/>
      <c r="B581" s="295"/>
      <c r="C581" s="295"/>
      <c r="D581" s="295"/>
      <c r="E581" s="295"/>
      <c r="F581" s="295"/>
      <c r="G581" s="295"/>
      <c r="H581" s="295"/>
      <c r="I581" s="295"/>
      <c r="J581" s="295"/>
      <c r="K581" s="295"/>
      <c r="L581" s="295"/>
      <c r="M581" s="295"/>
      <c r="N581" s="295"/>
      <c r="O581" s="295"/>
      <c r="P581" s="295"/>
      <c r="Q581" s="295"/>
      <c r="R581" s="295"/>
      <c r="S581" s="295"/>
      <c r="T581" s="295"/>
      <c r="U581" s="295"/>
      <c r="V581" s="295"/>
      <c r="W581" s="295"/>
      <c r="X581" s="295"/>
      <c r="Y581" s="295"/>
      <c r="Z581" s="295"/>
      <c r="AA581" s="295"/>
      <c r="AB581" s="295"/>
      <c r="AC581" s="295"/>
      <c r="AD581" s="295"/>
      <c r="AE581" s="295"/>
      <c r="AF581" s="295"/>
      <c r="AG581" s="295"/>
      <c r="AH581" s="295"/>
    </row>
    <row r="582" spans="1:34" x14ac:dyDescent="0.25">
      <c r="A582" s="295"/>
      <c r="B582" s="295"/>
      <c r="C582" s="295"/>
      <c r="D582" s="295"/>
      <c r="E582" s="295"/>
      <c r="F582" s="295"/>
      <c r="G582" s="295"/>
      <c r="H582" s="295"/>
      <c r="I582" s="295"/>
      <c r="J582" s="295"/>
      <c r="K582" s="295"/>
      <c r="L582" s="295"/>
      <c r="M582" s="295"/>
      <c r="N582" s="295"/>
      <c r="O582" s="295"/>
      <c r="P582" s="295"/>
      <c r="Q582" s="295"/>
      <c r="R582" s="295"/>
      <c r="S582" s="295"/>
      <c r="T582" s="295"/>
      <c r="U582" s="295"/>
      <c r="V582" s="295"/>
      <c r="W582" s="295"/>
      <c r="X582" s="295"/>
      <c r="Y582" s="295"/>
      <c r="Z582" s="295"/>
      <c r="AA582" s="295"/>
      <c r="AB582" s="295"/>
      <c r="AC582" s="295"/>
      <c r="AD582" s="295"/>
      <c r="AE582" s="295"/>
      <c r="AF582" s="295"/>
      <c r="AG582" s="295"/>
      <c r="AH582" s="295"/>
    </row>
    <row r="583" spans="1:34" x14ac:dyDescent="0.25">
      <c r="A583" s="295"/>
      <c r="B583" s="295"/>
      <c r="C583" s="295"/>
      <c r="D583" s="295"/>
      <c r="E583" s="295"/>
      <c r="F583" s="295"/>
      <c r="G583" s="295"/>
      <c r="H583" s="295"/>
      <c r="I583" s="295"/>
      <c r="J583" s="295"/>
      <c r="K583" s="295"/>
      <c r="L583" s="295"/>
      <c r="M583" s="295"/>
      <c r="N583" s="295"/>
      <c r="O583" s="295"/>
      <c r="P583" s="295"/>
      <c r="Q583" s="295"/>
      <c r="R583" s="295"/>
      <c r="S583" s="295"/>
      <c r="T583" s="295"/>
      <c r="U583" s="295"/>
      <c r="V583" s="295"/>
      <c r="W583" s="295"/>
      <c r="X583" s="295"/>
      <c r="Y583" s="295"/>
      <c r="Z583" s="295"/>
      <c r="AA583" s="295"/>
      <c r="AB583" s="295"/>
      <c r="AC583" s="295"/>
      <c r="AD583" s="295"/>
      <c r="AE583" s="295"/>
      <c r="AF583" s="295"/>
      <c r="AG583" s="295"/>
      <c r="AH583" s="295"/>
    </row>
    <row r="584" spans="1:34" x14ac:dyDescent="0.25">
      <c r="A584" s="295"/>
      <c r="B584" s="295"/>
      <c r="C584" s="295"/>
      <c r="D584" s="295"/>
      <c r="E584" s="295"/>
      <c r="F584" s="295"/>
      <c r="G584" s="295"/>
      <c r="H584" s="295"/>
      <c r="I584" s="295"/>
      <c r="J584" s="295"/>
      <c r="K584" s="295"/>
      <c r="L584" s="295"/>
      <c r="M584" s="295"/>
      <c r="N584" s="295"/>
      <c r="O584" s="295"/>
      <c r="P584" s="295"/>
      <c r="Q584" s="295"/>
      <c r="R584" s="295"/>
      <c r="S584" s="295"/>
      <c r="T584" s="295"/>
      <c r="U584" s="295"/>
      <c r="V584" s="295"/>
      <c r="W584" s="295"/>
      <c r="X584" s="295"/>
      <c r="Y584" s="295"/>
      <c r="Z584" s="295"/>
      <c r="AA584" s="295"/>
      <c r="AB584" s="295"/>
      <c r="AC584" s="295"/>
      <c r="AD584" s="295"/>
      <c r="AE584" s="295"/>
      <c r="AF584" s="295"/>
      <c r="AG584" s="295"/>
      <c r="AH584" s="295"/>
    </row>
    <row r="585" spans="1:34" x14ac:dyDescent="0.25">
      <c r="A585" s="295"/>
      <c r="B585" s="295"/>
      <c r="C585" s="295"/>
      <c r="D585" s="295"/>
      <c r="E585" s="295"/>
      <c r="F585" s="295"/>
      <c r="G585" s="295"/>
      <c r="H585" s="295"/>
      <c r="I585" s="295"/>
      <c r="J585" s="295"/>
      <c r="K585" s="295"/>
      <c r="L585" s="295"/>
      <c r="M585" s="295"/>
      <c r="N585" s="295"/>
      <c r="O585" s="295"/>
      <c r="P585" s="295"/>
      <c r="Q585" s="295"/>
      <c r="R585" s="295"/>
      <c r="S585" s="295"/>
      <c r="T585" s="295"/>
      <c r="U585" s="295"/>
      <c r="V585" s="295"/>
      <c r="W585" s="295"/>
      <c r="X585" s="295"/>
      <c r="Y585" s="295"/>
      <c r="Z585" s="295"/>
      <c r="AA585" s="295"/>
      <c r="AB585" s="295"/>
      <c r="AC585" s="295"/>
      <c r="AD585" s="295"/>
      <c r="AE585" s="295"/>
      <c r="AF585" s="295"/>
      <c r="AG585" s="295"/>
      <c r="AH585" s="295"/>
    </row>
    <row r="586" spans="1:34" x14ac:dyDescent="0.25">
      <c r="A586" s="295"/>
      <c r="B586" s="295"/>
      <c r="C586" s="295"/>
      <c r="D586" s="295"/>
      <c r="E586" s="295"/>
      <c r="F586" s="295"/>
      <c r="G586" s="295"/>
      <c r="H586" s="295"/>
      <c r="I586" s="295"/>
      <c r="J586" s="295"/>
      <c r="K586" s="295"/>
      <c r="L586" s="295"/>
      <c r="M586" s="295"/>
      <c r="N586" s="295"/>
      <c r="O586" s="295"/>
      <c r="P586" s="295"/>
      <c r="Q586" s="295"/>
      <c r="R586" s="295"/>
      <c r="S586" s="295"/>
      <c r="T586" s="295"/>
      <c r="U586" s="295"/>
      <c r="V586" s="295"/>
      <c r="W586" s="295"/>
      <c r="X586" s="295"/>
      <c r="Y586" s="295"/>
      <c r="Z586" s="295"/>
      <c r="AA586" s="295"/>
      <c r="AB586" s="295"/>
      <c r="AC586" s="295"/>
      <c r="AD586" s="295"/>
      <c r="AE586" s="295"/>
      <c r="AF586" s="295"/>
      <c r="AG586" s="295"/>
      <c r="AH586" s="295"/>
    </row>
    <row r="587" spans="1:34" x14ac:dyDescent="0.25">
      <c r="A587" s="295"/>
      <c r="B587" s="295"/>
      <c r="C587" s="295"/>
      <c r="D587" s="295"/>
      <c r="E587" s="295"/>
      <c r="F587" s="295"/>
      <c r="G587" s="295"/>
      <c r="H587" s="295"/>
      <c r="I587" s="295"/>
      <c r="J587" s="295"/>
      <c r="K587" s="295"/>
      <c r="L587" s="295"/>
      <c r="M587" s="295"/>
      <c r="N587" s="295"/>
      <c r="O587" s="295"/>
      <c r="P587" s="295"/>
      <c r="Q587" s="295"/>
      <c r="R587" s="295"/>
      <c r="S587" s="295"/>
      <c r="T587" s="295"/>
      <c r="U587" s="295"/>
      <c r="V587" s="295"/>
      <c r="W587" s="295"/>
      <c r="X587" s="295"/>
      <c r="Y587" s="295"/>
      <c r="Z587" s="295"/>
      <c r="AA587" s="295"/>
      <c r="AB587" s="295"/>
      <c r="AC587" s="295"/>
      <c r="AD587" s="295"/>
      <c r="AE587" s="295"/>
      <c r="AF587" s="295"/>
      <c r="AG587" s="295"/>
      <c r="AH587" s="295"/>
    </row>
    <row r="588" spans="1:34" x14ac:dyDescent="0.25">
      <c r="A588" s="295"/>
      <c r="B588" s="295"/>
      <c r="C588" s="295"/>
      <c r="D588" s="295"/>
      <c r="E588" s="295"/>
      <c r="F588" s="295"/>
      <c r="G588" s="295"/>
      <c r="H588" s="295"/>
      <c r="I588" s="295"/>
      <c r="J588" s="295"/>
      <c r="K588" s="295"/>
      <c r="L588" s="295"/>
      <c r="M588" s="295"/>
      <c r="N588" s="295"/>
      <c r="O588" s="295"/>
      <c r="P588" s="295"/>
      <c r="Q588" s="295"/>
      <c r="R588" s="295"/>
      <c r="S588" s="295"/>
      <c r="T588" s="295"/>
      <c r="U588" s="295"/>
      <c r="V588" s="295"/>
      <c r="W588" s="295"/>
      <c r="X588" s="295"/>
      <c r="Y588" s="295"/>
      <c r="Z588" s="295"/>
      <c r="AA588" s="295"/>
      <c r="AB588" s="295"/>
      <c r="AC588" s="295"/>
      <c r="AD588" s="295"/>
      <c r="AE588" s="295"/>
      <c r="AF588" s="295"/>
      <c r="AG588" s="295"/>
      <c r="AH588" s="295"/>
    </row>
    <row r="589" spans="1:34" x14ac:dyDescent="0.25">
      <c r="A589" s="295"/>
      <c r="B589" s="295"/>
      <c r="C589" s="295"/>
      <c r="D589" s="295"/>
      <c r="E589" s="295"/>
      <c r="F589" s="295"/>
      <c r="G589" s="295"/>
      <c r="H589" s="295"/>
      <c r="I589" s="295"/>
      <c r="J589" s="295"/>
      <c r="K589" s="295"/>
      <c r="L589" s="295"/>
      <c r="M589" s="295"/>
      <c r="N589" s="295"/>
      <c r="O589" s="295"/>
      <c r="P589" s="295"/>
      <c r="Q589" s="295"/>
      <c r="R589" s="295"/>
      <c r="S589" s="295"/>
      <c r="T589" s="295"/>
      <c r="U589" s="295"/>
      <c r="V589" s="295"/>
      <c r="W589" s="295"/>
      <c r="X589" s="295"/>
      <c r="Y589" s="295"/>
      <c r="Z589" s="295"/>
      <c r="AA589" s="295"/>
      <c r="AB589" s="295"/>
      <c r="AC589" s="295"/>
      <c r="AD589" s="295"/>
      <c r="AE589" s="295"/>
      <c r="AF589" s="295"/>
      <c r="AG589" s="295"/>
      <c r="AH589" s="295"/>
    </row>
    <row r="590" spans="1:34" x14ac:dyDescent="0.25">
      <c r="A590" s="295"/>
      <c r="B590" s="295"/>
      <c r="C590" s="295"/>
      <c r="D590" s="295"/>
      <c r="E590" s="295"/>
      <c r="F590" s="295"/>
      <c r="G590" s="295"/>
      <c r="H590" s="295"/>
      <c r="I590" s="295"/>
      <c r="J590" s="295"/>
      <c r="K590" s="295"/>
      <c r="L590" s="295"/>
      <c r="M590" s="295"/>
      <c r="N590" s="295"/>
      <c r="O590" s="295"/>
      <c r="P590" s="295"/>
      <c r="Q590" s="295"/>
      <c r="R590" s="295"/>
      <c r="S590" s="295"/>
      <c r="T590" s="295"/>
      <c r="U590" s="295"/>
      <c r="V590" s="295"/>
      <c r="W590" s="295"/>
      <c r="X590" s="295"/>
      <c r="Y590" s="295"/>
      <c r="Z590" s="295"/>
      <c r="AA590" s="295"/>
      <c r="AB590" s="295"/>
      <c r="AC590" s="295"/>
      <c r="AD590" s="295"/>
      <c r="AE590" s="295"/>
      <c r="AF590" s="295"/>
      <c r="AG590" s="295"/>
      <c r="AH590" s="295"/>
    </row>
    <row r="591" spans="1:34" x14ac:dyDescent="0.25">
      <c r="A591" s="295"/>
      <c r="B591" s="295"/>
      <c r="C591" s="295"/>
      <c r="D591" s="295"/>
      <c r="E591" s="295"/>
      <c r="F591" s="295"/>
      <c r="G591" s="295"/>
      <c r="H591" s="295"/>
      <c r="I591" s="295"/>
      <c r="J591" s="295"/>
      <c r="K591" s="295"/>
      <c r="L591" s="295"/>
      <c r="M591" s="295"/>
      <c r="N591" s="295"/>
      <c r="O591" s="295"/>
      <c r="P591" s="295"/>
      <c r="Q591" s="295"/>
      <c r="R591" s="295"/>
      <c r="S591" s="295"/>
      <c r="T591" s="295"/>
      <c r="U591" s="295"/>
      <c r="V591" s="295"/>
      <c r="W591" s="295"/>
      <c r="X591" s="295"/>
      <c r="Y591" s="295"/>
      <c r="Z591" s="295"/>
      <c r="AA591" s="295"/>
      <c r="AB591" s="295"/>
      <c r="AC591" s="295"/>
      <c r="AD591" s="295"/>
      <c r="AE591" s="295"/>
      <c r="AF591" s="295"/>
      <c r="AG591" s="295"/>
      <c r="AH591" s="295"/>
    </row>
    <row r="592" spans="1:34" x14ac:dyDescent="0.25">
      <c r="A592" s="295"/>
      <c r="B592" s="295"/>
      <c r="C592" s="295"/>
      <c r="D592" s="295"/>
      <c r="E592" s="295"/>
      <c r="F592" s="295"/>
      <c r="G592" s="295"/>
      <c r="H592" s="295"/>
      <c r="I592" s="295"/>
      <c r="J592" s="295"/>
      <c r="K592" s="295"/>
      <c r="L592" s="295"/>
      <c r="M592" s="295"/>
      <c r="N592" s="295"/>
      <c r="O592" s="295"/>
      <c r="P592" s="295"/>
      <c r="Q592" s="295"/>
      <c r="R592" s="295"/>
      <c r="S592" s="295"/>
      <c r="T592" s="295"/>
      <c r="U592" s="295"/>
      <c r="V592" s="295"/>
      <c r="W592" s="295"/>
      <c r="X592" s="295"/>
      <c r="Y592" s="295"/>
      <c r="Z592" s="295"/>
      <c r="AA592" s="295"/>
      <c r="AB592" s="295"/>
      <c r="AC592" s="295"/>
      <c r="AD592" s="295"/>
      <c r="AE592" s="295"/>
      <c r="AF592" s="295"/>
      <c r="AG592" s="295"/>
      <c r="AH592" s="295"/>
    </row>
    <row r="593" spans="1:34" x14ac:dyDescent="0.25">
      <c r="A593" s="295"/>
      <c r="B593" s="295"/>
      <c r="C593" s="295"/>
      <c r="D593" s="295"/>
      <c r="E593" s="295"/>
      <c r="F593" s="295"/>
      <c r="G593" s="295"/>
      <c r="H593" s="295"/>
      <c r="I593" s="295"/>
      <c r="J593" s="295"/>
      <c r="K593" s="295"/>
      <c r="L593" s="295"/>
      <c r="M593" s="295"/>
      <c r="N593" s="295"/>
      <c r="O593" s="295"/>
      <c r="P593" s="295"/>
      <c r="Q593" s="295"/>
      <c r="R593" s="295"/>
      <c r="S593" s="295"/>
      <c r="T593" s="295"/>
      <c r="U593" s="295"/>
      <c r="V593" s="295"/>
      <c r="W593" s="295"/>
      <c r="X593" s="295"/>
      <c r="Y593" s="295"/>
      <c r="Z593" s="295"/>
      <c r="AA593" s="295"/>
      <c r="AB593" s="295"/>
      <c r="AC593" s="295"/>
      <c r="AD593" s="295"/>
      <c r="AE593" s="295"/>
      <c r="AF593" s="295"/>
      <c r="AG593" s="295"/>
      <c r="AH593" s="295"/>
    </row>
    <row r="594" spans="1:34" x14ac:dyDescent="0.25">
      <c r="A594" s="295"/>
      <c r="B594" s="295"/>
      <c r="C594" s="295"/>
      <c r="D594" s="295"/>
      <c r="E594" s="295"/>
      <c r="F594" s="295"/>
      <c r="G594" s="295"/>
      <c r="H594" s="295"/>
      <c r="I594" s="295"/>
      <c r="J594" s="295"/>
      <c r="K594" s="295"/>
      <c r="L594" s="295"/>
      <c r="M594" s="295"/>
      <c r="N594" s="295"/>
      <c r="O594" s="295"/>
      <c r="P594" s="295"/>
      <c r="Q594" s="295"/>
      <c r="R594" s="295"/>
      <c r="S594" s="295"/>
      <c r="T594" s="295"/>
      <c r="U594" s="295"/>
      <c r="V594" s="295"/>
      <c r="W594" s="295"/>
      <c r="X594" s="295"/>
      <c r="Y594" s="295"/>
      <c r="Z594" s="295"/>
      <c r="AA594" s="295"/>
      <c r="AB594" s="295"/>
      <c r="AC594" s="295"/>
      <c r="AD594" s="295"/>
      <c r="AE594" s="295"/>
      <c r="AF594" s="295"/>
      <c r="AG594" s="295"/>
      <c r="AH594" s="295"/>
    </row>
    <row r="595" spans="1:34" x14ac:dyDescent="0.25">
      <c r="A595" s="295"/>
      <c r="B595" s="295"/>
      <c r="C595" s="295"/>
      <c r="D595" s="295"/>
      <c r="E595" s="295"/>
      <c r="F595" s="295"/>
      <c r="G595" s="295"/>
      <c r="H595" s="295"/>
      <c r="I595" s="295"/>
      <c r="J595" s="295"/>
      <c r="K595" s="295"/>
      <c r="L595" s="295"/>
      <c r="M595" s="295"/>
      <c r="N595" s="295"/>
      <c r="O595" s="295"/>
      <c r="P595" s="295"/>
      <c r="Q595" s="295"/>
      <c r="R595" s="295"/>
      <c r="S595" s="295"/>
      <c r="T595" s="295"/>
      <c r="U595" s="295"/>
      <c r="V595" s="295"/>
      <c r="W595" s="295"/>
      <c r="X595" s="295"/>
      <c r="Y595" s="295"/>
      <c r="Z595" s="295"/>
      <c r="AA595" s="295"/>
      <c r="AB595" s="295"/>
      <c r="AC595" s="295"/>
      <c r="AD595" s="295"/>
      <c r="AE595" s="295"/>
      <c r="AF595" s="295"/>
      <c r="AG595" s="295"/>
      <c r="AH595" s="295"/>
    </row>
    <row r="596" spans="1:34" x14ac:dyDescent="0.25">
      <c r="A596" s="295"/>
      <c r="B596" s="295"/>
      <c r="C596" s="295"/>
      <c r="D596" s="295"/>
      <c r="E596" s="295"/>
      <c r="F596" s="295"/>
      <c r="G596" s="295"/>
      <c r="H596" s="295"/>
      <c r="I596" s="295"/>
      <c r="J596" s="295"/>
      <c r="K596" s="295"/>
      <c r="L596" s="295"/>
      <c r="M596" s="295"/>
      <c r="N596" s="295"/>
      <c r="O596" s="295"/>
      <c r="P596" s="295"/>
      <c r="Q596" s="295"/>
      <c r="R596" s="295"/>
      <c r="S596" s="295"/>
      <c r="T596" s="295"/>
      <c r="U596" s="295"/>
      <c r="V596" s="295"/>
      <c r="W596" s="295"/>
      <c r="X596" s="295"/>
      <c r="Y596" s="295"/>
      <c r="Z596" s="295"/>
      <c r="AA596" s="295"/>
      <c r="AB596" s="295"/>
      <c r="AC596" s="295"/>
      <c r="AD596" s="295"/>
      <c r="AE596" s="295"/>
      <c r="AF596" s="295"/>
      <c r="AG596" s="295"/>
      <c r="AH596" s="295"/>
    </row>
    <row r="597" spans="1:34" x14ac:dyDescent="0.25">
      <c r="A597" s="295"/>
      <c r="B597" s="295"/>
      <c r="C597" s="295"/>
      <c r="D597" s="295"/>
      <c r="E597" s="295"/>
      <c r="F597" s="295"/>
      <c r="G597" s="295"/>
      <c r="H597" s="295"/>
      <c r="I597" s="295"/>
      <c r="J597" s="295"/>
      <c r="K597" s="295"/>
      <c r="L597" s="295"/>
      <c r="M597" s="295"/>
      <c r="N597" s="295"/>
      <c r="O597" s="295"/>
      <c r="P597" s="295"/>
      <c r="Q597" s="295"/>
      <c r="R597" s="295"/>
      <c r="S597" s="295"/>
      <c r="T597" s="295"/>
      <c r="U597" s="295"/>
      <c r="V597" s="295"/>
      <c r="W597" s="295"/>
      <c r="X597" s="295"/>
      <c r="Y597" s="295"/>
      <c r="Z597" s="295"/>
      <c r="AA597" s="295"/>
      <c r="AB597" s="295"/>
      <c r="AC597" s="295"/>
      <c r="AD597" s="295"/>
      <c r="AE597" s="295"/>
      <c r="AF597" s="295"/>
      <c r="AG597" s="295"/>
      <c r="AH597" s="295"/>
    </row>
    <row r="598" spans="1:34" x14ac:dyDescent="0.25">
      <c r="A598" s="295"/>
      <c r="B598" s="295"/>
      <c r="C598" s="295"/>
      <c r="D598" s="295"/>
      <c r="E598" s="295"/>
      <c r="F598" s="295"/>
      <c r="G598" s="295"/>
      <c r="H598" s="295"/>
      <c r="I598" s="295"/>
      <c r="J598" s="295"/>
      <c r="K598" s="295"/>
      <c r="L598" s="295"/>
      <c r="M598" s="295"/>
      <c r="N598" s="295"/>
      <c r="O598" s="295"/>
      <c r="P598" s="295"/>
      <c r="Q598" s="295"/>
      <c r="R598" s="295"/>
      <c r="S598" s="295"/>
      <c r="T598" s="295"/>
      <c r="U598" s="295"/>
      <c r="V598" s="295"/>
      <c r="W598" s="295"/>
      <c r="X598" s="295"/>
      <c r="Y598" s="295"/>
      <c r="Z598" s="295"/>
      <c r="AA598" s="295"/>
      <c r="AB598" s="295"/>
      <c r="AC598" s="295"/>
      <c r="AD598" s="295"/>
      <c r="AE598" s="295"/>
      <c r="AF598" s="295"/>
      <c r="AG598" s="295"/>
      <c r="AH598" s="295"/>
    </row>
    <row r="599" spans="1:34" x14ac:dyDescent="0.25">
      <c r="A599" s="295"/>
      <c r="B599" s="295"/>
      <c r="C599" s="295"/>
      <c r="D599" s="295"/>
      <c r="E599" s="295"/>
      <c r="F599" s="295"/>
      <c r="G599" s="295"/>
      <c r="H599" s="295"/>
      <c r="I599" s="295"/>
      <c r="J599" s="295"/>
      <c r="K599" s="295"/>
      <c r="L599" s="295"/>
      <c r="M599" s="295"/>
      <c r="N599" s="295"/>
      <c r="O599" s="295"/>
      <c r="P599" s="295"/>
      <c r="Q599" s="295"/>
      <c r="R599" s="295"/>
      <c r="S599" s="295"/>
      <c r="T599" s="295"/>
      <c r="U599" s="295"/>
      <c r="V599" s="295"/>
      <c r="W599" s="295"/>
      <c r="X599" s="295"/>
      <c r="Y599" s="295"/>
      <c r="Z599" s="295"/>
      <c r="AA599" s="295"/>
      <c r="AB599" s="295"/>
      <c r="AC599" s="295"/>
      <c r="AD599" s="295"/>
      <c r="AE599" s="295"/>
      <c r="AF599" s="295"/>
      <c r="AG599" s="295"/>
      <c r="AH599" s="295"/>
    </row>
    <row r="600" spans="1:34" x14ac:dyDescent="0.25">
      <c r="A600" s="295"/>
      <c r="B600" s="295"/>
      <c r="C600" s="295"/>
      <c r="D600" s="295"/>
      <c r="E600" s="295"/>
      <c r="F600" s="295"/>
      <c r="G600" s="295"/>
      <c r="H600" s="295"/>
      <c r="I600" s="295"/>
      <c r="J600" s="295"/>
      <c r="K600" s="295"/>
      <c r="L600" s="295"/>
      <c r="M600" s="295"/>
      <c r="N600" s="295"/>
      <c r="O600" s="295"/>
      <c r="P600" s="295"/>
      <c r="Q600" s="295"/>
      <c r="R600" s="295"/>
      <c r="S600" s="295"/>
      <c r="T600" s="295"/>
      <c r="U600" s="295"/>
      <c r="V600" s="295"/>
      <c r="W600" s="295"/>
      <c r="X600" s="295"/>
      <c r="Y600" s="295"/>
      <c r="Z600" s="295"/>
      <c r="AA600" s="295"/>
      <c r="AB600" s="295"/>
      <c r="AC600" s="295"/>
      <c r="AD600" s="295"/>
      <c r="AE600" s="295"/>
      <c r="AF600" s="295"/>
      <c r="AG600" s="295"/>
      <c r="AH600" s="295"/>
    </row>
    <row r="601" spans="1:34" x14ac:dyDescent="0.25">
      <c r="A601" s="295"/>
      <c r="B601" s="295"/>
      <c r="C601" s="295"/>
      <c r="D601" s="295"/>
      <c r="E601" s="295"/>
      <c r="F601" s="295"/>
      <c r="G601" s="295"/>
      <c r="H601" s="295"/>
      <c r="I601" s="295"/>
      <c r="J601" s="295"/>
      <c r="K601" s="295"/>
      <c r="L601" s="295"/>
      <c r="M601" s="295"/>
      <c r="N601" s="295"/>
      <c r="O601" s="295"/>
      <c r="P601" s="295"/>
      <c r="Q601" s="295"/>
      <c r="R601" s="295"/>
      <c r="S601" s="295"/>
      <c r="T601" s="295"/>
      <c r="U601" s="295"/>
      <c r="V601" s="295"/>
      <c r="W601" s="295"/>
      <c r="X601" s="295"/>
      <c r="Y601" s="295"/>
      <c r="Z601" s="295"/>
      <c r="AA601" s="295"/>
      <c r="AB601" s="295"/>
      <c r="AC601" s="295"/>
      <c r="AD601" s="295"/>
      <c r="AE601" s="295"/>
      <c r="AF601" s="295"/>
      <c r="AG601" s="295"/>
      <c r="AH601" s="295"/>
    </row>
    <row r="602" spans="1:34" x14ac:dyDescent="0.25">
      <c r="A602" s="295"/>
      <c r="B602" s="295"/>
      <c r="C602" s="295"/>
      <c r="D602" s="295"/>
      <c r="E602" s="295"/>
      <c r="F602" s="295"/>
      <c r="G602" s="295"/>
      <c r="H602" s="295"/>
      <c r="I602" s="295"/>
      <c r="J602" s="295"/>
      <c r="K602" s="295"/>
      <c r="L602" s="295"/>
      <c r="M602" s="295"/>
      <c r="N602" s="295"/>
      <c r="O602" s="295"/>
      <c r="P602" s="295"/>
      <c r="Q602" s="295"/>
      <c r="R602" s="295"/>
      <c r="S602" s="295"/>
      <c r="T602" s="295"/>
      <c r="U602" s="295"/>
      <c r="V602" s="295"/>
      <c r="W602" s="295"/>
      <c r="X602" s="295"/>
      <c r="Y602" s="295"/>
      <c r="Z602" s="295"/>
      <c r="AA602" s="295"/>
      <c r="AB602" s="295"/>
      <c r="AC602" s="295"/>
      <c r="AD602" s="295"/>
      <c r="AE602" s="295"/>
      <c r="AF602" s="295"/>
      <c r="AG602" s="295"/>
      <c r="AH602" s="295"/>
    </row>
    <row r="603" spans="1:34" x14ac:dyDescent="0.25">
      <c r="A603" s="295"/>
      <c r="B603" s="295"/>
      <c r="C603" s="295"/>
      <c r="D603" s="295"/>
      <c r="E603" s="295"/>
      <c r="F603" s="295"/>
      <c r="G603" s="295"/>
      <c r="H603" s="295"/>
      <c r="I603" s="295"/>
      <c r="J603" s="295"/>
      <c r="K603" s="295"/>
      <c r="L603" s="295"/>
      <c r="M603" s="295"/>
      <c r="N603" s="295"/>
      <c r="O603" s="295"/>
      <c r="P603" s="295"/>
      <c r="Q603" s="295"/>
      <c r="R603" s="295"/>
      <c r="S603" s="295"/>
      <c r="T603" s="295"/>
      <c r="U603" s="295"/>
      <c r="V603" s="295"/>
      <c r="W603" s="295"/>
      <c r="X603" s="295"/>
      <c r="Y603" s="295"/>
      <c r="Z603" s="295"/>
      <c r="AA603" s="295"/>
      <c r="AB603" s="295"/>
      <c r="AC603" s="295"/>
      <c r="AD603" s="295"/>
      <c r="AE603" s="295"/>
      <c r="AF603" s="295"/>
      <c r="AG603" s="295"/>
      <c r="AH603" s="295"/>
    </row>
    <row r="604" spans="1:34" x14ac:dyDescent="0.25">
      <c r="A604" s="295"/>
      <c r="B604" s="295"/>
      <c r="C604" s="295"/>
      <c r="D604" s="295"/>
      <c r="E604" s="295"/>
      <c r="F604" s="295"/>
      <c r="G604" s="295"/>
      <c r="H604" s="295"/>
      <c r="I604" s="295"/>
      <c r="J604" s="295"/>
      <c r="K604" s="295"/>
      <c r="L604" s="295"/>
      <c r="M604" s="295"/>
      <c r="N604" s="295"/>
      <c r="O604" s="295"/>
      <c r="P604" s="295"/>
      <c r="Q604" s="295"/>
      <c r="R604" s="295"/>
      <c r="S604" s="295"/>
      <c r="T604" s="295"/>
      <c r="U604" s="295"/>
      <c r="V604" s="295"/>
      <c r="W604" s="295"/>
      <c r="X604" s="295"/>
      <c r="Y604" s="295"/>
      <c r="Z604" s="295"/>
      <c r="AA604" s="295"/>
      <c r="AB604" s="295"/>
      <c r="AC604" s="295"/>
      <c r="AD604" s="295"/>
      <c r="AE604" s="295"/>
      <c r="AF604" s="295"/>
      <c r="AG604" s="295"/>
      <c r="AH604" s="295"/>
    </row>
    <row r="605" spans="1:34" x14ac:dyDescent="0.25">
      <c r="A605" s="295"/>
      <c r="B605" s="295"/>
      <c r="C605" s="295"/>
      <c r="D605" s="295"/>
      <c r="E605" s="295"/>
      <c r="F605" s="295"/>
      <c r="G605" s="295"/>
      <c r="H605" s="295"/>
      <c r="I605" s="295"/>
      <c r="J605" s="295"/>
      <c r="K605" s="295"/>
      <c r="L605" s="295"/>
      <c r="M605" s="295"/>
      <c r="N605" s="295"/>
      <c r="O605" s="295"/>
      <c r="P605" s="295"/>
      <c r="Q605" s="295"/>
      <c r="R605" s="295"/>
      <c r="S605" s="295"/>
      <c r="T605" s="295"/>
      <c r="U605" s="295"/>
      <c r="V605" s="295"/>
      <c r="W605" s="295"/>
      <c r="X605" s="295"/>
      <c r="Y605" s="295"/>
      <c r="Z605" s="295"/>
      <c r="AA605" s="295"/>
      <c r="AB605" s="295"/>
      <c r="AC605" s="295"/>
      <c r="AD605" s="295"/>
      <c r="AE605" s="295"/>
      <c r="AF605" s="295"/>
      <c r="AG605" s="295"/>
      <c r="AH605" s="295"/>
    </row>
    <row r="606" spans="1:34" x14ac:dyDescent="0.25">
      <c r="A606" s="295"/>
      <c r="B606" s="295"/>
      <c r="C606" s="295"/>
      <c r="D606" s="295"/>
      <c r="E606" s="295"/>
      <c r="F606" s="295"/>
      <c r="G606" s="295"/>
      <c r="H606" s="295"/>
      <c r="I606" s="295"/>
      <c r="J606" s="295"/>
      <c r="K606" s="295"/>
      <c r="L606" s="295"/>
      <c r="M606" s="295"/>
      <c r="N606" s="295"/>
      <c r="O606" s="295"/>
      <c r="P606" s="295"/>
      <c r="Q606" s="295"/>
      <c r="R606" s="295"/>
      <c r="S606" s="295"/>
      <c r="T606" s="295"/>
      <c r="U606" s="295"/>
      <c r="V606" s="295"/>
      <c r="W606" s="295"/>
      <c r="X606" s="295"/>
      <c r="Y606" s="295"/>
      <c r="Z606" s="295"/>
      <c r="AA606" s="295"/>
      <c r="AB606" s="295"/>
      <c r="AC606" s="295"/>
      <c r="AD606" s="295"/>
      <c r="AE606" s="295"/>
      <c r="AF606" s="295"/>
      <c r="AG606" s="295"/>
      <c r="AH606" s="295"/>
    </row>
    <row r="607" spans="1:34" x14ac:dyDescent="0.25">
      <c r="A607" s="295"/>
      <c r="B607" s="295"/>
      <c r="C607" s="295"/>
      <c r="D607" s="295"/>
      <c r="E607" s="295"/>
      <c r="F607" s="295"/>
      <c r="G607" s="295"/>
      <c r="H607" s="295"/>
      <c r="I607" s="295"/>
      <c r="J607" s="295"/>
      <c r="K607" s="295"/>
      <c r="L607" s="295"/>
      <c r="M607" s="295"/>
      <c r="N607" s="295"/>
      <c r="O607" s="295"/>
      <c r="P607" s="295"/>
      <c r="Q607" s="295"/>
      <c r="R607" s="295"/>
      <c r="S607" s="295"/>
      <c r="T607" s="295"/>
      <c r="U607" s="295"/>
      <c r="V607" s="295"/>
      <c r="W607" s="295"/>
      <c r="X607" s="295"/>
      <c r="Y607" s="295"/>
      <c r="Z607" s="295"/>
      <c r="AA607" s="295"/>
      <c r="AB607" s="295"/>
      <c r="AC607" s="295"/>
      <c r="AD607" s="295"/>
      <c r="AE607" s="295"/>
      <c r="AF607" s="295"/>
      <c r="AG607" s="295"/>
      <c r="AH607" s="295"/>
    </row>
    <row r="608" spans="1:34" x14ac:dyDescent="0.25">
      <c r="A608" s="295"/>
      <c r="B608" s="295"/>
      <c r="C608" s="295"/>
      <c r="D608" s="295"/>
      <c r="E608" s="295"/>
      <c r="F608" s="295"/>
      <c r="G608" s="295"/>
      <c r="H608" s="295"/>
      <c r="I608" s="295"/>
      <c r="J608" s="295"/>
      <c r="K608" s="295"/>
      <c r="L608" s="295"/>
      <c r="M608" s="295"/>
      <c r="N608" s="295"/>
      <c r="O608" s="295"/>
      <c r="P608" s="295"/>
      <c r="Q608" s="295"/>
      <c r="R608" s="295"/>
      <c r="S608" s="295"/>
      <c r="T608" s="295"/>
      <c r="U608" s="295"/>
      <c r="V608" s="295"/>
      <c r="W608" s="295"/>
      <c r="X608" s="295"/>
      <c r="Y608" s="295"/>
      <c r="Z608" s="295"/>
      <c r="AA608" s="295"/>
      <c r="AB608" s="295"/>
      <c r="AC608" s="295"/>
      <c r="AD608" s="295"/>
      <c r="AE608" s="295"/>
      <c r="AF608" s="295"/>
      <c r="AG608" s="295"/>
      <c r="AH608" s="295"/>
    </row>
    <row r="609" spans="1:34" x14ac:dyDescent="0.25">
      <c r="A609" s="295"/>
      <c r="B609" s="295"/>
      <c r="C609" s="295"/>
      <c r="D609" s="295"/>
      <c r="E609" s="295"/>
      <c r="F609" s="295"/>
      <c r="G609" s="295"/>
      <c r="H609" s="295"/>
      <c r="I609" s="295"/>
      <c r="J609" s="295"/>
      <c r="K609" s="295"/>
      <c r="L609" s="295"/>
      <c r="M609" s="295"/>
      <c r="N609" s="295"/>
      <c r="O609" s="295"/>
      <c r="P609" s="295"/>
      <c r="Q609" s="295"/>
      <c r="R609" s="295"/>
      <c r="S609" s="295"/>
      <c r="T609" s="295"/>
      <c r="U609" s="295"/>
      <c r="V609" s="295"/>
      <c r="W609" s="295"/>
      <c r="X609" s="295"/>
      <c r="Y609" s="295"/>
      <c r="Z609" s="295"/>
      <c r="AA609" s="295"/>
      <c r="AB609" s="295"/>
      <c r="AC609" s="295"/>
      <c r="AD609" s="295"/>
      <c r="AE609" s="295"/>
      <c r="AF609" s="295"/>
      <c r="AG609" s="295"/>
      <c r="AH609" s="295"/>
    </row>
    <row r="610" spans="1:34" x14ac:dyDescent="0.25">
      <c r="A610" s="295"/>
      <c r="B610" s="295"/>
      <c r="C610" s="295"/>
      <c r="D610" s="295"/>
      <c r="E610" s="295"/>
      <c r="F610" s="295"/>
      <c r="G610" s="295"/>
      <c r="H610" s="295"/>
      <c r="I610" s="295"/>
      <c r="J610" s="295"/>
      <c r="K610" s="295"/>
      <c r="L610" s="295"/>
      <c r="M610" s="295"/>
      <c r="N610" s="295"/>
      <c r="O610" s="295"/>
      <c r="P610" s="295"/>
      <c r="Q610" s="295"/>
      <c r="R610" s="295"/>
      <c r="S610" s="295"/>
      <c r="T610" s="295"/>
      <c r="U610" s="295"/>
      <c r="V610" s="295"/>
      <c r="W610" s="295"/>
      <c r="X610" s="295"/>
      <c r="Y610" s="295"/>
      <c r="Z610" s="295"/>
      <c r="AA610" s="295"/>
      <c r="AB610" s="295"/>
      <c r="AC610" s="295"/>
      <c r="AD610" s="295"/>
      <c r="AE610" s="295"/>
      <c r="AF610" s="295"/>
      <c r="AG610" s="295"/>
      <c r="AH610" s="295"/>
    </row>
    <row r="611" spans="1:34" x14ac:dyDescent="0.25">
      <c r="A611" s="295"/>
      <c r="B611" s="295"/>
      <c r="C611" s="295"/>
      <c r="D611" s="295"/>
      <c r="E611" s="295"/>
      <c r="F611" s="295"/>
      <c r="G611" s="295"/>
      <c r="H611" s="295"/>
      <c r="I611" s="295"/>
      <c r="J611" s="295"/>
      <c r="K611" s="295"/>
      <c r="L611" s="295"/>
      <c r="M611" s="295"/>
      <c r="N611" s="295"/>
      <c r="O611" s="295"/>
      <c r="P611" s="295"/>
      <c r="Q611" s="295"/>
      <c r="R611" s="295"/>
      <c r="S611" s="295"/>
      <c r="T611" s="295"/>
      <c r="U611" s="295"/>
      <c r="V611" s="295"/>
      <c r="W611" s="295"/>
      <c r="X611" s="295"/>
      <c r="Y611" s="295"/>
      <c r="Z611" s="295"/>
      <c r="AA611" s="295"/>
      <c r="AB611" s="295"/>
      <c r="AC611" s="295"/>
      <c r="AD611" s="295"/>
      <c r="AE611" s="295"/>
      <c r="AF611" s="295"/>
      <c r="AG611" s="295"/>
      <c r="AH611" s="295"/>
    </row>
    <row r="612" spans="1:34" x14ac:dyDescent="0.25">
      <c r="A612" s="295"/>
      <c r="B612" s="295"/>
      <c r="C612" s="295"/>
      <c r="D612" s="295"/>
      <c r="E612" s="295"/>
      <c r="F612" s="295"/>
      <c r="G612" s="295"/>
      <c r="H612" s="295"/>
      <c r="I612" s="295"/>
      <c r="J612" s="295"/>
      <c r="K612" s="295"/>
      <c r="L612" s="295"/>
      <c r="M612" s="295"/>
      <c r="N612" s="295"/>
      <c r="O612" s="295"/>
      <c r="P612" s="295"/>
      <c r="Q612" s="295"/>
      <c r="R612" s="295"/>
      <c r="S612" s="295"/>
      <c r="T612" s="295"/>
      <c r="U612" s="295"/>
      <c r="V612" s="295"/>
      <c r="W612" s="295"/>
      <c r="X612" s="295"/>
      <c r="Y612" s="295"/>
      <c r="Z612" s="295"/>
      <c r="AA612" s="295"/>
      <c r="AB612" s="295"/>
      <c r="AC612" s="295"/>
      <c r="AD612" s="295"/>
      <c r="AE612" s="295"/>
      <c r="AF612" s="295"/>
      <c r="AG612" s="295"/>
      <c r="AH612" s="295"/>
    </row>
    <row r="613" spans="1:34" x14ac:dyDescent="0.25">
      <c r="A613" s="295"/>
      <c r="B613" s="295"/>
      <c r="C613" s="295"/>
      <c r="D613" s="295"/>
      <c r="E613" s="295"/>
      <c r="F613" s="295"/>
      <c r="G613" s="295"/>
      <c r="H613" s="295"/>
      <c r="I613" s="295"/>
      <c r="J613" s="295"/>
      <c r="K613" s="295"/>
      <c r="L613" s="295"/>
      <c r="M613" s="295"/>
      <c r="N613" s="295"/>
      <c r="O613" s="295"/>
      <c r="P613" s="295"/>
      <c r="Q613" s="295"/>
      <c r="R613" s="295"/>
      <c r="S613" s="295"/>
      <c r="T613" s="295"/>
      <c r="U613" s="295"/>
      <c r="V613" s="295"/>
      <c r="W613" s="295"/>
      <c r="X613" s="295"/>
      <c r="Y613" s="295"/>
      <c r="Z613" s="295"/>
      <c r="AA613" s="295"/>
      <c r="AB613" s="295"/>
      <c r="AC613" s="295"/>
      <c r="AD613" s="295"/>
      <c r="AE613" s="295"/>
      <c r="AF613" s="295"/>
      <c r="AG613" s="295"/>
      <c r="AH613" s="295"/>
    </row>
    <row r="614" spans="1:34" x14ac:dyDescent="0.25">
      <c r="A614" s="295"/>
      <c r="B614" s="295"/>
      <c r="C614" s="295"/>
      <c r="D614" s="295"/>
      <c r="E614" s="295"/>
      <c r="F614" s="295"/>
      <c r="G614" s="295"/>
      <c r="H614" s="295"/>
      <c r="I614" s="295"/>
      <c r="J614" s="295"/>
      <c r="K614" s="295"/>
      <c r="L614" s="295"/>
      <c r="M614" s="295"/>
      <c r="N614" s="295"/>
      <c r="O614" s="295"/>
      <c r="P614" s="295"/>
      <c r="Q614" s="295"/>
      <c r="R614" s="295"/>
      <c r="S614" s="295"/>
      <c r="T614" s="295"/>
      <c r="U614" s="295"/>
      <c r="V614" s="295"/>
      <c r="W614" s="295"/>
      <c r="X614" s="295"/>
      <c r="Y614" s="295"/>
      <c r="Z614" s="295"/>
      <c r="AA614" s="295"/>
      <c r="AB614" s="295"/>
      <c r="AC614" s="295"/>
      <c r="AD614" s="295"/>
      <c r="AE614" s="295"/>
      <c r="AF614" s="295"/>
      <c r="AG614" s="295"/>
      <c r="AH614" s="295"/>
    </row>
    <row r="615" spans="1:34" x14ac:dyDescent="0.25">
      <c r="A615" s="295"/>
      <c r="B615" s="295"/>
      <c r="C615" s="295"/>
      <c r="D615" s="295"/>
      <c r="E615" s="295"/>
      <c r="F615" s="295"/>
      <c r="G615" s="295"/>
      <c r="H615" s="295"/>
      <c r="I615" s="295"/>
      <c r="J615" s="295"/>
      <c r="K615" s="295"/>
      <c r="L615" s="295"/>
      <c r="M615" s="295"/>
      <c r="N615" s="295"/>
      <c r="O615" s="295"/>
      <c r="P615" s="295"/>
      <c r="Q615" s="295"/>
      <c r="R615" s="295"/>
      <c r="S615" s="295"/>
      <c r="T615" s="295"/>
      <c r="U615" s="295"/>
      <c r="V615" s="295"/>
      <c r="W615" s="295"/>
      <c r="X615" s="295"/>
      <c r="Y615" s="295"/>
      <c r="Z615" s="295"/>
      <c r="AA615" s="295"/>
      <c r="AB615" s="295"/>
      <c r="AC615" s="295"/>
      <c r="AD615" s="295"/>
      <c r="AE615" s="295"/>
      <c r="AF615" s="295"/>
      <c r="AG615" s="295"/>
      <c r="AH615" s="295"/>
    </row>
    <row r="616" spans="1:34" x14ac:dyDescent="0.25">
      <c r="A616" s="295"/>
      <c r="B616" s="295"/>
      <c r="C616" s="295"/>
      <c r="D616" s="295"/>
      <c r="E616" s="295"/>
      <c r="F616" s="295"/>
      <c r="G616" s="295"/>
      <c r="H616" s="295"/>
      <c r="I616" s="295"/>
      <c r="J616" s="295"/>
      <c r="K616" s="295"/>
      <c r="L616" s="295"/>
      <c r="M616" s="295"/>
      <c r="N616" s="295"/>
      <c r="O616" s="295"/>
      <c r="P616" s="295"/>
      <c r="Q616" s="295"/>
      <c r="R616" s="295"/>
      <c r="S616" s="295"/>
      <c r="T616" s="295"/>
      <c r="U616" s="295"/>
      <c r="V616" s="295"/>
      <c r="W616" s="295"/>
      <c r="X616" s="295"/>
      <c r="Y616" s="295"/>
      <c r="Z616" s="295"/>
      <c r="AA616" s="295"/>
      <c r="AB616" s="295"/>
      <c r="AC616" s="295"/>
      <c r="AD616" s="295"/>
      <c r="AE616" s="295"/>
      <c r="AF616" s="295"/>
      <c r="AG616" s="295"/>
      <c r="AH616" s="295"/>
    </row>
    <row r="617" spans="1:34" x14ac:dyDescent="0.25">
      <c r="A617" s="295"/>
      <c r="B617" s="295"/>
      <c r="C617" s="295"/>
      <c r="D617" s="295"/>
      <c r="E617" s="295"/>
      <c r="F617" s="295"/>
      <c r="G617" s="295"/>
      <c r="H617" s="295"/>
      <c r="I617" s="295"/>
      <c r="J617" s="295"/>
      <c r="K617" s="295"/>
      <c r="L617" s="295"/>
      <c r="M617" s="295"/>
      <c r="N617" s="295"/>
      <c r="O617" s="295"/>
      <c r="P617" s="295"/>
      <c r="Q617" s="295"/>
      <c r="R617" s="295"/>
      <c r="S617" s="295"/>
      <c r="T617" s="295"/>
      <c r="U617" s="295"/>
      <c r="V617" s="295"/>
      <c r="W617" s="295"/>
      <c r="X617" s="295"/>
      <c r="Y617" s="295"/>
      <c r="Z617" s="295"/>
      <c r="AA617" s="295"/>
      <c r="AB617" s="295"/>
      <c r="AC617" s="295"/>
      <c r="AD617" s="295"/>
      <c r="AE617" s="295"/>
      <c r="AF617" s="295"/>
      <c r="AG617" s="295"/>
      <c r="AH617" s="295"/>
    </row>
    <row r="618" spans="1:34" x14ac:dyDescent="0.25">
      <c r="A618" s="295"/>
      <c r="B618" s="295"/>
      <c r="C618" s="295"/>
      <c r="D618" s="295"/>
      <c r="E618" s="295"/>
      <c r="F618" s="295"/>
      <c r="G618" s="295"/>
      <c r="H618" s="295"/>
      <c r="I618" s="295"/>
      <c r="J618" s="295"/>
      <c r="K618" s="295"/>
      <c r="L618" s="295"/>
      <c r="M618" s="295"/>
      <c r="N618" s="295"/>
      <c r="O618" s="295"/>
      <c r="P618" s="295"/>
      <c r="Q618" s="295"/>
      <c r="R618" s="295"/>
      <c r="S618" s="295"/>
      <c r="T618" s="295"/>
      <c r="U618" s="295"/>
      <c r="V618" s="295"/>
      <c r="W618" s="295"/>
      <c r="X618" s="295"/>
      <c r="Y618" s="295"/>
      <c r="Z618" s="295"/>
      <c r="AA618" s="295"/>
      <c r="AB618" s="295"/>
      <c r="AC618" s="295"/>
      <c r="AD618" s="295"/>
      <c r="AE618" s="295"/>
      <c r="AF618" s="295"/>
      <c r="AG618" s="295"/>
      <c r="AH618" s="295"/>
    </row>
    <row r="619" spans="1:34" x14ac:dyDescent="0.25">
      <c r="A619" s="295"/>
      <c r="B619" s="295"/>
      <c r="C619" s="295"/>
      <c r="D619" s="295"/>
      <c r="E619" s="295"/>
      <c r="F619" s="295"/>
      <c r="G619" s="295"/>
      <c r="H619" s="295"/>
      <c r="I619" s="295"/>
      <c r="J619" s="295"/>
      <c r="K619" s="295"/>
      <c r="L619" s="295"/>
      <c r="M619" s="295"/>
      <c r="N619" s="295"/>
      <c r="O619" s="295"/>
      <c r="P619" s="295"/>
      <c r="Q619" s="295"/>
      <c r="R619" s="295"/>
      <c r="S619" s="295"/>
      <c r="T619" s="295"/>
      <c r="U619" s="295"/>
      <c r="V619" s="295"/>
      <c r="W619" s="295"/>
      <c r="X619" s="295"/>
      <c r="Y619" s="295"/>
      <c r="Z619" s="295"/>
      <c r="AA619" s="295"/>
      <c r="AB619" s="295"/>
      <c r="AC619" s="295"/>
      <c r="AD619" s="295"/>
      <c r="AE619" s="295"/>
      <c r="AF619" s="295"/>
      <c r="AG619" s="295"/>
      <c r="AH619" s="295"/>
    </row>
    <row r="620" spans="1:34" x14ac:dyDescent="0.25">
      <c r="A620" s="295"/>
      <c r="B620" s="295"/>
      <c r="C620" s="295"/>
      <c r="D620" s="295"/>
      <c r="E620" s="295"/>
      <c r="F620" s="295"/>
      <c r="G620" s="295"/>
      <c r="H620" s="295"/>
      <c r="I620" s="295"/>
      <c r="J620" s="295"/>
      <c r="K620" s="295"/>
      <c r="L620" s="295"/>
      <c r="M620" s="295"/>
      <c r="N620" s="295"/>
      <c r="O620" s="295"/>
      <c r="P620" s="295"/>
      <c r="Q620" s="295"/>
      <c r="R620" s="295"/>
      <c r="S620" s="295"/>
      <c r="T620" s="295"/>
      <c r="U620" s="295"/>
      <c r="V620" s="295"/>
      <c r="W620" s="295"/>
      <c r="X620" s="295"/>
      <c r="Y620" s="295"/>
      <c r="Z620" s="295"/>
      <c r="AA620" s="295"/>
      <c r="AB620" s="295"/>
      <c r="AC620" s="295"/>
      <c r="AD620" s="295"/>
      <c r="AE620" s="295"/>
      <c r="AF620" s="295"/>
      <c r="AG620" s="295"/>
      <c r="AH620" s="295"/>
    </row>
    <row r="621" spans="1:34" x14ac:dyDescent="0.25">
      <c r="A621" s="295"/>
      <c r="B621" s="295"/>
      <c r="C621" s="295"/>
      <c r="D621" s="295"/>
      <c r="E621" s="295"/>
      <c r="F621" s="295"/>
      <c r="G621" s="295"/>
      <c r="H621" s="295"/>
      <c r="I621" s="295"/>
      <c r="J621" s="295"/>
      <c r="K621" s="295"/>
      <c r="L621" s="295"/>
      <c r="M621" s="295"/>
      <c r="N621" s="295"/>
      <c r="O621" s="295"/>
      <c r="P621" s="295"/>
      <c r="Q621" s="295"/>
      <c r="R621" s="295"/>
      <c r="S621" s="295"/>
      <c r="T621" s="295"/>
      <c r="U621" s="295"/>
      <c r="V621" s="295"/>
      <c r="W621" s="295"/>
      <c r="X621" s="295"/>
      <c r="Y621" s="295"/>
      <c r="Z621" s="295"/>
      <c r="AA621" s="295"/>
      <c r="AB621" s="295"/>
      <c r="AC621" s="295"/>
      <c r="AD621" s="295"/>
      <c r="AE621" s="295"/>
      <c r="AF621" s="295"/>
      <c r="AG621" s="295"/>
      <c r="AH621" s="295"/>
    </row>
    <row r="622" spans="1:34" x14ac:dyDescent="0.25">
      <c r="A622" s="295"/>
      <c r="B622" s="295"/>
      <c r="C622" s="295"/>
      <c r="D622" s="295"/>
      <c r="E622" s="295"/>
      <c r="F622" s="295"/>
      <c r="G622" s="295"/>
      <c r="H622" s="295"/>
      <c r="I622" s="295"/>
      <c r="J622" s="295"/>
      <c r="K622" s="295"/>
      <c r="L622" s="295"/>
      <c r="M622" s="295"/>
      <c r="N622" s="295"/>
      <c r="O622" s="295"/>
      <c r="P622" s="295"/>
      <c r="Q622" s="295"/>
      <c r="R622" s="295"/>
      <c r="S622" s="295"/>
      <c r="T622" s="295"/>
      <c r="U622" s="295"/>
      <c r="V622" s="295"/>
      <c r="W622" s="295"/>
      <c r="X622" s="295"/>
      <c r="Y622" s="295"/>
      <c r="Z622" s="295"/>
      <c r="AA622" s="295"/>
      <c r="AB622" s="295"/>
      <c r="AC622" s="295"/>
      <c r="AD622" s="295"/>
      <c r="AE622" s="295"/>
      <c r="AF622" s="295"/>
      <c r="AG622" s="295"/>
      <c r="AH622" s="295"/>
    </row>
    <row r="623" spans="1:34" x14ac:dyDescent="0.25">
      <c r="A623" s="295"/>
      <c r="B623" s="295"/>
      <c r="C623" s="295"/>
      <c r="D623" s="295"/>
      <c r="E623" s="295"/>
      <c r="F623" s="295"/>
      <c r="G623" s="295"/>
      <c r="H623" s="295"/>
      <c r="I623" s="295"/>
      <c r="J623" s="295"/>
      <c r="K623" s="295"/>
      <c r="L623" s="295"/>
      <c r="M623" s="295"/>
      <c r="N623" s="295"/>
      <c r="O623" s="295"/>
      <c r="P623" s="295"/>
      <c r="Q623" s="295"/>
      <c r="R623" s="295"/>
      <c r="S623" s="295"/>
      <c r="T623" s="295"/>
      <c r="U623" s="295"/>
      <c r="V623" s="295"/>
      <c r="W623" s="295"/>
      <c r="X623" s="295"/>
      <c r="Y623" s="295"/>
      <c r="Z623" s="295"/>
      <c r="AA623" s="295"/>
      <c r="AB623" s="295"/>
      <c r="AC623" s="295"/>
      <c r="AD623" s="295"/>
      <c r="AE623" s="295"/>
      <c r="AF623" s="295"/>
      <c r="AG623" s="295"/>
      <c r="AH623" s="295"/>
    </row>
    <row r="624" spans="1:34" x14ac:dyDescent="0.25">
      <c r="A624" s="295"/>
      <c r="B624" s="295"/>
      <c r="C624" s="295"/>
      <c r="D624" s="295"/>
      <c r="E624" s="295"/>
      <c r="F624" s="295"/>
      <c r="G624" s="295"/>
      <c r="H624" s="295"/>
      <c r="I624" s="295"/>
      <c r="J624" s="295"/>
      <c r="K624" s="295"/>
      <c r="L624" s="295"/>
      <c r="M624" s="295"/>
      <c r="N624" s="295"/>
      <c r="O624" s="295"/>
      <c r="P624" s="295"/>
      <c r="Q624" s="295"/>
      <c r="R624" s="295"/>
      <c r="S624" s="295"/>
      <c r="T624" s="295"/>
      <c r="U624" s="295"/>
      <c r="V624" s="295"/>
      <c r="W624" s="295"/>
      <c r="X624" s="295"/>
      <c r="Y624" s="295"/>
      <c r="Z624" s="295"/>
      <c r="AA624" s="295"/>
      <c r="AB624" s="295"/>
      <c r="AC624" s="295"/>
      <c r="AD624" s="295"/>
      <c r="AE624" s="295"/>
      <c r="AF624" s="295"/>
      <c r="AG624" s="295"/>
      <c r="AH624" s="295"/>
    </row>
    <row r="625" spans="1:34" x14ac:dyDescent="0.25">
      <c r="A625" s="295"/>
      <c r="B625" s="295"/>
      <c r="C625" s="295"/>
      <c r="D625" s="295"/>
      <c r="E625" s="295"/>
      <c r="F625" s="295"/>
      <c r="G625" s="295"/>
      <c r="H625" s="295"/>
      <c r="I625" s="295"/>
      <c r="J625" s="295"/>
      <c r="K625" s="295"/>
      <c r="L625" s="295"/>
      <c r="M625" s="295"/>
      <c r="N625" s="295"/>
      <c r="O625" s="295"/>
      <c r="P625" s="295"/>
      <c r="Q625" s="295"/>
      <c r="R625" s="295"/>
      <c r="S625" s="295"/>
      <c r="T625" s="295"/>
      <c r="U625" s="295"/>
      <c r="V625" s="295"/>
      <c r="W625" s="295"/>
      <c r="X625" s="295"/>
      <c r="Y625" s="295"/>
      <c r="Z625" s="295"/>
      <c r="AA625" s="295"/>
      <c r="AB625" s="295"/>
      <c r="AC625" s="295"/>
      <c r="AD625" s="295"/>
      <c r="AE625" s="295"/>
      <c r="AF625" s="295"/>
      <c r="AG625" s="295"/>
      <c r="AH625" s="295"/>
    </row>
    <row r="626" spans="1:34" x14ac:dyDescent="0.25">
      <c r="A626" s="295"/>
      <c r="B626" s="295"/>
      <c r="C626" s="295"/>
      <c r="D626" s="295"/>
      <c r="E626" s="295"/>
      <c r="F626" s="295"/>
      <c r="G626" s="295"/>
      <c r="H626" s="295"/>
      <c r="I626" s="295"/>
      <c r="J626" s="295"/>
      <c r="K626" s="295"/>
      <c r="L626" s="295"/>
      <c r="M626" s="295"/>
      <c r="N626" s="295"/>
      <c r="O626" s="295"/>
      <c r="P626" s="295"/>
      <c r="Q626" s="295"/>
      <c r="R626" s="295"/>
      <c r="S626" s="295"/>
      <c r="T626" s="295"/>
      <c r="U626" s="295"/>
      <c r="V626" s="295"/>
      <c r="W626" s="295"/>
      <c r="X626" s="295"/>
      <c r="Y626" s="295"/>
      <c r="Z626" s="295"/>
      <c r="AA626" s="295"/>
      <c r="AB626" s="295"/>
      <c r="AC626" s="295"/>
      <c r="AD626" s="295"/>
      <c r="AE626" s="295"/>
      <c r="AF626" s="295"/>
      <c r="AG626" s="295"/>
      <c r="AH626" s="295"/>
    </row>
    <row r="627" spans="1:34" x14ac:dyDescent="0.25">
      <c r="A627" s="295"/>
      <c r="B627" s="295"/>
      <c r="C627" s="295"/>
      <c r="D627" s="295"/>
      <c r="E627" s="295"/>
      <c r="F627" s="295"/>
      <c r="G627" s="295"/>
      <c r="H627" s="295"/>
      <c r="I627" s="295"/>
      <c r="J627" s="295"/>
      <c r="K627" s="295"/>
      <c r="L627" s="295"/>
      <c r="M627" s="295"/>
      <c r="N627" s="295"/>
      <c r="O627" s="295"/>
      <c r="P627" s="295"/>
      <c r="Q627" s="295"/>
      <c r="R627" s="295"/>
      <c r="S627" s="295"/>
      <c r="T627" s="295"/>
      <c r="U627" s="295"/>
      <c r="V627" s="295"/>
      <c r="W627" s="295"/>
      <c r="X627" s="295"/>
      <c r="Y627" s="295"/>
      <c r="Z627" s="295"/>
      <c r="AA627" s="295"/>
      <c r="AB627" s="295"/>
      <c r="AC627" s="295"/>
      <c r="AD627" s="295"/>
      <c r="AE627" s="295"/>
      <c r="AF627" s="295"/>
      <c r="AG627" s="295"/>
      <c r="AH627" s="295"/>
    </row>
    <row r="628" spans="1:34" x14ac:dyDescent="0.25">
      <c r="A628" s="295"/>
      <c r="B628" s="295"/>
      <c r="C628" s="295"/>
      <c r="D628" s="295"/>
      <c r="E628" s="295"/>
      <c r="F628" s="295"/>
      <c r="G628" s="295"/>
      <c r="H628" s="295"/>
      <c r="I628" s="295"/>
      <c r="J628" s="295"/>
      <c r="K628" s="295"/>
      <c r="L628" s="295"/>
      <c r="M628" s="295"/>
      <c r="N628" s="295"/>
      <c r="O628" s="295"/>
      <c r="P628" s="295"/>
      <c r="Q628" s="295"/>
      <c r="R628" s="295"/>
      <c r="S628" s="295"/>
      <c r="T628" s="295"/>
      <c r="U628" s="295"/>
      <c r="V628" s="295"/>
      <c r="W628" s="295"/>
      <c r="X628" s="295"/>
      <c r="Y628" s="295"/>
      <c r="Z628" s="295"/>
      <c r="AA628" s="295"/>
      <c r="AB628" s="295"/>
      <c r="AC628" s="295"/>
      <c r="AD628" s="295"/>
      <c r="AE628" s="295"/>
      <c r="AF628" s="295"/>
      <c r="AG628" s="295"/>
      <c r="AH628" s="295"/>
    </row>
    <row r="629" spans="1:34" x14ac:dyDescent="0.25">
      <c r="A629" s="295"/>
      <c r="B629" s="295"/>
      <c r="C629" s="295"/>
      <c r="D629" s="295"/>
      <c r="E629" s="295"/>
      <c r="F629" s="295"/>
      <c r="G629" s="295"/>
      <c r="H629" s="295"/>
      <c r="I629" s="295"/>
      <c r="J629" s="295"/>
      <c r="K629" s="295"/>
      <c r="L629" s="295"/>
      <c r="M629" s="295"/>
      <c r="N629" s="295"/>
      <c r="O629" s="295"/>
      <c r="P629" s="295"/>
      <c r="Q629" s="295"/>
      <c r="R629" s="295"/>
      <c r="S629" s="295"/>
      <c r="T629" s="295"/>
      <c r="U629" s="295"/>
      <c r="V629" s="295"/>
      <c r="W629" s="295"/>
      <c r="X629" s="295"/>
      <c r="Y629" s="295"/>
      <c r="Z629" s="295"/>
      <c r="AA629" s="295"/>
      <c r="AB629" s="295"/>
      <c r="AC629" s="295"/>
      <c r="AD629" s="295"/>
      <c r="AE629" s="295"/>
      <c r="AF629" s="295"/>
      <c r="AG629" s="295"/>
      <c r="AH629" s="295"/>
    </row>
    <row r="630" spans="1:34" x14ac:dyDescent="0.25">
      <c r="A630" s="295"/>
      <c r="B630" s="295"/>
      <c r="C630" s="295"/>
      <c r="D630" s="295"/>
      <c r="E630" s="295"/>
      <c r="F630" s="295"/>
      <c r="G630" s="295"/>
      <c r="H630" s="295"/>
      <c r="I630" s="295"/>
      <c r="J630" s="295"/>
      <c r="K630" s="295"/>
      <c r="L630" s="295"/>
      <c r="M630" s="295"/>
      <c r="N630" s="295"/>
      <c r="O630" s="295"/>
      <c r="P630" s="295"/>
      <c r="Q630" s="295"/>
      <c r="R630" s="295"/>
      <c r="S630" s="295"/>
      <c r="T630" s="295"/>
      <c r="U630" s="295"/>
      <c r="V630" s="295"/>
      <c r="W630" s="295"/>
      <c r="X630" s="295"/>
      <c r="Y630" s="295"/>
      <c r="Z630" s="295"/>
      <c r="AA630" s="295"/>
      <c r="AB630" s="295"/>
      <c r="AC630" s="295"/>
      <c r="AD630" s="295"/>
      <c r="AE630" s="295"/>
      <c r="AF630" s="295"/>
      <c r="AG630" s="295"/>
      <c r="AH630" s="295"/>
    </row>
    <row r="631" spans="1:34" x14ac:dyDescent="0.25">
      <c r="A631" s="295"/>
      <c r="B631" s="295"/>
      <c r="C631" s="295"/>
      <c r="D631" s="295"/>
      <c r="E631" s="295"/>
      <c r="F631" s="295"/>
      <c r="G631" s="295"/>
      <c r="H631" s="295"/>
      <c r="I631" s="295"/>
      <c r="J631" s="295"/>
      <c r="K631" s="295"/>
      <c r="L631" s="295"/>
      <c r="M631" s="295"/>
      <c r="N631" s="295"/>
      <c r="O631" s="295"/>
      <c r="P631" s="295"/>
      <c r="Q631" s="295"/>
      <c r="R631" s="295"/>
      <c r="S631" s="295"/>
      <c r="T631" s="295"/>
      <c r="U631" s="295"/>
      <c r="V631" s="295"/>
      <c r="W631" s="295"/>
      <c r="X631" s="295"/>
      <c r="Y631" s="295"/>
      <c r="Z631" s="295"/>
      <c r="AA631" s="295"/>
      <c r="AB631" s="295"/>
      <c r="AC631" s="295"/>
      <c r="AD631" s="295"/>
      <c r="AE631" s="295"/>
      <c r="AF631" s="295"/>
      <c r="AG631" s="295"/>
      <c r="AH631" s="295"/>
    </row>
    <row r="632" spans="1:34" x14ac:dyDescent="0.25">
      <c r="A632" s="295"/>
      <c r="B632" s="295"/>
      <c r="C632" s="295"/>
      <c r="D632" s="295"/>
      <c r="E632" s="295"/>
      <c r="F632" s="295"/>
      <c r="G632" s="295"/>
      <c r="H632" s="295"/>
      <c r="I632" s="295"/>
      <c r="J632" s="295"/>
      <c r="K632" s="295"/>
      <c r="L632" s="295"/>
      <c r="M632" s="295"/>
      <c r="N632" s="295"/>
      <c r="O632" s="295"/>
      <c r="P632" s="295"/>
      <c r="Q632" s="295"/>
      <c r="R632" s="295"/>
      <c r="S632" s="295"/>
      <c r="T632" s="295"/>
      <c r="U632" s="295"/>
      <c r="V632" s="295"/>
      <c r="W632" s="295"/>
      <c r="X632" s="295"/>
      <c r="Y632" s="295"/>
      <c r="Z632" s="295"/>
      <c r="AA632" s="295"/>
      <c r="AB632" s="295"/>
      <c r="AC632" s="295"/>
      <c r="AD632" s="295"/>
      <c r="AE632" s="295"/>
      <c r="AF632" s="295"/>
      <c r="AG632" s="295"/>
      <c r="AH632" s="295"/>
    </row>
    <row r="633" spans="1:34" x14ac:dyDescent="0.25">
      <c r="A633" s="295"/>
      <c r="B633" s="295"/>
      <c r="C633" s="295"/>
      <c r="D633" s="295"/>
      <c r="E633" s="295"/>
      <c r="F633" s="295"/>
      <c r="G633" s="295"/>
      <c r="H633" s="295"/>
      <c r="I633" s="295"/>
      <c r="J633" s="295"/>
      <c r="K633" s="295"/>
      <c r="L633" s="295"/>
      <c r="M633" s="295"/>
      <c r="N633" s="295"/>
      <c r="O633" s="295"/>
      <c r="P633" s="295"/>
      <c r="Q633" s="295"/>
      <c r="R633" s="295"/>
      <c r="S633" s="295"/>
      <c r="T633" s="295"/>
      <c r="U633" s="295"/>
      <c r="V633" s="295"/>
      <c r="W633" s="295"/>
      <c r="X633" s="295"/>
      <c r="Y633" s="295"/>
      <c r="Z633" s="295"/>
      <c r="AA633" s="295"/>
      <c r="AB633" s="295"/>
      <c r="AC633" s="295"/>
      <c r="AD633" s="295"/>
      <c r="AE633" s="295"/>
      <c r="AF633" s="295"/>
      <c r="AG633" s="295"/>
      <c r="AH633" s="295"/>
    </row>
    <row r="634" spans="1:34" x14ac:dyDescent="0.25">
      <c r="A634" s="295"/>
      <c r="B634" s="295"/>
      <c r="C634" s="295"/>
      <c r="D634" s="295"/>
      <c r="E634" s="295"/>
      <c r="F634" s="295"/>
      <c r="G634" s="295"/>
      <c r="H634" s="295"/>
      <c r="I634" s="295"/>
      <c r="J634" s="295"/>
      <c r="K634" s="295"/>
      <c r="L634" s="295"/>
      <c r="M634" s="295"/>
      <c r="N634" s="295"/>
      <c r="O634" s="295"/>
      <c r="P634" s="295"/>
      <c r="Q634" s="295"/>
      <c r="R634" s="295"/>
      <c r="S634" s="295"/>
      <c r="T634" s="295"/>
      <c r="U634" s="295"/>
      <c r="V634" s="295"/>
      <c r="W634" s="295"/>
      <c r="X634" s="295"/>
      <c r="Y634" s="295"/>
      <c r="Z634" s="295"/>
      <c r="AA634" s="295"/>
      <c r="AB634" s="295"/>
      <c r="AC634" s="295"/>
      <c r="AD634" s="295"/>
      <c r="AE634" s="295"/>
      <c r="AF634" s="295"/>
      <c r="AG634" s="295"/>
      <c r="AH634" s="295"/>
    </row>
    <row r="635" spans="1:34" x14ac:dyDescent="0.25">
      <c r="A635" s="295"/>
      <c r="B635" s="295"/>
      <c r="C635" s="295"/>
      <c r="D635" s="295"/>
      <c r="E635" s="295"/>
      <c r="F635" s="295"/>
      <c r="G635" s="295"/>
      <c r="H635" s="295"/>
      <c r="I635" s="295"/>
      <c r="J635" s="295"/>
      <c r="K635" s="295"/>
      <c r="L635" s="295"/>
      <c r="M635" s="295"/>
      <c r="N635" s="295"/>
      <c r="O635" s="295"/>
      <c r="P635" s="295"/>
      <c r="Q635" s="295"/>
      <c r="R635" s="295"/>
      <c r="S635" s="295"/>
      <c r="T635" s="295"/>
      <c r="U635" s="295"/>
      <c r="V635" s="295"/>
      <c r="W635" s="295"/>
      <c r="X635" s="295"/>
      <c r="Y635" s="295"/>
      <c r="Z635" s="295"/>
      <c r="AA635" s="295"/>
      <c r="AB635" s="295"/>
      <c r="AC635" s="295"/>
      <c r="AD635" s="295"/>
      <c r="AE635" s="295"/>
      <c r="AF635" s="295"/>
      <c r="AG635" s="295"/>
      <c r="AH635" s="295"/>
    </row>
    <row r="636" spans="1:34" x14ac:dyDescent="0.25">
      <c r="A636" s="295"/>
      <c r="B636" s="295"/>
      <c r="C636" s="295"/>
      <c r="D636" s="295"/>
      <c r="E636" s="295"/>
      <c r="F636" s="295"/>
      <c r="G636" s="295"/>
      <c r="H636" s="295"/>
      <c r="I636" s="295"/>
      <c r="J636" s="295"/>
      <c r="K636" s="295"/>
      <c r="L636" s="295"/>
      <c r="M636" s="295"/>
      <c r="N636" s="295"/>
      <c r="O636" s="295"/>
      <c r="P636" s="295"/>
      <c r="Q636" s="295"/>
      <c r="R636" s="295"/>
      <c r="S636" s="295"/>
      <c r="T636" s="295"/>
      <c r="U636" s="295"/>
      <c r="V636" s="295"/>
      <c r="W636" s="295"/>
      <c r="X636" s="295"/>
      <c r="Y636" s="295"/>
      <c r="Z636" s="295"/>
      <c r="AA636" s="295"/>
      <c r="AB636" s="295"/>
      <c r="AC636" s="295"/>
      <c r="AD636" s="295"/>
      <c r="AE636" s="295"/>
      <c r="AF636" s="295"/>
      <c r="AG636" s="295"/>
      <c r="AH636" s="295"/>
    </row>
    <row r="637" spans="1:34" x14ac:dyDescent="0.25">
      <c r="A637" s="295"/>
      <c r="B637" s="295"/>
      <c r="C637" s="295"/>
      <c r="D637" s="295"/>
      <c r="E637" s="295"/>
      <c r="F637" s="295"/>
      <c r="G637" s="295"/>
      <c r="H637" s="295"/>
      <c r="I637" s="295"/>
      <c r="J637" s="295"/>
      <c r="K637" s="295"/>
      <c r="L637" s="295"/>
      <c r="M637" s="295"/>
      <c r="N637" s="295"/>
      <c r="O637" s="295"/>
      <c r="P637" s="295"/>
      <c r="Q637" s="295"/>
      <c r="R637" s="295"/>
      <c r="S637" s="295"/>
      <c r="T637" s="295"/>
      <c r="U637" s="295"/>
      <c r="V637" s="295"/>
      <c r="W637" s="295"/>
      <c r="X637" s="295"/>
      <c r="Y637" s="295"/>
      <c r="Z637" s="295"/>
      <c r="AA637" s="295"/>
      <c r="AB637" s="295"/>
      <c r="AC637" s="295"/>
      <c r="AD637" s="295"/>
      <c r="AE637" s="295"/>
      <c r="AF637" s="295"/>
      <c r="AG637" s="295"/>
      <c r="AH637" s="295"/>
    </row>
    <row r="638" spans="1:34" x14ac:dyDescent="0.25">
      <c r="A638" s="295"/>
      <c r="B638" s="295"/>
      <c r="C638" s="295"/>
      <c r="D638" s="295"/>
      <c r="E638" s="295"/>
      <c r="F638" s="295"/>
      <c r="G638" s="295"/>
      <c r="H638" s="295"/>
      <c r="I638" s="295"/>
      <c r="J638" s="295"/>
      <c r="K638" s="295"/>
      <c r="L638" s="295"/>
      <c r="M638" s="295"/>
      <c r="N638" s="295"/>
      <c r="O638" s="295"/>
      <c r="P638" s="295"/>
      <c r="Q638" s="295"/>
      <c r="R638" s="295"/>
      <c r="S638" s="295"/>
      <c r="T638" s="295"/>
      <c r="U638" s="295"/>
      <c r="V638" s="295"/>
      <c r="W638" s="295"/>
      <c r="X638" s="295"/>
      <c r="Y638" s="295"/>
      <c r="Z638" s="295"/>
      <c r="AA638" s="295"/>
      <c r="AB638" s="295"/>
      <c r="AC638" s="295"/>
      <c r="AD638" s="295"/>
      <c r="AE638" s="295"/>
      <c r="AF638" s="295"/>
      <c r="AG638" s="295"/>
      <c r="AH638" s="295"/>
    </row>
    <row r="639" spans="1:34" x14ac:dyDescent="0.25">
      <c r="A639" s="295"/>
      <c r="B639" s="295"/>
      <c r="C639" s="295"/>
      <c r="D639" s="295"/>
      <c r="E639" s="295"/>
      <c r="F639" s="295"/>
      <c r="G639" s="295"/>
      <c r="H639" s="295"/>
      <c r="I639" s="295"/>
      <c r="J639" s="295"/>
      <c r="K639" s="295"/>
      <c r="L639" s="295"/>
      <c r="M639" s="295"/>
      <c r="N639" s="295"/>
      <c r="O639" s="295"/>
      <c r="P639" s="295"/>
      <c r="Q639" s="295"/>
      <c r="R639" s="295"/>
      <c r="S639" s="295"/>
      <c r="T639" s="295"/>
      <c r="U639" s="295"/>
      <c r="V639" s="295"/>
      <c r="W639" s="295"/>
      <c r="X639" s="295"/>
      <c r="Y639" s="295"/>
      <c r="Z639" s="295"/>
      <c r="AA639" s="295"/>
      <c r="AB639" s="295"/>
      <c r="AC639" s="295"/>
      <c r="AD639" s="295"/>
      <c r="AE639" s="295"/>
      <c r="AF639" s="295"/>
      <c r="AG639" s="295"/>
      <c r="AH639" s="295"/>
    </row>
    <row r="640" spans="1:34" x14ac:dyDescent="0.25">
      <c r="A640" s="295"/>
      <c r="B640" s="295"/>
      <c r="C640" s="295"/>
      <c r="D640" s="295"/>
      <c r="E640" s="295"/>
      <c r="F640" s="295"/>
      <c r="G640" s="295"/>
      <c r="H640" s="295"/>
      <c r="I640" s="295"/>
      <c r="J640" s="295"/>
      <c r="K640" s="295"/>
      <c r="L640" s="295"/>
      <c r="M640" s="295"/>
      <c r="N640" s="295"/>
      <c r="O640" s="295"/>
      <c r="P640" s="295"/>
      <c r="Q640" s="295"/>
      <c r="R640" s="295"/>
      <c r="S640" s="295"/>
      <c r="T640" s="295"/>
      <c r="U640" s="295"/>
      <c r="V640" s="295"/>
      <c r="W640" s="295"/>
      <c r="X640" s="295"/>
      <c r="Y640" s="295"/>
      <c r="Z640" s="295"/>
      <c r="AA640" s="295"/>
      <c r="AB640" s="295"/>
      <c r="AC640" s="295"/>
      <c r="AD640" s="295"/>
      <c r="AE640" s="295"/>
      <c r="AF640" s="295"/>
      <c r="AG640" s="295"/>
      <c r="AH640" s="295"/>
    </row>
    <row r="641" spans="1:34" x14ac:dyDescent="0.25">
      <c r="A641" s="295"/>
      <c r="B641" s="295"/>
      <c r="C641" s="295"/>
      <c r="D641" s="295"/>
      <c r="E641" s="295"/>
      <c r="F641" s="295"/>
      <c r="G641" s="295"/>
      <c r="H641" s="295"/>
      <c r="I641" s="295"/>
      <c r="J641" s="295"/>
      <c r="K641" s="295"/>
      <c r="L641" s="295"/>
      <c r="M641" s="295"/>
      <c r="N641" s="295"/>
      <c r="O641" s="295"/>
      <c r="P641" s="295"/>
      <c r="Q641" s="295"/>
      <c r="R641" s="295"/>
      <c r="S641" s="295"/>
      <c r="T641" s="295"/>
      <c r="U641" s="295"/>
      <c r="V641" s="295"/>
      <c r="W641" s="295"/>
      <c r="X641" s="295"/>
      <c r="Y641" s="295"/>
      <c r="Z641" s="295"/>
      <c r="AA641" s="295"/>
      <c r="AB641" s="295"/>
      <c r="AC641" s="295"/>
      <c r="AD641" s="295"/>
      <c r="AE641" s="295"/>
      <c r="AF641" s="295"/>
      <c r="AG641" s="295"/>
      <c r="AH641" s="295"/>
    </row>
    <row r="642" spans="1:34" x14ac:dyDescent="0.25">
      <c r="A642" s="295"/>
      <c r="B642" s="295"/>
      <c r="C642" s="295"/>
      <c r="D642" s="295"/>
      <c r="E642" s="295"/>
      <c r="F642" s="295"/>
      <c r="G642" s="295"/>
      <c r="H642" s="295"/>
      <c r="I642" s="295"/>
      <c r="J642" s="295"/>
      <c r="K642" s="295"/>
      <c r="L642" s="295"/>
      <c r="M642" s="295"/>
      <c r="N642" s="295"/>
      <c r="O642" s="295"/>
      <c r="P642" s="295"/>
      <c r="Q642" s="295"/>
      <c r="R642" s="295"/>
      <c r="S642" s="295"/>
      <c r="T642" s="295"/>
      <c r="U642" s="295"/>
      <c r="V642" s="295"/>
      <c r="W642" s="295"/>
      <c r="X642" s="295"/>
      <c r="Y642" s="295"/>
      <c r="Z642" s="295"/>
      <c r="AA642" s="295"/>
      <c r="AB642" s="295"/>
      <c r="AC642" s="295"/>
      <c r="AD642" s="295"/>
      <c r="AE642" s="295"/>
      <c r="AF642" s="295"/>
      <c r="AG642" s="295"/>
      <c r="AH642" s="295"/>
    </row>
    <row r="643" spans="1:34" x14ac:dyDescent="0.25">
      <c r="A643" s="295"/>
      <c r="B643" s="295"/>
      <c r="C643" s="295"/>
      <c r="D643" s="295"/>
      <c r="E643" s="295"/>
      <c r="F643" s="295"/>
      <c r="G643" s="295"/>
      <c r="H643" s="295"/>
      <c r="I643" s="295"/>
      <c r="J643" s="295"/>
      <c r="K643" s="295"/>
      <c r="L643" s="295"/>
      <c r="M643" s="295"/>
      <c r="N643" s="295"/>
      <c r="O643" s="295"/>
      <c r="P643" s="295"/>
      <c r="Q643" s="295"/>
      <c r="R643" s="295"/>
      <c r="S643" s="295"/>
      <c r="T643" s="295"/>
      <c r="U643" s="295"/>
      <c r="V643" s="295"/>
      <c r="W643" s="295"/>
      <c r="X643" s="295"/>
      <c r="Y643" s="295"/>
      <c r="Z643" s="295"/>
      <c r="AA643" s="295"/>
      <c r="AB643" s="295"/>
      <c r="AC643" s="295"/>
      <c r="AD643" s="295"/>
      <c r="AE643" s="295"/>
      <c r="AF643" s="295"/>
      <c r="AG643" s="295"/>
      <c r="AH643" s="295"/>
    </row>
    <row r="644" spans="1:34" x14ac:dyDescent="0.25">
      <c r="A644" s="295"/>
      <c r="B644" s="295"/>
      <c r="C644" s="295"/>
      <c r="D644" s="295"/>
      <c r="E644" s="295"/>
      <c r="F644" s="295"/>
      <c r="G644" s="295"/>
      <c r="H644" s="295"/>
      <c r="I644" s="295"/>
      <c r="J644" s="295"/>
      <c r="K644" s="295"/>
      <c r="L644" s="295"/>
      <c r="M644" s="295"/>
      <c r="N644" s="295"/>
      <c r="O644" s="295"/>
      <c r="P644" s="295"/>
      <c r="Q644" s="295"/>
      <c r="R644" s="295"/>
      <c r="S644" s="295"/>
      <c r="T644" s="295"/>
      <c r="U644" s="295"/>
      <c r="V644" s="295"/>
      <c r="W644" s="295"/>
      <c r="X644" s="295"/>
      <c r="Y644" s="295"/>
      <c r="Z644" s="295"/>
      <c r="AA644" s="295"/>
      <c r="AB644" s="295"/>
      <c r="AC644" s="295"/>
      <c r="AD644" s="295"/>
      <c r="AE644" s="295"/>
      <c r="AF644" s="295"/>
      <c r="AG644" s="295"/>
      <c r="AH644" s="295"/>
    </row>
    <row r="645" spans="1:34" x14ac:dyDescent="0.25">
      <c r="A645" s="295"/>
      <c r="B645" s="295"/>
      <c r="C645" s="295"/>
      <c r="D645" s="295"/>
      <c r="E645" s="295"/>
      <c r="F645" s="295"/>
      <c r="G645" s="295"/>
      <c r="H645" s="295"/>
      <c r="I645" s="295"/>
      <c r="J645" s="295"/>
      <c r="K645" s="295"/>
      <c r="L645" s="295"/>
      <c r="M645" s="295"/>
      <c r="N645" s="295"/>
      <c r="O645" s="295"/>
      <c r="P645" s="295"/>
      <c r="Q645" s="295"/>
      <c r="R645" s="295"/>
      <c r="S645" s="295"/>
      <c r="T645" s="295"/>
      <c r="U645" s="295"/>
      <c r="V645" s="295"/>
      <c r="W645" s="295"/>
      <c r="X645" s="295"/>
      <c r="Y645" s="295"/>
      <c r="Z645" s="295"/>
      <c r="AA645" s="295"/>
      <c r="AB645" s="295"/>
      <c r="AC645" s="295"/>
      <c r="AD645" s="295"/>
      <c r="AE645" s="295"/>
      <c r="AF645" s="295"/>
      <c r="AG645" s="295"/>
      <c r="AH645" s="295"/>
    </row>
    <row r="646" spans="1:34" x14ac:dyDescent="0.25">
      <c r="A646" s="295"/>
      <c r="B646" s="295"/>
      <c r="C646" s="295"/>
      <c r="D646" s="295"/>
      <c r="E646" s="295"/>
      <c r="F646" s="295"/>
      <c r="G646" s="295"/>
      <c r="H646" s="295"/>
      <c r="I646" s="295"/>
      <c r="J646" s="295"/>
      <c r="K646" s="295"/>
      <c r="L646" s="295"/>
      <c r="M646" s="295"/>
      <c r="N646" s="295"/>
      <c r="O646" s="295"/>
      <c r="P646" s="295"/>
      <c r="Q646" s="295"/>
      <c r="R646" s="295"/>
      <c r="S646" s="295"/>
      <c r="T646" s="295"/>
      <c r="U646" s="295"/>
      <c r="V646" s="295"/>
      <c r="W646" s="295"/>
      <c r="X646" s="295"/>
      <c r="Y646" s="295"/>
      <c r="Z646" s="295"/>
      <c r="AA646" s="295"/>
      <c r="AB646" s="295"/>
      <c r="AC646" s="295"/>
      <c r="AD646" s="295"/>
      <c r="AE646" s="295"/>
      <c r="AF646" s="295"/>
      <c r="AG646" s="295"/>
      <c r="AH646" s="295"/>
    </row>
    <row r="647" spans="1:34" x14ac:dyDescent="0.25">
      <c r="A647" s="295"/>
      <c r="B647" s="295"/>
      <c r="C647" s="295"/>
      <c r="D647" s="295"/>
      <c r="E647" s="295"/>
      <c r="F647" s="295"/>
      <c r="G647" s="295"/>
      <c r="H647" s="295"/>
      <c r="I647" s="295"/>
      <c r="J647" s="295"/>
      <c r="K647" s="295"/>
      <c r="L647" s="295"/>
      <c r="M647" s="295"/>
      <c r="N647" s="295"/>
      <c r="O647" s="295"/>
      <c r="P647" s="295"/>
      <c r="Q647" s="295"/>
      <c r="R647" s="295"/>
      <c r="S647" s="295"/>
      <c r="T647" s="295"/>
      <c r="U647" s="295"/>
      <c r="V647" s="295"/>
      <c r="W647" s="295"/>
      <c r="X647" s="295"/>
      <c r="Y647" s="295"/>
      <c r="Z647" s="295"/>
      <c r="AA647" s="295"/>
      <c r="AB647" s="295"/>
      <c r="AC647" s="295"/>
      <c r="AD647" s="295"/>
      <c r="AE647" s="295"/>
      <c r="AF647" s="295"/>
      <c r="AG647" s="295"/>
      <c r="AH647" s="295"/>
    </row>
    <row r="648" spans="1:34" x14ac:dyDescent="0.25">
      <c r="A648" s="295"/>
      <c r="B648" s="295"/>
      <c r="C648" s="295"/>
      <c r="D648" s="295"/>
      <c r="E648" s="295"/>
      <c r="F648" s="295"/>
      <c r="G648" s="295"/>
      <c r="H648" s="295"/>
      <c r="I648" s="295"/>
      <c r="J648" s="295"/>
      <c r="K648" s="295"/>
      <c r="L648" s="295"/>
      <c r="M648" s="295"/>
      <c r="N648" s="295"/>
      <c r="O648" s="295"/>
      <c r="P648" s="295"/>
      <c r="Q648" s="295"/>
      <c r="R648" s="295"/>
      <c r="S648" s="295"/>
      <c r="T648" s="295"/>
      <c r="U648" s="295"/>
      <c r="V648" s="295"/>
      <c r="W648" s="295"/>
      <c r="X648" s="295"/>
      <c r="Y648" s="295"/>
      <c r="Z648" s="295"/>
      <c r="AA648" s="295"/>
      <c r="AB648" s="295"/>
      <c r="AC648" s="295"/>
      <c r="AD648" s="295"/>
      <c r="AE648" s="295"/>
      <c r="AF648" s="295"/>
      <c r="AG648" s="295"/>
      <c r="AH648" s="295"/>
    </row>
    <row r="649" spans="1:34" x14ac:dyDescent="0.25">
      <c r="A649" s="295"/>
      <c r="B649" s="295"/>
      <c r="C649" s="295"/>
      <c r="D649" s="295"/>
      <c r="E649" s="295"/>
      <c r="F649" s="295"/>
      <c r="G649" s="295"/>
      <c r="H649" s="295"/>
      <c r="I649" s="295"/>
      <c r="J649" s="295"/>
      <c r="K649" s="295"/>
      <c r="L649" s="295"/>
      <c r="M649" s="295"/>
      <c r="N649" s="295"/>
      <c r="O649" s="295"/>
      <c r="P649" s="295"/>
      <c r="Q649" s="295"/>
      <c r="R649" s="295"/>
      <c r="S649" s="295"/>
      <c r="T649" s="295"/>
      <c r="U649" s="295"/>
      <c r="V649" s="295"/>
      <c r="W649" s="295"/>
      <c r="X649" s="295"/>
      <c r="Y649" s="295"/>
      <c r="Z649" s="295"/>
      <c r="AA649" s="295"/>
      <c r="AB649" s="295"/>
      <c r="AC649" s="295"/>
      <c r="AD649" s="295"/>
      <c r="AE649" s="295"/>
      <c r="AF649" s="295"/>
      <c r="AG649" s="295"/>
      <c r="AH649" s="295"/>
    </row>
    <row r="650" spans="1:34" x14ac:dyDescent="0.25">
      <c r="A650" s="295"/>
      <c r="B650" s="295"/>
      <c r="C650" s="295"/>
      <c r="D650" s="295"/>
      <c r="E650" s="295"/>
      <c r="F650" s="295"/>
      <c r="G650" s="295"/>
      <c r="H650" s="295"/>
      <c r="I650" s="295"/>
      <c r="J650" s="295"/>
      <c r="K650" s="295"/>
      <c r="L650" s="295"/>
      <c r="M650" s="295"/>
      <c r="N650" s="295"/>
      <c r="O650" s="295"/>
      <c r="P650" s="295"/>
      <c r="Q650" s="295"/>
      <c r="R650" s="295"/>
      <c r="S650" s="295"/>
      <c r="T650" s="295"/>
      <c r="U650" s="295"/>
      <c r="V650" s="295"/>
      <c r="W650" s="295"/>
      <c r="X650" s="295"/>
      <c r="Y650" s="295"/>
      <c r="Z650" s="295"/>
      <c r="AA650" s="295"/>
      <c r="AB650" s="295"/>
      <c r="AC650" s="295"/>
      <c r="AD650" s="295"/>
      <c r="AE650" s="295"/>
      <c r="AF650" s="295"/>
      <c r="AG650" s="295"/>
      <c r="AH650" s="295"/>
    </row>
    <row r="651" spans="1:34" x14ac:dyDescent="0.25">
      <c r="A651" s="295"/>
      <c r="B651" s="295"/>
      <c r="C651" s="295"/>
      <c r="D651" s="295"/>
      <c r="E651" s="295"/>
      <c r="F651" s="295"/>
      <c r="G651" s="295"/>
      <c r="H651" s="295"/>
      <c r="I651" s="295"/>
      <c r="J651" s="295"/>
      <c r="K651" s="295"/>
      <c r="L651" s="295"/>
      <c r="M651" s="295"/>
      <c r="N651" s="295"/>
      <c r="O651" s="295"/>
      <c r="P651" s="295"/>
      <c r="Q651" s="295"/>
      <c r="R651" s="295"/>
      <c r="S651" s="295"/>
      <c r="T651" s="295"/>
      <c r="U651" s="295"/>
      <c r="V651" s="295"/>
      <c r="W651" s="295"/>
      <c r="X651" s="295"/>
      <c r="Y651" s="295"/>
      <c r="Z651" s="295"/>
      <c r="AA651" s="295"/>
      <c r="AB651" s="295"/>
      <c r="AC651" s="295"/>
      <c r="AD651" s="295"/>
      <c r="AE651" s="295"/>
      <c r="AF651" s="295"/>
      <c r="AG651" s="295"/>
      <c r="AH651" s="295"/>
    </row>
    <row r="652" spans="1:34" x14ac:dyDescent="0.25">
      <c r="A652" s="295"/>
      <c r="B652" s="295"/>
      <c r="C652" s="295"/>
      <c r="D652" s="295"/>
      <c r="E652" s="295"/>
      <c r="F652" s="295"/>
      <c r="G652" s="295"/>
      <c r="H652" s="295"/>
      <c r="I652" s="295"/>
      <c r="J652" s="295"/>
      <c r="K652" s="295"/>
      <c r="L652" s="295"/>
      <c r="M652" s="295"/>
      <c r="N652" s="295"/>
      <c r="O652" s="295"/>
      <c r="P652" s="295"/>
      <c r="Q652" s="295"/>
      <c r="R652" s="295"/>
      <c r="S652" s="295"/>
      <c r="T652" s="295"/>
      <c r="U652" s="295"/>
      <c r="V652" s="295"/>
      <c r="W652" s="295"/>
      <c r="X652" s="295"/>
      <c r="Y652" s="295"/>
      <c r="Z652" s="295"/>
      <c r="AA652" s="295"/>
      <c r="AB652" s="295"/>
      <c r="AC652" s="295"/>
      <c r="AD652" s="295"/>
      <c r="AE652" s="295"/>
      <c r="AF652" s="295"/>
      <c r="AG652" s="295"/>
      <c r="AH652" s="295"/>
    </row>
    <row r="653" spans="1:34" x14ac:dyDescent="0.25">
      <c r="A653" s="295"/>
      <c r="B653" s="295"/>
      <c r="C653" s="295"/>
      <c r="D653" s="295"/>
      <c r="E653" s="295"/>
      <c r="F653" s="295"/>
      <c r="G653" s="295"/>
      <c r="H653" s="295"/>
      <c r="I653" s="295"/>
      <c r="J653" s="295"/>
      <c r="K653" s="295"/>
      <c r="L653" s="295"/>
      <c r="M653" s="295"/>
      <c r="N653" s="295"/>
      <c r="O653" s="295"/>
      <c r="P653" s="295"/>
      <c r="Q653" s="295"/>
      <c r="R653" s="295"/>
      <c r="S653" s="295"/>
      <c r="T653" s="295"/>
      <c r="U653" s="295"/>
      <c r="V653" s="295"/>
      <c r="W653" s="295"/>
      <c r="X653" s="295"/>
      <c r="Y653" s="295"/>
      <c r="Z653" s="295"/>
      <c r="AA653" s="295"/>
      <c r="AB653" s="295"/>
      <c r="AC653" s="295"/>
      <c r="AD653" s="295"/>
      <c r="AE653" s="295"/>
      <c r="AF653" s="295"/>
      <c r="AG653" s="295"/>
      <c r="AH653" s="295"/>
    </row>
    <row r="654" spans="1:34" x14ac:dyDescent="0.25">
      <c r="A654" s="295"/>
      <c r="B654" s="295"/>
      <c r="C654" s="295"/>
      <c r="D654" s="295"/>
      <c r="E654" s="295"/>
      <c r="F654" s="295"/>
      <c r="G654" s="295"/>
      <c r="H654" s="295"/>
      <c r="I654" s="295"/>
      <c r="J654" s="295"/>
      <c r="K654" s="295"/>
      <c r="L654" s="295"/>
      <c r="M654" s="295"/>
      <c r="N654" s="295"/>
      <c r="O654" s="295"/>
      <c r="P654" s="295"/>
      <c r="Q654" s="295"/>
      <c r="R654" s="295"/>
      <c r="S654" s="295"/>
      <c r="T654" s="295"/>
      <c r="U654" s="295"/>
      <c r="V654" s="295"/>
      <c r="W654" s="295"/>
      <c r="X654" s="295"/>
      <c r="Y654" s="295"/>
      <c r="Z654" s="295"/>
      <c r="AA654" s="295"/>
      <c r="AB654" s="295"/>
      <c r="AC654" s="295"/>
      <c r="AD654" s="295"/>
      <c r="AE654" s="295"/>
      <c r="AF654" s="295"/>
      <c r="AG654" s="295"/>
      <c r="AH654" s="295"/>
    </row>
    <row r="655" spans="1:34" x14ac:dyDescent="0.25">
      <c r="A655" s="295"/>
      <c r="B655" s="295"/>
      <c r="C655" s="295"/>
      <c r="D655" s="295"/>
      <c r="E655" s="295"/>
      <c r="F655" s="295"/>
      <c r="G655" s="295"/>
      <c r="H655" s="295"/>
      <c r="I655" s="295"/>
      <c r="J655" s="295"/>
      <c r="K655" s="295"/>
      <c r="L655" s="295"/>
      <c r="M655" s="295"/>
      <c r="N655" s="295"/>
      <c r="O655" s="295"/>
      <c r="P655" s="295"/>
      <c r="Q655" s="295"/>
      <c r="R655" s="295"/>
      <c r="S655" s="295"/>
      <c r="T655" s="295"/>
      <c r="U655" s="295"/>
      <c r="V655" s="295"/>
      <c r="W655" s="295"/>
      <c r="X655" s="295"/>
      <c r="Y655" s="295"/>
      <c r="Z655" s="295"/>
      <c r="AA655" s="295"/>
      <c r="AB655" s="295"/>
      <c r="AC655" s="295"/>
      <c r="AD655" s="295"/>
      <c r="AE655" s="295"/>
      <c r="AF655" s="295"/>
      <c r="AG655" s="295"/>
      <c r="AH655" s="295"/>
    </row>
    <row r="656" spans="1:34" x14ac:dyDescent="0.25">
      <c r="A656" s="295"/>
      <c r="B656" s="295"/>
      <c r="C656" s="295"/>
      <c r="D656" s="295"/>
      <c r="E656" s="295"/>
      <c r="F656" s="295"/>
      <c r="G656" s="295"/>
      <c r="H656" s="295"/>
      <c r="I656" s="295"/>
      <c r="J656" s="295"/>
      <c r="K656" s="295"/>
      <c r="L656" s="295"/>
      <c r="M656" s="295"/>
      <c r="N656" s="295"/>
      <c r="O656" s="295"/>
      <c r="P656" s="295"/>
      <c r="Q656" s="295"/>
      <c r="R656" s="295"/>
      <c r="S656" s="295"/>
      <c r="T656" s="295"/>
      <c r="U656" s="295"/>
      <c r="V656" s="295"/>
      <c r="W656" s="295"/>
      <c r="X656" s="295"/>
      <c r="Y656" s="295"/>
      <c r="Z656" s="295"/>
      <c r="AA656" s="295"/>
      <c r="AB656" s="295"/>
      <c r="AC656" s="295"/>
      <c r="AD656" s="295"/>
      <c r="AE656" s="295"/>
      <c r="AF656" s="295"/>
      <c r="AG656" s="295"/>
      <c r="AH656" s="295"/>
    </row>
    <row r="657" spans="1:34" x14ac:dyDescent="0.25">
      <c r="A657" s="295"/>
      <c r="B657" s="295"/>
      <c r="C657" s="295"/>
      <c r="D657" s="295"/>
      <c r="E657" s="295"/>
      <c r="F657" s="295"/>
      <c r="G657" s="295"/>
      <c r="H657" s="295"/>
      <c r="I657" s="295"/>
      <c r="J657" s="295"/>
      <c r="K657" s="295"/>
      <c r="L657" s="295"/>
      <c r="M657" s="295"/>
      <c r="N657" s="295"/>
      <c r="O657" s="295"/>
      <c r="P657" s="295"/>
      <c r="Q657" s="295"/>
      <c r="R657" s="295"/>
      <c r="S657" s="295"/>
      <c r="T657" s="295"/>
      <c r="U657" s="295"/>
      <c r="V657" s="295"/>
      <c r="W657" s="295"/>
      <c r="X657" s="295"/>
      <c r="Y657" s="295"/>
      <c r="Z657" s="295"/>
      <c r="AA657" s="295"/>
      <c r="AB657" s="295"/>
      <c r="AC657" s="295"/>
      <c r="AD657" s="295"/>
      <c r="AE657" s="295"/>
      <c r="AF657" s="295"/>
      <c r="AG657" s="295"/>
      <c r="AH657" s="295"/>
    </row>
    <row r="658" spans="1:34" x14ac:dyDescent="0.25">
      <c r="A658" s="295"/>
      <c r="B658" s="295"/>
      <c r="C658" s="295"/>
      <c r="D658" s="295"/>
      <c r="E658" s="295"/>
      <c r="F658" s="295"/>
      <c r="G658" s="295"/>
      <c r="H658" s="295"/>
      <c r="I658" s="295"/>
      <c r="J658" s="295"/>
      <c r="K658" s="295"/>
      <c r="L658" s="295"/>
      <c r="M658" s="295"/>
      <c r="N658" s="295"/>
      <c r="O658" s="295"/>
      <c r="P658" s="295"/>
      <c r="Q658" s="295"/>
      <c r="R658" s="295"/>
      <c r="S658" s="295"/>
      <c r="T658" s="295"/>
      <c r="U658" s="295"/>
      <c r="V658" s="295"/>
      <c r="W658" s="295"/>
      <c r="X658" s="295"/>
      <c r="Y658" s="295"/>
      <c r="Z658" s="295"/>
      <c r="AA658" s="295"/>
      <c r="AB658" s="295"/>
      <c r="AC658" s="295"/>
      <c r="AD658" s="295"/>
      <c r="AE658" s="295"/>
      <c r="AF658" s="295"/>
      <c r="AG658" s="295"/>
      <c r="AH658" s="295"/>
    </row>
    <row r="659" spans="1:34" x14ac:dyDescent="0.25">
      <c r="A659" s="295"/>
      <c r="B659" s="295"/>
      <c r="C659" s="295"/>
      <c r="D659" s="295"/>
      <c r="E659" s="295"/>
      <c r="F659" s="295"/>
      <c r="G659" s="295"/>
      <c r="H659" s="295"/>
      <c r="I659" s="295"/>
      <c r="J659" s="295"/>
      <c r="K659" s="295"/>
      <c r="L659" s="295"/>
      <c r="M659" s="295"/>
      <c r="N659" s="295"/>
      <c r="O659" s="295"/>
      <c r="P659" s="295"/>
      <c r="Q659" s="295"/>
      <c r="R659" s="295"/>
      <c r="S659" s="295"/>
      <c r="T659" s="295"/>
      <c r="U659" s="295"/>
      <c r="V659" s="295"/>
      <c r="W659" s="295"/>
      <c r="X659" s="295"/>
      <c r="Y659" s="295"/>
      <c r="Z659" s="295"/>
      <c r="AA659" s="295"/>
      <c r="AB659" s="295"/>
      <c r="AC659" s="295"/>
      <c r="AD659" s="295"/>
      <c r="AE659" s="295"/>
      <c r="AF659" s="295"/>
      <c r="AG659" s="295"/>
      <c r="AH659" s="295"/>
    </row>
    <row r="660" spans="1:34" x14ac:dyDescent="0.25">
      <c r="A660" s="295"/>
      <c r="B660" s="295"/>
      <c r="C660" s="295"/>
      <c r="D660" s="295"/>
      <c r="E660" s="295"/>
      <c r="F660" s="295"/>
      <c r="G660" s="295"/>
      <c r="H660" s="295"/>
      <c r="I660" s="295"/>
      <c r="J660" s="295"/>
      <c r="K660" s="295"/>
      <c r="L660" s="295"/>
      <c r="M660" s="295"/>
      <c r="N660" s="295"/>
      <c r="O660" s="295"/>
      <c r="P660" s="295"/>
      <c r="Q660" s="295"/>
      <c r="R660" s="295"/>
      <c r="S660" s="295"/>
      <c r="T660" s="295"/>
      <c r="U660" s="295"/>
      <c r="V660" s="295"/>
      <c r="W660" s="295"/>
      <c r="X660" s="295"/>
      <c r="Y660" s="295"/>
      <c r="Z660" s="295"/>
      <c r="AA660" s="295"/>
      <c r="AB660" s="295"/>
      <c r="AC660" s="295"/>
      <c r="AD660" s="295"/>
      <c r="AE660" s="295"/>
      <c r="AF660" s="295"/>
      <c r="AG660" s="295"/>
      <c r="AH660" s="295"/>
    </row>
    <row r="661" spans="1:34" x14ac:dyDescent="0.25">
      <c r="A661" s="295"/>
      <c r="B661" s="295"/>
      <c r="C661" s="295"/>
      <c r="D661" s="295"/>
      <c r="E661" s="295"/>
      <c r="F661" s="295"/>
      <c r="G661" s="295"/>
      <c r="H661" s="295"/>
      <c r="I661" s="295"/>
      <c r="J661" s="295"/>
      <c r="K661" s="295"/>
      <c r="L661" s="295"/>
      <c r="M661" s="295"/>
      <c r="N661" s="295"/>
      <c r="O661" s="295"/>
      <c r="P661" s="295"/>
      <c r="Q661" s="295"/>
      <c r="R661" s="295"/>
      <c r="S661" s="295"/>
      <c r="T661" s="295"/>
      <c r="U661" s="295"/>
      <c r="V661" s="295"/>
      <c r="W661" s="295"/>
      <c r="X661" s="295"/>
      <c r="Y661" s="295"/>
      <c r="Z661" s="295"/>
      <c r="AA661" s="295"/>
      <c r="AB661" s="295"/>
      <c r="AC661" s="295"/>
      <c r="AD661" s="295"/>
      <c r="AE661" s="295"/>
      <c r="AF661" s="295"/>
      <c r="AG661" s="295"/>
      <c r="AH661" s="295"/>
    </row>
    <row r="662" spans="1:34" x14ac:dyDescent="0.25">
      <c r="A662" s="295"/>
      <c r="B662" s="295"/>
      <c r="C662" s="295"/>
      <c r="D662" s="295"/>
      <c r="E662" s="295"/>
      <c r="F662" s="295"/>
      <c r="G662" s="295"/>
      <c r="H662" s="295"/>
      <c r="I662" s="295"/>
      <c r="J662" s="295"/>
      <c r="K662" s="295"/>
      <c r="L662" s="295"/>
      <c r="M662" s="295"/>
      <c r="N662" s="295"/>
      <c r="O662" s="295"/>
      <c r="P662" s="295"/>
      <c r="Q662" s="295"/>
      <c r="R662" s="295"/>
      <c r="S662" s="295"/>
      <c r="T662" s="295"/>
      <c r="U662" s="295"/>
      <c r="V662" s="295"/>
      <c r="W662" s="295"/>
      <c r="X662" s="295"/>
      <c r="Y662" s="295"/>
      <c r="Z662" s="295"/>
      <c r="AA662" s="295"/>
      <c r="AB662" s="295"/>
      <c r="AC662" s="295"/>
      <c r="AD662" s="295"/>
      <c r="AE662" s="295"/>
      <c r="AF662" s="295"/>
      <c r="AG662" s="295"/>
      <c r="AH662" s="295"/>
    </row>
    <row r="663" spans="1:34" x14ac:dyDescent="0.25">
      <c r="A663" s="295"/>
      <c r="B663" s="295"/>
      <c r="C663" s="295"/>
      <c r="D663" s="295"/>
      <c r="E663" s="295"/>
      <c r="F663" s="295"/>
      <c r="G663" s="295"/>
      <c r="H663" s="295"/>
      <c r="I663" s="295"/>
      <c r="J663" s="295"/>
      <c r="K663" s="295"/>
      <c r="L663" s="295"/>
      <c r="M663" s="295"/>
      <c r="N663" s="295"/>
      <c r="O663" s="295"/>
      <c r="P663" s="295"/>
      <c r="Q663" s="295"/>
      <c r="R663" s="295"/>
      <c r="S663" s="295"/>
      <c r="T663" s="295"/>
      <c r="U663" s="295"/>
      <c r="V663" s="295"/>
      <c r="W663" s="295"/>
      <c r="X663" s="295"/>
      <c r="Y663" s="295"/>
      <c r="Z663" s="295"/>
      <c r="AA663" s="295"/>
      <c r="AB663" s="295"/>
      <c r="AC663" s="295"/>
      <c r="AD663" s="295"/>
      <c r="AE663" s="295"/>
      <c r="AF663" s="295"/>
      <c r="AG663" s="295"/>
      <c r="AH663" s="295"/>
    </row>
    <row r="664" spans="1:34" x14ac:dyDescent="0.25">
      <c r="A664" s="295"/>
      <c r="B664" s="295"/>
      <c r="C664" s="295"/>
      <c r="D664" s="295"/>
      <c r="E664" s="295"/>
      <c r="F664" s="295"/>
      <c r="G664" s="295"/>
      <c r="H664" s="295"/>
      <c r="I664" s="295"/>
      <c r="J664" s="295"/>
      <c r="K664" s="295"/>
      <c r="L664" s="295"/>
      <c r="M664" s="295"/>
      <c r="N664" s="295"/>
      <c r="O664" s="295"/>
      <c r="P664" s="295"/>
      <c r="Q664" s="295"/>
      <c r="R664" s="295"/>
      <c r="S664" s="295"/>
      <c r="T664" s="295"/>
      <c r="U664" s="295"/>
      <c r="V664" s="295"/>
      <c r="W664" s="295"/>
      <c r="X664" s="295"/>
      <c r="Y664" s="295"/>
      <c r="Z664" s="295"/>
      <c r="AA664" s="295"/>
      <c r="AB664" s="295"/>
      <c r="AC664" s="295"/>
      <c r="AD664" s="295"/>
      <c r="AE664" s="295"/>
      <c r="AF664" s="295"/>
      <c r="AG664" s="295"/>
      <c r="AH664" s="295"/>
    </row>
    <row r="665" spans="1:34" x14ac:dyDescent="0.25">
      <c r="A665" s="295"/>
      <c r="B665" s="295"/>
      <c r="C665" s="295"/>
      <c r="D665" s="295"/>
      <c r="E665" s="295"/>
      <c r="F665" s="295"/>
      <c r="G665" s="295"/>
      <c r="H665" s="295"/>
      <c r="I665" s="295"/>
      <c r="J665" s="295"/>
      <c r="K665" s="295"/>
      <c r="L665" s="295"/>
      <c r="M665" s="295"/>
      <c r="N665" s="295"/>
      <c r="O665" s="295"/>
      <c r="P665" s="295"/>
      <c r="Q665" s="295"/>
      <c r="R665" s="295"/>
      <c r="S665" s="295"/>
      <c r="T665" s="295"/>
      <c r="U665" s="295"/>
      <c r="V665" s="295"/>
      <c r="W665" s="295"/>
      <c r="X665" s="295"/>
      <c r="Y665" s="295"/>
      <c r="Z665" s="295"/>
      <c r="AA665" s="295"/>
      <c r="AB665" s="295"/>
      <c r="AC665" s="295"/>
      <c r="AD665" s="295"/>
      <c r="AE665" s="295"/>
      <c r="AF665" s="295"/>
      <c r="AG665" s="295"/>
      <c r="AH665" s="295"/>
    </row>
    <row r="666" spans="1:34" x14ac:dyDescent="0.25">
      <c r="A666" s="295"/>
      <c r="B666" s="295"/>
      <c r="C666" s="295"/>
      <c r="D666" s="295"/>
      <c r="E666" s="295"/>
      <c r="F666" s="295"/>
      <c r="G666" s="295"/>
      <c r="H666" s="295"/>
      <c r="I666" s="295"/>
      <c r="J666" s="295"/>
      <c r="K666" s="295"/>
      <c r="L666" s="295"/>
      <c r="M666" s="295"/>
      <c r="N666" s="295"/>
      <c r="O666" s="295"/>
      <c r="P666" s="295"/>
      <c r="Q666" s="295"/>
      <c r="R666" s="295"/>
      <c r="S666" s="295"/>
      <c r="T666" s="295"/>
      <c r="U666" s="295"/>
      <c r="V666" s="295"/>
      <c r="W666" s="295"/>
      <c r="X666" s="295"/>
      <c r="Y666" s="295"/>
      <c r="Z666" s="295"/>
      <c r="AA666" s="295"/>
      <c r="AB666" s="295"/>
      <c r="AC666" s="295"/>
      <c r="AD666" s="295"/>
      <c r="AE666" s="295"/>
      <c r="AF666" s="295"/>
      <c r="AG666" s="295"/>
      <c r="AH666" s="295"/>
    </row>
    <row r="667" spans="1:34" x14ac:dyDescent="0.25">
      <c r="A667" s="295"/>
      <c r="B667" s="295"/>
      <c r="C667" s="295"/>
      <c r="D667" s="295"/>
      <c r="E667" s="295"/>
      <c r="F667" s="295"/>
      <c r="G667" s="295"/>
      <c r="H667" s="295"/>
      <c r="I667" s="295"/>
      <c r="J667" s="295"/>
      <c r="K667" s="295"/>
      <c r="L667" s="295"/>
      <c r="M667" s="295"/>
      <c r="N667" s="295"/>
      <c r="O667" s="295"/>
      <c r="P667" s="295"/>
      <c r="Q667" s="295"/>
      <c r="R667" s="295"/>
      <c r="S667" s="295"/>
      <c r="T667" s="295"/>
      <c r="U667" s="295"/>
      <c r="V667" s="295"/>
      <c r="W667" s="295"/>
      <c r="X667" s="295"/>
      <c r="Y667" s="295"/>
      <c r="Z667" s="295"/>
      <c r="AA667" s="295"/>
      <c r="AB667" s="295"/>
      <c r="AC667" s="295"/>
      <c r="AD667" s="295"/>
      <c r="AE667" s="295"/>
      <c r="AF667" s="295"/>
      <c r="AG667" s="295"/>
      <c r="AH667" s="295"/>
    </row>
    <row r="668" spans="1:34" x14ac:dyDescent="0.25">
      <c r="A668" s="295"/>
      <c r="B668" s="295"/>
      <c r="C668" s="295"/>
      <c r="D668" s="295"/>
      <c r="E668" s="295"/>
      <c r="F668" s="295"/>
      <c r="G668" s="295"/>
      <c r="H668" s="295"/>
      <c r="I668" s="295"/>
      <c r="J668" s="295"/>
      <c r="K668" s="295"/>
      <c r="L668" s="295"/>
      <c r="M668" s="295"/>
      <c r="N668" s="295"/>
      <c r="O668" s="295"/>
      <c r="P668" s="295"/>
      <c r="Q668" s="295"/>
      <c r="R668" s="295"/>
      <c r="S668" s="295"/>
      <c r="T668" s="295"/>
      <c r="U668" s="295"/>
      <c r="V668" s="295"/>
      <c r="W668" s="295"/>
      <c r="X668" s="295"/>
      <c r="Y668" s="295"/>
      <c r="Z668" s="295"/>
      <c r="AA668" s="295"/>
      <c r="AB668" s="295"/>
      <c r="AC668" s="295"/>
      <c r="AD668" s="295"/>
      <c r="AE668" s="295"/>
      <c r="AF668" s="295"/>
      <c r="AG668" s="295"/>
      <c r="AH668" s="295"/>
    </row>
    <row r="669" spans="1:34" x14ac:dyDescent="0.25">
      <c r="A669" s="295"/>
      <c r="B669" s="295"/>
      <c r="C669" s="295"/>
      <c r="D669" s="295"/>
      <c r="E669" s="295"/>
      <c r="F669" s="295"/>
      <c r="G669" s="295"/>
      <c r="H669" s="295"/>
      <c r="I669" s="295"/>
      <c r="J669" s="295"/>
      <c r="K669" s="295"/>
      <c r="L669" s="295"/>
      <c r="M669" s="295"/>
      <c r="N669" s="295"/>
      <c r="O669" s="295"/>
      <c r="P669" s="295"/>
      <c r="Q669" s="295"/>
      <c r="R669" s="295"/>
      <c r="S669" s="295"/>
      <c r="T669" s="295"/>
      <c r="U669" s="295"/>
      <c r="V669" s="295"/>
      <c r="W669" s="295"/>
      <c r="X669" s="295"/>
      <c r="Y669" s="295"/>
      <c r="Z669" s="295"/>
      <c r="AA669" s="295"/>
      <c r="AB669" s="295"/>
      <c r="AC669" s="295"/>
      <c r="AD669" s="295"/>
      <c r="AE669" s="295"/>
      <c r="AF669" s="295"/>
      <c r="AG669" s="295"/>
      <c r="AH669" s="295"/>
    </row>
    <row r="670" spans="1:34" x14ac:dyDescent="0.25">
      <c r="A670" s="295"/>
      <c r="B670" s="295"/>
      <c r="C670" s="295"/>
      <c r="D670" s="295"/>
      <c r="E670" s="295"/>
      <c r="F670" s="295"/>
      <c r="G670" s="295"/>
      <c r="H670" s="295"/>
      <c r="I670" s="295"/>
      <c r="J670" s="295"/>
      <c r="K670" s="295"/>
      <c r="L670" s="295"/>
      <c r="M670" s="295"/>
      <c r="N670" s="295"/>
      <c r="O670" s="295"/>
      <c r="P670" s="295"/>
      <c r="Q670" s="295"/>
      <c r="R670" s="295"/>
      <c r="S670" s="295"/>
      <c r="T670" s="295"/>
      <c r="U670" s="295"/>
      <c r="V670" s="295"/>
      <c r="W670" s="295"/>
      <c r="X670" s="295"/>
      <c r="Y670" s="295"/>
      <c r="Z670" s="295"/>
      <c r="AA670" s="295"/>
      <c r="AB670" s="295"/>
      <c r="AC670" s="295"/>
      <c r="AD670" s="295"/>
      <c r="AE670" s="295"/>
      <c r="AF670" s="295"/>
      <c r="AG670" s="295"/>
      <c r="AH670" s="295"/>
    </row>
    <row r="671" spans="1:34" x14ac:dyDescent="0.25">
      <c r="A671" s="295"/>
      <c r="B671" s="295"/>
      <c r="C671" s="295"/>
      <c r="D671" s="295"/>
      <c r="E671" s="295"/>
      <c r="F671" s="295"/>
      <c r="G671" s="295"/>
      <c r="H671" s="295"/>
      <c r="I671" s="295"/>
      <c r="J671" s="295"/>
      <c r="K671" s="295"/>
      <c r="L671" s="295"/>
      <c r="M671" s="295"/>
      <c r="N671" s="295"/>
      <c r="O671" s="295"/>
      <c r="P671" s="295"/>
      <c r="Q671" s="295"/>
      <c r="R671" s="295"/>
      <c r="S671" s="295"/>
      <c r="T671" s="295"/>
      <c r="U671" s="295"/>
      <c r="V671" s="295"/>
      <c r="W671" s="295"/>
      <c r="X671" s="295"/>
      <c r="Y671" s="295"/>
      <c r="Z671" s="295"/>
      <c r="AA671" s="295"/>
      <c r="AB671" s="295"/>
      <c r="AC671" s="295"/>
      <c r="AD671" s="295"/>
      <c r="AE671" s="295"/>
      <c r="AF671" s="295"/>
      <c r="AG671" s="295"/>
      <c r="AH671" s="295"/>
    </row>
    <row r="672" spans="1:34" x14ac:dyDescent="0.25">
      <c r="A672" s="295"/>
      <c r="B672" s="295"/>
      <c r="C672" s="295"/>
      <c r="D672" s="295"/>
      <c r="E672" s="295"/>
      <c r="F672" s="295"/>
      <c r="G672" s="295"/>
      <c r="H672" s="295"/>
      <c r="I672" s="295"/>
      <c r="J672" s="295"/>
      <c r="K672" s="295"/>
      <c r="L672" s="295"/>
      <c r="M672" s="295"/>
      <c r="N672" s="295"/>
      <c r="O672" s="295"/>
      <c r="P672" s="295"/>
      <c r="Q672" s="295"/>
      <c r="R672" s="295"/>
      <c r="S672" s="295"/>
      <c r="T672" s="295"/>
      <c r="U672" s="295"/>
      <c r="V672" s="295"/>
      <c r="W672" s="295"/>
      <c r="X672" s="295"/>
      <c r="Y672" s="295"/>
      <c r="Z672" s="295"/>
      <c r="AA672" s="295"/>
      <c r="AB672" s="295"/>
      <c r="AC672" s="295"/>
      <c r="AD672" s="295"/>
      <c r="AE672" s="295"/>
      <c r="AF672" s="295"/>
      <c r="AG672" s="295"/>
      <c r="AH672" s="295"/>
    </row>
    <row r="673" spans="1:34" x14ac:dyDescent="0.25">
      <c r="A673" s="295"/>
      <c r="B673" s="295"/>
      <c r="C673" s="295"/>
      <c r="D673" s="295"/>
      <c r="E673" s="295"/>
      <c r="F673" s="295"/>
      <c r="G673" s="295"/>
      <c r="H673" s="295"/>
      <c r="I673" s="295"/>
      <c r="J673" s="295"/>
      <c r="K673" s="295"/>
      <c r="L673" s="295"/>
      <c r="M673" s="295"/>
      <c r="N673" s="295"/>
      <c r="O673" s="295"/>
      <c r="P673" s="295"/>
      <c r="Q673" s="295"/>
      <c r="R673" s="295"/>
      <c r="S673" s="295"/>
      <c r="T673" s="295"/>
      <c r="U673" s="295"/>
      <c r="V673" s="295"/>
      <c r="W673" s="295"/>
      <c r="X673" s="295"/>
      <c r="Y673" s="295"/>
      <c r="Z673" s="295"/>
      <c r="AA673" s="295"/>
      <c r="AB673" s="295"/>
      <c r="AC673" s="295"/>
      <c r="AD673" s="295"/>
      <c r="AE673" s="295"/>
      <c r="AF673" s="295"/>
      <c r="AG673" s="295"/>
      <c r="AH673" s="295"/>
    </row>
    <row r="674" spans="1:34" x14ac:dyDescent="0.25">
      <c r="A674" s="295"/>
      <c r="B674" s="295"/>
      <c r="C674" s="295"/>
      <c r="D674" s="295"/>
      <c r="E674" s="295"/>
      <c r="F674" s="295"/>
      <c r="G674" s="295"/>
      <c r="H674" s="295"/>
      <c r="I674" s="295"/>
      <c r="J674" s="295"/>
      <c r="K674" s="295"/>
      <c r="L674" s="295"/>
      <c r="M674" s="295"/>
      <c r="N674" s="295"/>
      <c r="O674" s="295"/>
      <c r="P674" s="295"/>
      <c r="Q674" s="295"/>
      <c r="R674" s="295"/>
      <c r="S674" s="295"/>
      <c r="T674" s="295"/>
      <c r="U674" s="295"/>
      <c r="V674" s="295"/>
      <c r="W674" s="295"/>
      <c r="X674" s="295"/>
      <c r="Y674" s="295"/>
      <c r="Z674" s="295"/>
      <c r="AA674" s="295"/>
      <c r="AB674" s="295"/>
      <c r="AC674" s="295"/>
      <c r="AD674" s="295"/>
      <c r="AE674" s="295"/>
      <c r="AF674" s="295"/>
      <c r="AG674" s="295"/>
      <c r="AH674" s="295"/>
    </row>
    <row r="675" spans="1:34" x14ac:dyDescent="0.25">
      <c r="A675" s="295"/>
      <c r="B675" s="295"/>
      <c r="C675" s="295"/>
      <c r="D675" s="295"/>
      <c r="E675" s="295"/>
      <c r="F675" s="295"/>
      <c r="G675" s="295"/>
      <c r="H675" s="295"/>
      <c r="I675" s="295"/>
      <c r="J675" s="295"/>
      <c r="K675" s="295"/>
      <c r="L675" s="295"/>
      <c r="M675" s="295"/>
      <c r="N675" s="295"/>
      <c r="O675" s="295"/>
      <c r="P675" s="295"/>
      <c r="Q675" s="295"/>
      <c r="R675" s="295"/>
      <c r="S675" s="295"/>
      <c r="T675" s="295"/>
      <c r="U675" s="295"/>
      <c r="V675" s="295"/>
      <c r="W675" s="295"/>
      <c r="X675" s="295"/>
      <c r="Y675" s="295"/>
      <c r="Z675" s="295"/>
      <c r="AA675" s="295"/>
      <c r="AB675" s="295"/>
      <c r="AC675" s="295"/>
      <c r="AD675" s="295"/>
      <c r="AE675" s="295"/>
      <c r="AF675" s="295"/>
      <c r="AG675" s="295"/>
      <c r="AH675" s="295"/>
    </row>
    <row r="676" spans="1:34" x14ac:dyDescent="0.25">
      <c r="A676" s="295"/>
      <c r="B676" s="295"/>
      <c r="C676" s="295"/>
      <c r="D676" s="295"/>
      <c r="E676" s="295"/>
      <c r="F676" s="295"/>
      <c r="G676" s="295"/>
      <c r="H676" s="295"/>
      <c r="I676" s="295"/>
      <c r="J676" s="295"/>
      <c r="K676" s="295"/>
      <c r="L676" s="295"/>
      <c r="M676" s="295"/>
      <c r="N676" s="295"/>
      <c r="O676" s="295"/>
      <c r="P676" s="295"/>
      <c r="Q676" s="295"/>
      <c r="R676" s="295"/>
      <c r="S676" s="295"/>
      <c r="T676" s="295"/>
      <c r="U676" s="295"/>
      <c r="V676" s="295"/>
      <c r="W676" s="295"/>
      <c r="X676" s="295"/>
      <c r="Y676" s="295"/>
      <c r="Z676" s="295"/>
      <c r="AA676" s="295"/>
      <c r="AB676" s="295"/>
      <c r="AC676" s="295"/>
      <c r="AD676" s="295"/>
      <c r="AE676" s="295"/>
      <c r="AF676" s="295"/>
      <c r="AG676" s="295"/>
      <c r="AH676" s="295"/>
    </row>
    <row r="677" spans="1:34" x14ac:dyDescent="0.25">
      <c r="A677" s="295"/>
      <c r="B677" s="295"/>
      <c r="C677" s="295"/>
      <c r="D677" s="295"/>
      <c r="E677" s="295"/>
      <c r="F677" s="295"/>
      <c r="G677" s="295"/>
      <c r="H677" s="295"/>
      <c r="I677" s="295"/>
      <c r="J677" s="295"/>
      <c r="K677" s="295"/>
      <c r="L677" s="295"/>
      <c r="M677" s="295"/>
      <c r="N677" s="295"/>
      <c r="O677" s="295"/>
      <c r="P677" s="295"/>
      <c r="Q677" s="295"/>
      <c r="R677" s="295"/>
      <c r="S677" s="295"/>
      <c r="T677" s="295"/>
      <c r="U677" s="295"/>
      <c r="V677" s="295"/>
      <c r="W677" s="295"/>
      <c r="X677" s="295"/>
      <c r="Y677" s="295"/>
      <c r="Z677" s="295"/>
      <c r="AA677" s="295"/>
      <c r="AB677" s="295"/>
      <c r="AC677" s="295"/>
      <c r="AD677" s="295"/>
      <c r="AE677" s="295"/>
      <c r="AF677" s="295"/>
      <c r="AG677" s="295"/>
      <c r="AH677" s="295"/>
    </row>
    <row r="678" spans="1:34" x14ac:dyDescent="0.25">
      <c r="A678" s="295"/>
      <c r="B678" s="295"/>
      <c r="C678" s="295"/>
      <c r="D678" s="295"/>
      <c r="E678" s="295"/>
      <c r="F678" s="295"/>
      <c r="G678" s="295"/>
      <c r="H678" s="295"/>
      <c r="I678" s="295"/>
      <c r="J678" s="295"/>
      <c r="K678" s="295"/>
      <c r="L678" s="295"/>
      <c r="M678" s="295"/>
      <c r="N678" s="295"/>
      <c r="O678" s="295"/>
      <c r="P678" s="295"/>
      <c r="Q678" s="295"/>
      <c r="R678" s="295"/>
      <c r="S678" s="295"/>
      <c r="T678" s="295"/>
      <c r="U678" s="295"/>
      <c r="V678" s="295"/>
      <c r="W678" s="295"/>
      <c r="X678" s="295"/>
      <c r="Y678" s="295"/>
      <c r="Z678" s="295"/>
      <c r="AA678" s="295"/>
      <c r="AB678" s="295"/>
      <c r="AC678" s="295"/>
      <c r="AD678" s="295"/>
      <c r="AE678" s="295"/>
      <c r="AF678" s="295"/>
      <c r="AG678" s="295"/>
      <c r="AH678" s="295"/>
    </row>
    <row r="679" spans="1:34" x14ac:dyDescent="0.25">
      <c r="A679" s="295"/>
      <c r="B679" s="295"/>
      <c r="C679" s="295"/>
      <c r="D679" s="295"/>
      <c r="E679" s="295"/>
      <c r="F679" s="295"/>
      <c r="G679" s="295"/>
      <c r="H679" s="295"/>
      <c r="I679" s="295"/>
      <c r="J679" s="295"/>
      <c r="K679" s="295"/>
      <c r="L679" s="295"/>
      <c r="M679" s="295"/>
      <c r="N679" s="295"/>
      <c r="O679" s="295"/>
      <c r="P679" s="295"/>
      <c r="Q679" s="295"/>
      <c r="R679" s="295"/>
      <c r="S679" s="295"/>
      <c r="T679" s="295"/>
      <c r="U679" s="295"/>
      <c r="V679" s="295"/>
      <c r="W679" s="295"/>
      <c r="X679" s="295"/>
      <c r="Y679" s="295"/>
      <c r="Z679" s="295"/>
      <c r="AA679" s="295"/>
      <c r="AB679" s="295"/>
      <c r="AC679" s="295"/>
      <c r="AD679" s="295"/>
      <c r="AE679" s="295"/>
      <c r="AF679" s="295"/>
      <c r="AG679" s="295"/>
      <c r="AH679" s="295"/>
    </row>
    <row r="680" spans="1:34" x14ac:dyDescent="0.25">
      <c r="A680" s="295"/>
      <c r="B680" s="295"/>
      <c r="C680" s="295"/>
      <c r="D680" s="295"/>
      <c r="E680" s="295"/>
      <c r="F680" s="295"/>
      <c r="G680" s="295"/>
      <c r="H680" s="295"/>
      <c r="I680" s="295"/>
      <c r="J680" s="295"/>
      <c r="K680" s="295"/>
      <c r="L680" s="295"/>
      <c r="M680" s="295"/>
      <c r="N680" s="295"/>
      <c r="O680" s="295"/>
      <c r="P680" s="295"/>
      <c r="Q680" s="295"/>
      <c r="R680" s="295"/>
      <c r="S680" s="295"/>
      <c r="T680" s="295"/>
      <c r="U680" s="295"/>
      <c r="V680" s="295"/>
      <c r="W680" s="295"/>
      <c r="X680" s="295"/>
      <c r="Y680" s="295"/>
      <c r="Z680" s="295"/>
      <c r="AA680" s="295"/>
      <c r="AB680" s="295"/>
      <c r="AC680" s="295"/>
      <c r="AD680" s="295"/>
      <c r="AE680" s="295"/>
      <c r="AF680" s="295"/>
      <c r="AG680" s="295"/>
      <c r="AH680" s="295"/>
    </row>
    <row r="681" spans="1:34" x14ac:dyDescent="0.25">
      <c r="A681" s="295"/>
      <c r="B681" s="295"/>
      <c r="C681" s="295"/>
      <c r="D681" s="295"/>
      <c r="E681" s="295"/>
      <c r="F681" s="295"/>
      <c r="G681" s="295"/>
      <c r="H681" s="295"/>
      <c r="I681" s="295"/>
      <c r="J681" s="295"/>
      <c r="K681" s="295"/>
      <c r="L681" s="295"/>
      <c r="M681" s="295"/>
      <c r="N681" s="295"/>
      <c r="O681" s="295"/>
      <c r="P681" s="295"/>
      <c r="Q681" s="295"/>
      <c r="R681" s="295"/>
      <c r="S681" s="295"/>
      <c r="T681" s="295"/>
      <c r="U681" s="295"/>
      <c r="V681" s="295"/>
      <c r="W681" s="295"/>
      <c r="X681" s="295"/>
      <c r="Y681" s="295"/>
      <c r="Z681" s="295"/>
      <c r="AA681" s="295"/>
      <c r="AB681" s="295"/>
      <c r="AC681" s="295"/>
      <c r="AD681" s="295"/>
      <c r="AE681" s="295"/>
      <c r="AF681" s="295"/>
      <c r="AG681" s="295"/>
      <c r="AH681" s="295"/>
    </row>
    <row r="682" spans="1:34" x14ac:dyDescent="0.25">
      <c r="A682" s="295"/>
      <c r="B682" s="295"/>
      <c r="C682" s="295"/>
      <c r="D682" s="295"/>
      <c r="E682" s="295"/>
      <c r="F682" s="295"/>
      <c r="G682" s="295"/>
      <c r="H682" s="295"/>
      <c r="I682" s="295"/>
      <c r="J682" s="295"/>
      <c r="K682" s="295"/>
      <c r="L682" s="295"/>
      <c r="M682" s="295"/>
      <c r="N682" s="295"/>
      <c r="O682" s="295"/>
      <c r="P682" s="295"/>
      <c r="Q682" s="295"/>
      <c r="R682" s="295"/>
      <c r="S682" s="295"/>
      <c r="T682" s="295"/>
      <c r="U682" s="295"/>
      <c r="V682" s="295"/>
      <c r="W682" s="295"/>
      <c r="X682" s="295"/>
      <c r="Y682" s="295"/>
      <c r="Z682" s="295"/>
      <c r="AA682" s="295"/>
      <c r="AB682" s="295"/>
      <c r="AC682" s="295"/>
      <c r="AD682" s="295"/>
      <c r="AE682" s="295"/>
      <c r="AF682" s="295"/>
      <c r="AG682" s="295"/>
      <c r="AH682" s="295"/>
    </row>
    <row r="683" spans="1:34" x14ac:dyDescent="0.25">
      <c r="A683" s="295"/>
      <c r="B683" s="295"/>
      <c r="C683" s="295"/>
      <c r="D683" s="295"/>
      <c r="E683" s="295"/>
      <c r="F683" s="295"/>
      <c r="G683" s="295"/>
      <c r="H683" s="295"/>
      <c r="I683" s="295"/>
      <c r="J683" s="295"/>
      <c r="K683" s="295"/>
      <c r="L683" s="295"/>
      <c r="M683" s="295"/>
      <c r="N683" s="295"/>
      <c r="O683" s="295"/>
      <c r="P683" s="295"/>
      <c r="Q683" s="295"/>
      <c r="R683" s="295"/>
      <c r="S683" s="295"/>
      <c r="T683" s="295"/>
      <c r="U683" s="295"/>
      <c r="V683" s="295"/>
      <c r="W683" s="295"/>
      <c r="X683" s="295"/>
      <c r="Y683" s="295"/>
      <c r="Z683" s="295"/>
      <c r="AA683" s="295"/>
      <c r="AB683" s="295"/>
      <c r="AC683" s="295"/>
      <c r="AD683" s="295"/>
      <c r="AE683" s="295"/>
      <c r="AF683" s="295"/>
      <c r="AG683" s="295"/>
      <c r="AH683" s="295"/>
    </row>
    <row r="684" spans="1:34" x14ac:dyDescent="0.25">
      <c r="A684" s="295"/>
      <c r="B684" s="295"/>
      <c r="C684" s="295"/>
      <c r="D684" s="295"/>
      <c r="E684" s="295"/>
      <c r="F684" s="295"/>
      <c r="G684" s="295"/>
      <c r="H684" s="295"/>
      <c r="I684" s="295"/>
      <c r="J684" s="295"/>
      <c r="K684" s="295"/>
      <c r="L684" s="295"/>
      <c r="M684" s="295"/>
      <c r="N684" s="295"/>
      <c r="O684" s="295"/>
      <c r="P684" s="295"/>
      <c r="Q684" s="295"/>
      <c r="R684" s="295"/>
      <c r="S684" s="295"/>
      <c r="T684" s="295"/>
      <c r="U684" s="295"/>
      <c r="V684" s="295"/>
      <c r="W684" s="295"/>
      <c r="X684" s="295"/>
      <c r="Y684" s="295"/>
      <c r="Z684" s="295"/>
      <c r="AA684" s="295"/>
      <c r="AB684" s="295"/>
      <c r="AC684" s="295"/>
      <c r="AD684" s="295"/>
      <c r="AE684" s="295"/>
      <c r="AF684" s="295"/>
      <c r="AG684" s="295"/>
      <c r="AH684" s="295"/>
    </row>
    <row r="685" spans="1:34" x14ac:dyDescent="0.25">
      <c r="A685" s="295"/>
      <c r="B685" s="295"/>
      <c r="C685" s="295"/>
      <c r="D685" s="295"/>
      <c r="E685" s="295"/>
      <c r="F685" s="295"/>
      <c r="G685" s="295"/>
      <c r="H685" s="295"/>
      <c r="I685" s="295"/>
      <c r="J685" s="295"/>
      <c r="K685" s="295"/>
      <c r="L685" s="295"/>
      <c r="M685" s="295"/>
      <c r="N685" s="295"/>
      <c r="O685" s="295"/>
      <c r="P685" s="295"/>
      <c r="Q685" s="295"/>
      <c r="R685" s="295"/>
      <c r="S685" s="295"/>
      <c r="T685" s="295"/>
      <c r="U685" s="295"/>
      <c r="V685" s="295"/>
      <c r="W685" s="295"/>
      <c r="X685" s="295"/>
      <c r="Y685" s="295"/>
      <c r="Z685" s="295"/>
      <c r="AA685" s="295"/>
      <c r="AB685" s="295"/>
      <c r="AC685" s="295"/>
      <c r="AD685" s="295"/>
      <c r="AE685" s="295"/>
      <c r="AF685" s="295"/>
      <c r="AG685" s="295"/>
      <c r="AH685" s="295"/>
    </row>
    <row r="686" spans="1:34" x14ac:dyDescent="0.25">
      <c r="A686" s="295"/>
      <c r="B686" s="295"/>
      <c r="C686" s="295"/>
      <c r="D686" s="295"/>
      <c r="E686" s="295"/>
      <c r="F686" s="295"/>
      <c r="G686" s="295"/>
      <c r="H686" s="295"/>
      <c r="I686" s="295"/>
      <c r="J686" s="295"/>
      <c r="K686" s="295"/>
      <c r="L686" s="295"/>
      <c r="M686" s="295"/>
      <c r="N686" s="295"/>
      <c r="O686" s="295"/>
      <c r="P686" s="295"/>
      <c r="Q686" s="295"/>
      <c r="R686" s="295"/>
      <c r="S686" s="295"/>
      <c r="T686" s="295"/>
      <c r="U686" s="295"/>
      <c r="V686" s="295"/>
      <c r="W686" s="295"/>
      <c r="X686" s="295"/>
      <c r="Y686" s="295"/>
      <c r="Z686" s="295"/>
      <c r="AA686" s="295"/>
      <c r="AB686" s="295"/>
      <c r="AC686" s="295"/>
      <c r="AD686" s="295"/>
      <c r="AE686" s="295"/>
      <c r="AF686" s="295"/>
      <c r="AG686" s="295"/>
      <c r="AH686" s="295"/>
    </row>
    <row r="687" spans="1:34" x14ac:dyDescent="0.25">
      <c r="A687" s="295"/>
      <c r="B687" s="295"/>
      <c r="C687" s="295"/>
      <c r="D687" s="295"/>
      <c r="E687" s="295"/>
      <c r="F687" s="295"/>
      <c r="G687" s="295"/>
      <c r="H687" s="295"/>
      <c r="I687" s="295"/>
      <c r="J687" s="295"/>
      <c r="K687" s="295"/>
      <c r="L687" s="295"/>
      <c r="M687" s="295"/>
      <c r="N687" s="295"/>
      <c r="O687" s="295"/>
      <c r="P687" s="295"/>
      <c r="Q687" s="295"/>
      <c r="R687" s="295"/>
      <c r="S687" s="295"/>
      <c r="T687" s="295"/>
      <c r="U687" s="295"/>
      <c r="V687" s="295"/>
      <c r="W687" s="295"/>
      <c r="X687" s="295"/>
      <c r="Y687" s="295"/>
      <c r="Z687" s="295"/>
      <c r="AA687" s="295"/>
      <c r="AB687" s="295"/>
      <c r="AC687" s="295"/>
      <c r="AD687" s="295"/>
      <c r="AE687" s="295"/>
      <c r="AF687" s="295"/>
      <c r="AG687" s="295"/>
      <c r="AH687" s="295"/>
    </row>
    <row r="688" spans="1:34" x14ac:dyDescent="0.25">
      <c r="A688" s="295"/>
      <c r="B688" s="295"/>
      <c r="C688" s="295"/>
      <c r="D688" s="295"/>
      <c r="E688" s="295"/>
      <c r="F688" s="295"/>
      <c r="G688" s="295"/>
      <c r="H688" s="295"/>
      <c r="I688" s="295"/>
      <c r="J688" s="295"/>
      <c r="K688" s="295"/>
      <c r="L688" s="295"/>
      <c r="M688" s="295"/>
      <c r="N688" s="295"/>
      <c r="O688" s="295"/>
      <c r="P688" s="295"/>
      <c r="Q688" s="295"/>
      <c r="R688" s="295"/>
      <c r="S688" s="295"/>
      <c r="T688" s="295"/>
      <c r="U688" s="295"/>
      <c r="V688" s="295"/>
      <c r="W688" s="295"/>
      <c r="X688" s="295"/>
      <c r="Y688" s="295"/>
      <c r="Z688" s="295"/>
      <c r="AA688" s="295"/>
      <c r="AB688" s="295"/>
      <c r="AC688" s="295"/>
      <c r="AD688" s="295"/>
      <c r="AE688" s="295"/>
      <c r="AF688" s="295"/>
      <c r="AG688" s="295"/>
      <c r="AH688" s="295"/>
    </row>
    <row r="689" spans="1:34" x14ac:dyDescent="0.25">
      <c r="A689" s="295"/>
      <c r="B689" s="295"/>
      <c r="C689" s="295"/>
      <c r="D689" s="295"/>
      <c r="E689" s="295"/>
      <c r="F689" s="295"/>
      <c r="G689" s="295"/>
      <c r="H689" s="295"/>
      <c r="I689" s="295"/>
      <c r="J689" s="295"/>
      <c r="K689" s="295"/>
      <c r="L689" s="295"/>
      <c r="M689" s="295"/>
      <c r="N689" s="295"/>
      <c r="O689" s="295"/>
      <c r="P689" s="295"/>
      <c r="Q689" s="295"/>
      <c r="R689" s="295"/>
      <c r="S689" s="295"/>
      <c r="T689" s="295"/>
      <c r="U689" s="295"/>
      <c r="V689" s="295"/>
      <c r="W689" s="295"/>
      <c r="X689" s="295"/>
      <c r="Y689" s="295"/>
      <c r="Z689" s="295"/>
      <c r="AA689" s="295"/>
      <c r="AB689" s="295"/>
      <c r="AC689" s="295"/>
      <c r="AD689" s="295"/>
      <c r="AE689" s="295"/>
      <c r="AF689" s="295"/>
      <c r="AG689" s="295"/>
      <c r="AH689" s="295"/>
    </row>
    <row r="690" spans="1:34" x14ac:dyDescent="0.25">
      <c r="A690" s="295"/>
      <c r="B690" s="295"/>
      <c r="C690" s="295"/>
      <c r="D690" s="295"/>
      <c r="E690" s="295"/>
      <c r="F690" s="295"/>
      <c r="G690" s="295"/>
      <c r="H690" s="295"/>
      <c r="I690" s="295"/>
      <c r="J690" s="295"/>
      <c r="K690" s="295"/>
      <c r="L690" s="295"/>
      <c r="M690" s="295"/>
      <c r="N690" s="295"/>
      <c r="O690" s="295"/>
      <c r="P690" s="295"/>
      <c r="Q690" s="295"/>
      <c r="R690" s="295"/>
      <c r="S690" s="295"/>
      <c r="T690" s="295"/>
      <c r="U690" s="295"/>
      <c r="V690" s="295"/>
      <c r="W690" s="295"/>
      <c r="X690" s="295"/>
      <c r="Y690" s="295"/>
      <c r="Z690" s="295"/>
      <c r="AA690" s="295"/>
      <c r="AB690" s="295"/>
      <c r="AC690" s="295"/>
      <c r="AD690" s="295"/>
      <c r="AE690" s="295"/>
      <c r="AF690" s="295"/>
      <c r="AG690" s="295"/>
      <c r="AH690" s="295"/>
    </row>
    <row r="691" spans="1:34" x14ac:dyDescent="0.25">
      <c r="A691" s="295"/>
      <c r="B691" s="295"/>
      <c r="C691" s="295"/>
      <c r="D691" s="295"/>
      <c r="E691" s="295"/>
      <c r="F691" s="295"/>
      <c r="G691" s="295"/>
      <c r="H691" s="295"/>
      <c r="I691" s="295"/>
      <c r="J691" s="295"/>
      <c r="K691" s="295"/>
      <c r="L691" s="295"/>
      <c r="M691" s="295"/>
      <c r="N691" s="295"/>
      <c r="O691" s="295"/>
      <c r="P691" s="295"/>
      <c r="Q691" s="295"/>
      <c r="R691" s="295"/>
      <c r="S691" s="295"/>
      <c r="T691" s="295"/>
      <c r="U691" s="295"/>
      <c r="V691" s="295"/>
      <c r="W691" s="295"/>
      <c r="X691" s="295"/>
      <c r="Y691" s="295"/>
      <c r="Z691" s="295"/>
      <c r="AA691" s="295"/>
      <c r="AB691" s="295"/>
      <c r="AC691" s="295"/>
      <c r="AD691" s="295"/>
      <c r="AE691" s="295"/>
      <c r="AF691" s="295"/>
      <c r="AG691" s="295"/>
      <c r="AH691" s="295"/>
    </row>
    <row r="692" spans="1:34" x14ac:dyDescent="0.25">
      <c r="A692" s="295"/>
      <c r="B692" s="295"/>
      <c r="C692" s="295"/>
      <c r="D692" s="295"/>
      <c r="E692" s="295"/>
      <c r="F692" s="295"/>
      <c r="G692" s="295"/>
      <c r="H692" s="295"/>
      <c r="I692" s="295"/>
      <c r="J692" s="295"/>
      <c r="K692" s="295"/>
      <c r="L692" s="295"/>
      <c r="M692" s="295"/>
      <c r="N692" s="295"/>
      <c r="O692" s="295"/>
      <c r="P692" s="295"/>
      <c r="Q692" s="295"/>
      <c r="R692" s="295"/>
      <c r="S692" s="295"/>
      <c r="T692" s="295"/>
      <c r="U692" s="295"/>
      <c r="V692" s="295"/>
      <c r="W692" s="295"/>
      <c r="X692" s="295"/>
      <c r="Y692" s="295"/>
      <c r="Z692" s="295"/>
      <c r="AA692" s="295"/>
      <c r="AB692" s="295"/>
      <c r="AC692" s="295"/>
      <c r="AD692" s="295"/>
      <c r="AE692" s="295"/>
      <c r="AF692" s="295"/>
      <c r="AG692" s="295"/>
      <c r="AH692" s="295"/>
    </row>
    <row r="693" spans="1:34" x14ac:dyDescent="0.25">
      <c r="A693" s="295"/>
      <c r="B693" s="295"/>
      <c r="C693" s="295"/>
      <c r="D693" s="295"/>
      <c r="E693" s="295"/>
      <c r="F693" s="295"/>
      <c r="G693" s="295"/>
      <c r="H693" s="295"/>
      <c r="I693" s="295"/>
      <c r="J693" s="295"/>
      <c r="K693" s="295"/>
      <c r="L693" s="295"/>
      <c r="M693" s="295"/>
      <c r="N693" s="295"/>
      <c r="O693" s="295"/>
      <c r="P693" s="295"/>
      <c r="Q693" s="295"/>
      <c r="R693" s="295"/>
      <c r="S693" s="295"/>
      <c r="T693" s="295"/>
      <c r="U693" s="295"/>
      <c r="V693" s="295"/>
      <c r="W693" s="295"/>
      <c r="X693" s="295"/>
      <c r="Y693" s="295"/>
      <c r="Z693" s="295"/>
      <c r="AA693" s="295"/>
      <c r="AB693" s="295"/>
      <c r="AC693" s="295"/>
      <c r="AD693" s="295"/>
      <c r="AE693" s="295"/>
      <c r="AF693" s="295"/>
      <c r="AG693" s="295"/>
      <c r="AH693" s="295"/>
    </row>
    <row r="694" spans="1:34" x14ac:dyDescent="0.25">
      <c r="A694" s="295"/>
      <c r="B694" s="295"/>
      <c r="C694" s="295"/>
      <c r="D694" s="295"/>
      <c r="E694" s="295"/>
      <c r="F694" s="295"/>
      <c r="G694" s="295"/>
      <c r="H694" s="295"/>
      <c r="I694" s="295"/>
      <c r="J694" s="295"/>
      <c r="K694" s="295"/>
      <c r="L694" s="295"/>
      <c r="M694" s="295"/>
      <c r="N694" s="295"/>
      <c r="O694" s="295"/>
      <c r="P694" s="295"/>
      <c r="Q694" s="295"/>
      <c r="R694" s="295"/>
      <c r="S694" s="295"/>
      <c r="T694" s="295"/>
      <c r="U694" s="295"/>
      <c r="V694" s="295"/>
      <c r="W694" s="295"/>
      <c r="X694" s="295"/>
      <c r="Y694" s="295"/>
      <c r="Z694" s="295"/>
      <c r="AA694" s="295"/>
      <c r="AB694" s="295"/>
      <c r="AC694" s="295"/>
      <c r="AD694" s="295"/>
      <c r="AE694" s="295"/>
      <c r="AF694" s="295"/>
      <c r="AG694" s="295"/>
      <c r="AH694" s="295"/>
    </row>
    <row r="695" spans="1:34" x14ac:dyDescent="0.25">
      <c r="A695" s="295"/>
      <c r="B695" s="295"/>
      <c r="C695" s="295"/>
      <c r="D695" s="295"/>
      <c r="E695" s="295"/>
      <c r="F695" s="295"/>
      <c r="G695" s="295"/>
      <c r="H695" s="295"/>
      <c r="I695" s="295"/>
      <c r="J695" s="295"/>
      <c r="K695" s="295"/>
      <c r="L695" s="295"/>
      <c r="M695" s="295"/>
      <c r="N695" s="295"/>
      <c r="O695" s="295"/>
      <c r="P695" s="295"/>
      <c r="Q695" s="295"/>
      <c r="R695" s="295"/>
      <c r="S695" s="295"/>
      <c r="T695" s="295"/>
      <c r="U695" s="295"/>
      <c r="V695" s="295"/>
      <c r="W695" s="295"/>
      <c r="X695" s="295"/>
      <c r="Y695" s="295"/>
      <c r="Z695" s="295"/>
      <c r="AA695" s="295"/>
      <c r="AB695" s="295"/>
      <c r="AC695" s="295"/>
      <c r="AD695" s="295"/>
      <c r="AE695" s="295"/>
      <c r="AF695" s="295"/>
      <c r="AG695" s="295"/>
      <c r="AH695" s="295"/>
    </row>
    <row r="696" spans="1:34" x14ac:dyDescent="0.25">
      <c r="A696" s="295"/>
      <c r="B696" s="295"/>
      <c r="C696" s="295"/>
      <c r="D696" s="295"/>
      <c r="E696" s="295"/>
      <c r="F696" s="295"/>
      <c r="G696" s="295"/>
      <c r="H696" s="295"/>
      <c r="I696" s="295"/>
      <c r="J696" s="295"/>
      <c r="K696" s="295"/>
      <c r="L696" s="295"/>
      <c r="M696" s="295"/>
      <c r="N696" s="295"/>
      <c r="O696" s="295"/>
      <c r="P696" s="295"/>
      <c r="Q696" s="295"/>
      <c r="R696" s="295"/>
      <c r="S696" s="295"/>
      <c r="T696" s="295"/>
      <c r="U696" s="295"/>
      <c r="V696" s="295"/>
      <c r="W696" s="295"/>
      <c r="X696" s="295"/>
      <c r="Y696" s="295"/>
      <c r="Z696" s="295"/>
      <c r="AA696" s="295"/>
      <c r="AB696" s="295"/>
      <c r="AC696" s="295"/>
      <c r="AD696" s="295"/>
      <c r="AE696" s="295"/>
      <c r="AF696" s="295"/>
      <c r="AG696" s="295"/>
      <c r="AH696" s="295"/>
    </row>
    <row r="697" spans="1:34" x14ac:dyDescent="0.25">
      <c r="A697" s="295"/>
      <c r="B697" s="295"/>
      <c r="C697" s="295"/>
      <c r="D697" s="295"/>
      <c r="E697" s="295"/>
      <c r="F697" s="295"/>
      <c r="G697" s="295"/>
      <c r="H697" s="295"/>
      <c r="I697" s="295"/>
      <c r="J697" s="295"/>
      <c r="K697" s="295"/>
      <c r="L697" s="295"/>
      <c r="M697" s="295"/>
      <c r="N697" s="295"/>
      <c r="O697" s="295"/>
      <c r="P697" s="295"/>
      <c r="Q697" s="295"/>
      <c r="R697" s="295"/>
      <c r="S697" s="295"/>
      <c r="T697" s="295"/>
      <c r="U697" s="295"/>
      <c r="V697" s="295"/>
      <c r="W697" s="295"/>
      <c r="X697" s="295"/>
      <c r="Y697" s="295"/>
      <c r="Z697" s="295"/>
      <c r="AA697" s="295"/>
      <c r="AB697" s="295"/>
      <c r="AC697" s="295"/>
      <c r="AD697" s="295"/>
      <c r="AE697" s="295"/>
      <c r="AF697" s="295"/>
      <c r="AG697" s="295"/>
      <c r="AH697" s="295"/>
    </row>
    <row r="698" spans="1:34" x14ac:dyDescent="0.25">
      <c r="A698" s="295"/>
      <c r="B698" s="295"/>
      <c r="C698" s="295"/>
      <c r="D698" s="295"/>
      <c r="E698" s="295"/>
      <c r="F698" s="295"/>
      <c r="G698" s="295"/>
      <c r="H698" s="295"/>
      <c r="I698" s="295"/>
      <c r="J698" s="295"/>
      <c r="K698" s="295"/>
      <c r="L698" s="295"/>
      <c r="M698" s="295"/>
      <c r="N698" s="295"/>
      <c r="O698" s="295"/>
      <c r="P698" s="295"/>
      <c r="Q698" s="295"/>
      <c r="R698" s="295"/>
      <c r="S698" s="295"/>
      <c r="T698" s="295"/>
      <c r="U698" s="295"/>
      <c r="V698" s="295"/>
      <c r="W698" s="295"/>
      <c r="X698" s="295"/>
      <c r="Y698" s="295"/>
      <c r="Z698" s="295"/>
      <c r="AA698" s="295"/>
      <c r="AB698" s="295"/>
      <c r="AC698" s="295"/>
      <c r="AD698" s="295"/>
      <c r="AE698" s="295"/>
      <c r="AF698" s="295"/>
      <c r="AG698" s="295"/>
      <c r="AH698" s="295"/>
    </row>
    <row r="699" spans="1:34" x14ac:dyDescent="0.25">
      <c r="A699" s="295"/>
      <c r="B699" s="295"/>
      <c r="C699" s="295"/>
      <c r="D699" s="295"/>
      <c r="E699" s="295"/>
      <c r="F699" s="295"/>
      <c r="G699" s="295"/>
      <c r="H699" s="295"/>
      <c r="I699" s="295"/>
      <c r="J699" s="295"/>
      <c r="K699" s="295"/>
      <c r="L699" s="295"/>
      <c r="M699" s="295"/>
      <c r="N699" s="295"/>
      <c r="O699" s="295"/>
      <c r="P699" s="295"/>
      <c r="Q699" s="295"/>
      <c r="R699" s="295"/>
      <c r="S699" s="295"/>
      <c r="T699" s="295"/>
      <c r="U699" s="295"/>
      <c r="V699" s="295"/>
      <c r="W699" s="295"/>
      <c r="X699" s="295"/>
      <c r="Y699" s="295"/>
      <c r="Z699" s="295"/>
      <c r="AA699" s="295"/>
      <c r="AB699" s="295"/>
      <c r="AC699" s="295"/>
      <c r="AD699" s="295"/>
      <c r="AE699" s="295"/>
      <c r="AF699" s="295"/>
      <c r="AG699" s="295"/>
      <c r="AH699" s="295"/>
    </row>
    <row r="700" spans="1:34" x14ac:dyDescent="0.25">
      <c r="A700" s="295"/>
      <c r="B700" s="295"/>
      <c r="C700" s="295"/>
      <c r="D700" s="295"/>
      <c r="E700" s="295"/>
      <c r="F700" s="295"/>
      <c r="G700" s="295"/>
      <c r="H700" s="295"/>
      <c r="I700" s="295"/>
      <c r="J700" s="295"/>
      <c r="K700" s="295"/>
      <c r="L700" s="295"/>
      <c r="M700" s="295"/>
      <c r="N700" s="295"/>
      <c r="O700" s="295"/>
      <c r="P700" s="295"/>
      <c r="Q700" s="295"/>
      <c r="R700" s="295"/>
      <c r="S700" s="295"/>
      <c r="T700" s="295"/>
      <c r="U700" s="295"/>
      <c r="V700" s="295"/>
      <c r="W700" s="295"/>
      <c r="X700" s="295"/>
      <c r="Y700" s="295"/>
      <c r="Z700" s="295"/>
      <c r="AA700" s="295"/>
      <c r="AB700" s="295"/>
      <c r="AC700" s="295"/>
      <c r="AD700" s="295"/>
      <c r="AE700" s="295"/>
      <c r="AF700" s="295"/>
      <c r="AG700" s="295"/>
      <c r="AH700" s="295"/>
    </row>
    <row r="701" spans="1:34" x14ac:dyDescent="0.25">
      <c r="A701" s="295"/>
      <c r="B701" s="295"/>
      <c r="C701" s="295"/>
      <c r="D701" s="295"/>
      <c r="E701" s="295"/>
      <c r="F701" s="295"/>
      <c r="G701" s="295"/>
      <c r="H701" s="295"/>
      <c r="I701" s="295"/>
      <c r="J701" s="295"/>
      <c r="K701" s="295"/>
      <c r="L701" s="295"/>
      <c r="M701" s="295"/>
      <c r="N701" s="295"/>
      <c r="O701" s="295"/>
      <c r="P701" s="295"/>
      <c r="Q701" s="295"/>
      <c r="R701" s="295"/>
      <c r="S701" s="295"/>
      <c r="T701" s="295"/>
      <c r="U701" s="295"/>
      <c r="V701" s="295"/>
      <c r="W701" s="295"/>
      <c r="X701" s="295"/>
      <c r="Y701" s="295"/>
      <c r="Z701" s="295"/>
      <c r="AA701" s="295"/>
      <c r="AB701" s="295"/>
      <c r="AC701" s="295"/>
      <c r="AD701" s="295"/>
      <c r="AE701" s="295"/>
      <c r="AF701" s="295"/>
      <c r="AG701" s="295"/>
      <c r="AH701" s="295"/>
    </row>
    <row r="702" spans="1:34" x14ac:dyDescent="0.25">
      <c r="A702" s="295"/>
      <c r="B702" s="295"/>
      <c r="C702" s="295"/>
      <c r="D702" s="295"/>
      <c r="E702" s="295"/>
      <c r="F702" s="295"/>
      <c r="G702" s="295"/>
      <c r="H702" s="295"/>
      <c r="I702" s="295"/>
      <c r="J702" s="295"/>
      <c r="K702" s="295"/>
      <c r="L702" s="295"/>
      <c r="M702" s="295"/>
      <c r="N702" s="295"/>
      <c r="O702" s="295"/>
      <c r="P702" s="295"/>
      <c r="Q702" s="295"/>
      <c r="R702" s="295"/>
      <c r="S702" s="295"/>
      <c r="T702" s="295"/>
      <c r="U702" s="295"/>
      <c r="V702" s="295"/>
      <c r="W702" s="295"/>
      <c r="X702" s="295"/>
      <c r="Y702" s="295"/>
      <c r="Z702" s="295"/>
      <c r="AA702" s="295"/>
      <c r="AB702" s="295"/>
      <c r="AC702" s="295"/>
      <c r="AD702" s="295"/>
      <c r="AE702" s="295"/>
      <c r="AF702" s="295"/>
      <c r="AG702" s="295"/>
      <c r="AH702" s="295"/>
    </row>
    <row r="703" spans="1:34" x14ac:dyDescent="0.25">
      <c r="A703" s="295"/>
      <c r="B703" s="295"/>
      <c r="C703" s="295"/>
      <c r="D703" s="295"/>
      <c r="E703" s="295"/>
      <c r="F703" s="295"/>
      <c r="G703" s="295"/>
      <c r="H703" s="295"/>
      <c r="I703" s="295"/>
      <c r="J703" s="295"/>
      <c r="K703" s="295"/>
      <c r="L703" s="295"/>
      <c r="M703" s="295"/>
      <c r="N703" s="295"/>
      <c r="O703" s="295"/>
      <c r="P703" s="295"/>
      <c r="Q703" s="295"/>
      <c r="R703" s="295"/>
      <c r="S703" s="295"/>
      <c r="T703" s="295"/>
      <c r="U703" s="295"/>
      <c r="V703" s="295"/>
      <c r="W703" s="295"/>
      <c r="X703" s="295"/>
      <c r="Y703" s="295"/>
      <c r="Z703" s="295"/>
      <c r="AA703" s="295"/>
      <c r="AB703" s="295"/>
      <c r="AC703" s="295"/>
      <c r="AD703" s="295"/>
      <c r="AE703" s="295"/>
      <c r="AF703" s="295"/>
      <c r="AG703" s="295"/>
      <c r="AH703" s="295"/>
    </row>
    <row r="704" spans="1:34" x14ac:dyDescent="0.25">
      <c r="A704" s="295"/>
      <c r="B704" s="295"/>
      <c r="C704" s="295"/>
      <c r="D704" s="295"/>
      <c r="E704" s="295"/>
      <c r="F704" s="295"/>
      <c r="G704" s="295"/>
      <c r="H704" s="295"/>
      <c r="I704" s="295"/>
      <c r="J704" s="295"/>
      <c r="K704" s="295"/>
      <c r="L704" s="295"/>
      <c r="M704" s="295"/>
      <c r="N704" s="295"/>
      <c r="O704" s="295"/>
      <c r="P704" s="295"/>
      <c r="Q704" s="295"/>
      <c r="R704" s="295"/>
      <c r="S704" s="295"/>
      <c r="T704" s="295"/>
      <c r="U704" s="295"/>
      <c r="V704" s="295"/>
      <c r="W704" s="295"/>
      <c r="X704" s="295"/>
      <c r="Y704" s="295"/>
      <c r="Z704" s="295"/>
      <c r="AA704" s="295"/>
      <c r="AB704" s="295"/>
      <c r="AC704" s="295"/>
      <c r="AD704" s="295"/>
      <c r="AE704" s="295"/>
      <c r="AF704" s="295"/>
      <c r="AG704" s="295"/>
      <c r="AH704" s="295"/>
    </row>
    <row r="705" spans="1:34" x14ac:dyDescent="0.25">
      <c r="A705" s="295"/>
      <c r="B705" s="295"/>
      <c r="C705" s="295"/>
      <c r="D705" s="295"/>
      <c r="E705" s="295"/>
      <c r="F705" s="295"/>
      <c r="G705" s="295"/>
      <c r="H705" s="295"/>
      <c r="I705" s="295"/>
      <c r="J705" s="295"/>
      <c r="K705" s="295"/>
      <c r="L705" s="295"/>
      <c r="M705" s="295"/>
      <c r="N705" s="295"/>
      <c r="O705" s="295"/>
      <c r="P705" s="295"/>
      <c r="Q705" s="295"/>
      <c r="R705" s="295"/>
      <c r="S705" s="295"/>
      <c r="T705" s="295"/>
      <c r="U705" s="295"/>
      <c r="V705" s="295"/>
      <c r="W705" s="295"/>
      <c r="X705" s="295"/>
      <c r="Y705" s="295"/>
      <c r="Z705" s="295"/>
      <c r="AA705" s="295"/>
      <c r="AB705" s="295"/>
      <c r="AC705" s="295"/>
      <c r="AD705" s="295"/>
      <c r="AE705" s="295"/>
      <c r="AF705" s="295"/>
      <c r="AG705" s="295"/>
      <c r="AH705" s="295"/>
    </row>
    <row r="706" spans="1:34" x14ac:dyDescent="0.25">
      <c r="A706" s="295"/>
      <c r="B706" s="295"/>
      <c r="C706" s="295"/>
      <c r="D706" s="295"/>
      <c r="E706" s="295"/>
      <c r="F706" s="295"/>
      <c r="G706" s="295"/>
      <c r="H706" s="295"/>
      <c r="I706" s="295"/>
      <c r="J706" s="295"/>
      <c r="K706" s="295"/>
      <c r="L706" s="295"/>
      <c r="M706" s="295"/>
      <c r="N706" s="295"/>
      <c r="O706" s="295"/>
      <c r="P706" s="295"/>
      <c r="Q706" s="295"/>
      <c r="R706" s="295"/>
      <c r="S706" s="295"/>
      <c r="T706" s="295"/>
      <c r="U706" s="295"/>
      <c r="V706" s="295"/>
      <c r="W706" s="295"/>
      <c r="X706" s="295"/>
      <c r="Y706" s="295"/>
      <c r="Z706" s="295"/>
      <c r="AA706" s="295"/>
      <c r="AB706" s="295"/>
      <c r="AC706" s="295"/>
      <c r="AD706" s="295"/>
      <c r="AE706" s="295"/>
      <c r="AF706" s="295"/>
      <c r="AG706" s="295"/>
      <c r="AH706" s="295"/>
    </row>
    <row r="707" spans="1:34" x14ac:dyDescent="0.25">
      <c r="A707" s="295"/>
      <c r="B707" s="295"/>
      <c r="C707" s="295"/>
      <c r="D707" s="295"/>
      <c r="E707" s="295"/>
      <c r="F707" s="295"/>
      <c r="G707" s="295"/>
      <c r="H707" s="295"/>
      <c r="I707" s="295"/>
      <c r="J707" s="295"/>
      <c r="K707" s="295"/>
      <c r="L707" s="295"/>
      <c r="M707" s="295"/>
      <c r="N707" s="295"/>
      <c r="O707" s="295"/>
      <c r="P707" s="295"/>
      <c r="Q707" s="295"/>
      <c r="R707" s="295"/>
      <c r="S707" s="295"/>
      <c r="T707" s="295"/>
      <c r="U707" s="295"/>
      <c r="V707" s="295"/>
      <c r="W707" s="295"/>
      <c r="X707" s="295"/>
      <c r="Y707" s="295"/>
      <c r="Z707" s="295"/>
      <c r="AA707" s="295"/>
      <c r="AB707" s="295"/>
      <c r="AC707" s="295"/>
      <c r="AD707" s="295"/>
      <c r="AE707" s="295"/>
      <c r="AF707" s="295"/>
      <c r="AG707" s="295"/>
      <c r="AH707" s="295"/>
    </row>
    <row r="708" spans="1:34" x14ac:dyDescent="0.25">
      <c r="A708" s="295"/>
      <c r="B708" s="295"/>
      <c r="C708" s="295"/>
      <c r="D708" s="295"/>
      <c r="E708" s="295"/>
      <c r="F708" s="295"/>
      <c r="G708" s="295"/>
      <c r="H708" s="295"/>
      <c r="I708" s="295"/>
      <c r="J708" s="295"/>
      <c r="K708" s="295"/>
      <c r="L708" s="295"/>
      <c r="M708" s="295"/>
      <c r="N708" s="295"/>
      <c r="O708" s="295"/>
      <c r="P708" s="295"/>
      <c r="Q708" s="295"/>
      <c r="R708" s="295"/>
      <c r="S708" s="295"/>
      <c r="T708" s="295"/>
      <c r="U708" s="295"/>
      <c r="V708" s="295"/>
      <c r="W708" s="295"/>
      <c r="X708" s="295"/>
      <c r="Y708" s="295"/>
      <c r="Z708" s="295"/>
      <c r="AA708" s="295"/>
      <c r="AB708" s="295"/>
      <c r="AC708" s="295"/>
      <c r="AD708" s="295"/>
      <c r="AE708" s="295"/>
      <c r="AF708" s="295"/>
      <c r="AG708" s="295"/>
      <c r="AH708" s="295"/>
    </row>
    <row r="709" spans="1:34" x14ac:dyDescent="0.25">
      <c r="A709" s="295"/>
      <c r="B709" s="295"/>
      <c r="C709" s="295"/>
      <c r="D709" s="295"/>
      <c r="E709" s="295"/>
      <c r="F709" s="295"/>
      <c r="G709" s="295"/>
      <c r="H709" s="295"/>
      <c r="I709" s="295"/>
      <c r="J709" s="295"/>
      <c r="K709" s="295"/>
      <c r="L709" s="295"/>
      <c r="M709" s="295"/>
      <c r="N709" s="295"/>
      <c r="O709" s="295"/>
      <c r="P709" s="295"/>
      <c r="Q709" s="295"/>
      <c r="R709" s="295"/>
      <c r="S709" s="295"/>
      <c r="T709" s="295"/>
      <c r="U709" s="295"/>
      <c r="V709" s="295"/>
      <c r="W709" s="295"/>
      <c r="X709" s="295"/>
      <c r="Y709" s="295"/>
      <c r="Z709" s="295"/>
      <c r="AA709" s="295"/>
      <c r="AB709" s="295"/>
      <c r="AC709" s="295"/>
      <c r="AD709" s="295"/>
      <c r="AE709" s="295"/>
      <c r="AF709" s="295"/>
      <c r="AG709" s="295"/>
      <c r="AH709" s="295"/>
    </row>
    <row r="710" spans="1:34" x14ac:dyDescent="0.25">
      <c r="A710" s="295"/>
      <c r="B710" s="295"/>
      <c r="C710" s="295"/>
      <c r="D710" s="295"/>
      <c r="E710" s="295"/>
      <c r="F710" s="295"/>
      <c r="G710" s="295"/>
      <c r="H710" s="295"/>
      <c r="I710" s="295"/>
      <c r="J710" s="295"/>
      <c r="K710" s="295"/>
      <c r="L710" s="295"/>
      <c r="M710" s="295"/>
      <c r="N710" s="295"/>
      <c r="O710" s="295"/>
      <c r="P710" s="295"/>
      <c r="Q710" s="295"/>
      <c r="R710" s="295"/>
      <c r="S710" s="295"/>
      <c r="T710" s="295"/>
      <c r="U710" s="295"/>
      <c r="V710" s="295"/>
      <c r="W710" s="295"/>
      <c r="X710" s="295"/>
      <c r="Y710" s="295"/>
      <c r="Z710" s="295"/>
      <c r="AA710" s="295"/>
      <c r="AB710" s="295"/>
      <c r="AC710" s="295"/>
      <c r="AD710" s="295"/>
      <c r="AE710" s="295"/>
      <c r="AF710" s="295"/>
      <c r="AG710" s="295"/>
      <c r="AH710" s="295"/>
    </row>
    <row r="711" spans="1:34" x14ac:dyDescent="0.25">
      <c r="A711" s="295"/>
      <c r="B711" s="295"/>
      <c r="C711" s="295"/>
      <c r="D711" s="295"/>
      <c r="E711" s="295"/>
      <c r="F711" s="295"/>
      <c r="G711" s="295"/>
      <c r="H711" s="295"/>
      <c r="I711" s="295"/>
      <c r="J711" s="295"/>
      <c r="K711" s="295"/>
      <c r="L711" s="295"/>
      <c r="M711" s="295"/>
      <c r="N711" s="295"/>
      <c r="O711" s="295"/>
      <c r="P711" s="295"/>
      <c r="Q711" s="295"/>
      <c r="R711" s="295"/>
      <c r="S711" s="295"/>
      <c r="T711" s="295"/>
      <c r="U711" s="295"/>
      <c r="V711" s="295"/>
      <c r="W711" s="295"/>
      <c r="X711" s="295"/>
      <c r="Y711" s="295"/>
      <c r="Z711" s="295"/>
      <c r="AA711" s="295"/>
      <c r="AB711" s="295"/>
      <c r="AC711" s="295"/>
      <c r="AD711" s="295"/>
      <c r="AE711" s="295"/>
      <c r="AF711" s="295"/>
      <c r="AG711" s="295"/>
      <c r="AH711" s="295"/>
    </row>
    <row r="712" spans="1:34" x14ac:dyDescent="0.25">
      <c r="A712" s="295"/>
      <c r="B712" s="295"/>
      <c r="C712" s="295"/>
      <c r="D712" s="295"/>
      <c r="E712" s="295"/>
      <c r="F712" s="295"/>
      <c r="G712" s="295"/>
      <c r="H712" s="295"/>
      <c r="I712" s="295"/>
      <c r="J712" s="295"/>
      <c r="K712" s="295"/>
      <c r="L712" s="295"/>
      <c r="M712" s="295"/>
      <c r="N712" s="295"/>
      <c r="O712" s="295"/>
      <c r="P712" s="295"/>
      <c r="Q712" s="295"/>
      <c r="R712" s="295"/>
      <c r="S712" s="295"/>
      <c r="T712" s="295"/>
      <c r="U712" s="295"/>
      <c r="V712" s="295"/>
      <c r="W712" s="295"/>
      <c r="X712" s="295"/>
      <c r="Y712" s="295"/>
      <c r="Z712" s="295"/>
      <c r="AA712" s="295"/>
      <c r="AB712" s="295"/>
      <c r="AC712" s="295"/>
      <c r="AD712" s="295"/>
      <c r="AE712" s="295"/>
      <c r="AF712" s="295"/>
      <c r="AG712" s="295"/>
      <c r="AH712" s="295"/>
    </row>
    <row r="713" spans="1:34" x14ac:dyDescent="0.25">
      <c r="A713" s="295"/>
      <c r="B713" s="295"/>
      <c r="C713" s="295"/>
      <c r="D713" s="295"/>
      <c r="E713" s="295"/>
      <c r="F713" s="295"/>
      <c r="G713" s="295"/>
      <c r="H713" s="295"/>
      <c r="I713" s="295"/>
      <c r="J713" s="295"/>
      <c r="K713" s="295"/>
      <c r="L713" s="295"/>
      <c r="M713" s="295"/>
      <c r="N713" s="295"/>
      <c r="O713" s="295"/>
      <c r="P713" s="295"/>
      <c r="Q713" s="295"/>
      <c r="R713" s="295"/>
      <c r="S713" s="295"/>
      <c r="T713" s="295"/>
      <c r="U713" s="295"/>
      <c r="V713" s="295"/>
      <c r="W713" s="295"/>
      <c r="X713" s="295"/>
      <c r="Y713" s="295"/>
      <c r="Z713" s="295"/>
      <c r="AA713" s="295"/>
      <c r="AB713" s="295"/>
      <c r="AC713" s="295"/>
      <c r="AD713" s="295"/>
      <c r="AE713" s="295"/>
      <c r="AF713" s="295"/>
      <c r="AG713" s="295"/>
      <c r="AH713" s="295"/>
    </row>
    <row r="714" spans="1:34" x14ac:dyDescent="0.25">
      <c r="A714" s="295"/>
      <c r="B714" s="295"/>
      <c r="C714" s="295"/>
      <c r="D714" s="295"/>
      <c r="E714" s="295"/>
      <c r="F714" s="295"/>
      <c r="G714" s="295"/>
      <c r="H714" s="295"/>
      <c r="I714" s="295"/>
      <c r="J714" s="295"/>
      <c r="K714" s="295"/>
      <c r="L714" s="295"/>
      <c r="M714" s="295"/>
      <c r="N714" s="295"/>
      <c r="O714" s="295"/>
      <c r="P714" s="295"/>
      <c r="Q714" s="295"/>
      <c r="R714" s="295"/>
      <c r="S714" s="295"/>
      <c r="T714" s="295"/>
      <c r="U714" s="295"/>
      <c r="V714" s="295"/>
      <c r="W714" s="295"/>
      <c r="X714" s="295"/>
      <c r="Y714" s="295"/>
      <c r="Z714" s="295"/>
      <c r="AA714" s="295"/>
      <c r="AB714" s="295"/>
      <c r="AC714" s="295"/>
      <c r="AD714" s="295"/>
      <c r="AE714" s="295"/>
      <c r="AF714" s="295"/>
      <c r="AG714" s="295"/>
      <c r="AH714" s="295"/>
    </row>
    <row r="715" spans="1:34" x14ac:dyDescent="0.25">
      <c r="A715" s="295"/>
      <c r="B715" s="295"/>
      <c r="C715" s="295"/>
      <c r="D715" s="295"/>
      <c r="E715" s="295"/>
      <c r="F715" s="295"/>
      <c r="G715" s="295"/>
      <c r="H715" s="295"/>
      <c r="I715" s="295"/>
      <c r="J715" s="295"/>
      <c r="K715" s="295"/>
      <c r="L715" s="295"/>
      <c r="M715" s="295"/>
      <c r="N715" s="295"/>
      <c r="O715" s="295"/>
      <c r="P715" s="295"/>
      <c r="Q715" s="295"/>
      <c r="R715" s="295"/>
      <c r="S715" s="295"/>
      <c r="T715" s="295"/>
      <c r="U715" s="295"/>
      <c r="V715" s="295"/>
      <c r="W715" s="295"/>
      <c r="X715" s="295"/>
      <c r="Y715" s="295"/>
      <c r="Z715" s="295"/>
      <c r="AA715" s="295"/>
      <c r="AB715" s="295"/>
      <c r="AC715" s="295"/>
      <c r="AD715" s="295"/>
      <c r="AE715" s="295"/>
      <c r="AF715" s="295"/>
      <c r="AG715" s="295"/>
      <c r="AH715" s="295"/>
    </row>
    <row r="716" spans="1:34" x14ac:dyDescent="0.25">
      <c r="A716" s="295"/>
      <c r="B716" s="295"/>
      <c r="C716" s="295"/>
      <c r="D716" s="295"/>
      <c r="E716" s="295"/>
      <c r="F716" s="295"/>
      <c r="G716" s="295"/>
      <c r="H716" s="295"/>
      <c r="I716" s="295"/>
      <c r="J716" s="295"/>
      <c r="K716" s="295"/>
      <c r="L716" s="295"/>
      <c r="M716" s="295"/>
      <c r="N716" s="295"/>
      <c r="O716" s="295"/>
      <c r="P716" s="295"/>
      <c r="Q716" s="295"/>
      <c r="R716" s="295"/>
      <c r="S716" s="295"/>
      <c r="T716" s="295"/>
      <c r="U716" s="295"/>
      <c r="V716" s="295"/>
      <c r="W716" s="295"/>
      <c r="X716" s="295"/>
      <c r="Y716" s="295"/>
      <c r="Z716" s="295"/>
      <c r="AA716" s="295"/>
      <c r="AB716" s="295"/>
      <c r="AC716" s="295"/>
      <c r="AD716" s="295"/>
      <c r="AE716" s="295"/>
      <c r="AF716" s="295"/>
      <c r="AG716" s="295"/>
      <c r="AH716" s="295"/>
    </row>
    <row r="717" spans="1:34" x14ac:dyDescent="0.25">
      <c r="A717" s="295"/>
      <c r="B717" s="295"/>
      <c r="C717" s="295"/>
      <c r="D717" s="295"/>
      <c r="E717" s="295"/>
      <c r="F717" s="295"/>
      <c r="G717" s="295"/>
      <c r="H717" s="295"/>
      <c r="I717" s="295"/>
      <c r="J717" s="295"/>
      <c r="K717" s="295"/>
      <c r="L717" s="295"/>
      <c r="M717" s="295"/>
      <c r="N717" s="295"/>
      <c r="O717" s="295"/>
      <c r="P717" s="295"/>
      <c r="Q717" s="295"/>
      <c r="R717" s="295"/>
      <c r="S717" s="295"/>
      <c r="T717" s="295"/>
      <c r="U717" s="295"/>
      <c r="V717" s="295"/>
      <c r="W717" s="295"/>
      <c r="X717" s="295"/>
      <c r="Y717" s="295"/>
      <c r="Z717" s="295"/>
      <c r="AA717" s="295"/>
      <c r="AB717" s="295"/>
      <c r="AC717" s="295"/>
      <c r="AD717" s="295"/>
      <c r="AE717" s="295"/>
      <c r="AF717" s="295"/>
      <c r="AG717" s="295"/>
      <c r="AH717" s="295"/>
    </row>
    <row r="718" spans="1:34" x14ac:dyDescent="0.25">
      <c r="A718" s="295"/>
      <c r="B718" s="295"/>
      <c r="C718" s="295"/>
      <c r="D718" s="295"/>
      <c r="E718" s="295"/>
      <c r="F718" s="295"/>
      <c r="G718" s="295"/>
      <c r="H718" s="295"/>
      <c r="I718" s="295"/>
      <c r="J718" s="295"/>
      <c r="K718" s="295"/>
      <c r="L718" s="295"/>
      <c r="M718" s="295"/>
      <c r="N718" s="295"/>
      <c r="O718" s="295"/>
      <c r="P718" s="295"/>
      <c r="Q718" s="295"/>
      <c r="R718" s="295"/>
      <c r="S718" s="295"/>
      <c r="T718" s="295"/>
      <c r="U718" s="295"/>
      <c r="V718" s="295"/>
      <c r="W718" s="295"/>
      <c r="X718" s="295"/>
      <c r="Y718" s="295"/>
      <c r="Z718" s="295"/>
      <c r="AA718" s="295"/>
      <c r="AB718" s="295"/>
      <c r="AC718" s="295"/>
      <c r="AD718" s="295"/>
      <c r="AE718" s="295"/>
      <c r="AF718" s="295"/>
      <c r="AG718" s="295"/>
      <c r="AH718" s="295"/>
    </row>
    <row r="719" spans="1:34" x14ac:dyDescent="0.25">
      <c r="A719" s="295"/>
      <c r="B719" s="295"/>
      <c r="C719" s="295"/>
      <c r="D719" s="295"/>
      <c r="E719" s="295"/>
      <c r="F719" s="295"/>
      <c r="G719" s="295"/>
      <c r="H719" s="295"/>
      <c r="I719" s="295"/>
      <c r="J719" s="295"/>
      <c r="K719" s="295"/>
      <c r="L719" s="295"/>
      <c r="M719" s="295"/>
      <c r="N719" s="295"/>
      <c r="O719" s="295"/>
      <c r="P719" s="295"/>
      <c r="Q719" s="295"/>
      <c r="R719" s="295"/>
      <c r="S719" s="295"/>
      <c r="T719" s="295"/>
      <c r="U719" s="295"/>
      <c r="V719" s="295"/>
      <c r="W719" s="295"/>
      <c r="X719" s="295"/>
      <c r="Y719" s="295"/>
      <c r="Z719" s="295"/>
      <c r="AA719" s="295"/>
      <c r="AB719" s="295"/>
      <c r="AC719" s="295"/>
      <c r="AD719" s="295"/>
      <c r="AE719" s="295"/>
      <c r="AF719" s="295"/>
      <c r="AG719" s="295"/>
      <c r="AH719" s="295"/>
    </row>
    <row r="720" spans="1:34" x14ac:dyDescent="0.25">
      <c r="A720" s="295"/>
      <c r="B720" s="295"/>
      <c r="C720" s="295"/>
      <c r="D720" s="295"/>
      <c r="E720" s="295"/>
      <c r="F720" s="295"/>
      <c r="G720" s="295"/>
      <c r="H720" s="295"/>
      <c r="I720" s="295"/>
      <c r="J720" s="295"/>
      <c r="K720" s="295"/>
      <c r="L720" s="295"/>
      <c r="M720" s="295"/>
      <c r="N720" s="295"/>
      <c r="O720" s="295"/>
      <c r="P720" s="295"/>
      <c r="Q720" s="295"/>
      <c r="R720" s="295"/>
      <c r="S720" s="295"/>
      <c r="T720" s="295"/>
      <c r="U720" s="295"/>
      <c r="V720" s="295"/>
      <c r="W720" s="295"/>
      <c r="X720" s="295"/>
      <c r="Y720" s="295"/>
      <c r="Z720" s="295"/>
      <c r="AA720" s="295"/>
      <c r="AB720" s="295"/>
      <c r="AC720" s="295"/>
      <c r="AD720" s="295"/>
      <c r="AE720" s="295"/>
      <c r="AF720" s="295"/>
      <c r="AG720" s="295"/>
      <c r="AH720" s="295"/>
    </row>
    <row r="721" spans="1:34" x14ac:dyDescent="0.25">
      <c r="A721" s="295"/>
      <c r="B721" s="295"/>
      <c r="C721" s="295"/>
      <c r="D721" s="295"/>
      <c r="E721" s="295"/>
      <c r="F721" s="295"/>
      <c r="G721" s="295"/>
      <c r="H721" s="295"/>
      <c r="I721" s="295"/>
      <c r="J721" s="295"/>
      <c r="K721" s="295"/>
      <c r="L721" s="295"/>
      <c r="M721" s="295"/>
      <c r="N721" s="295"/>
      <c r="O721" s="295"/>
      <c r="P721" s="295"/>
      <c r="Q721" s="295"/>
      <c r="R721" s="295"/>
      <c r="S721" s="295"/>
      <c r="T721" s="295"/>
      <c r="U721" s="295"/>
      <c r="V721" s="295"/>
      <c r="W721" s="295"/>
      <c r="X721" s="295"/>
      <c r="Y721" s="295"/>
      <c r="Z721" s="295"/>
      <c r="AA721" s="295"/>
      <c r="AB721" s="295"/>
      <c r="AC721" s="295"/>
      <c r="AD721" s="295"/>
      <c r="AE721" s="295"/>
      <c r="AF721" s="295"/>
      <c r="AG721" s="295"/>
      <c r="AH721" s="295"/>
    </row>
    <row r="722" spans="1:34" x14ac:dyDescent="0.25">
      <c r="A722" s="295"/>
      <c r="B722" s="295"/>
      <c r="C722" s="295"/>
      <c r="D722" s="295"/>
      <c r="E722" s="295"/>
      <c r="F722" s="295"/>
      <c r="G722" s="295"/>
      <c r="H722" s="295"/>
      <c r="I722" s="295"/>
      <c r="J722" s="295"/>
      <c r="K722" s="295"/>
      <c r="L722" s="295"/>
      <c r="M722" s="295"/>
      <c r="N722" s="295"/>
      <c r="O722" s="295"/>
      <c r="P722" s="295"/>
      <c r="Q722" s="295"/>
      <c r="R722" s="295"/>
      <c r="S722" s="295"/>
      <c r="T722" s="295"/>
      <c r="U722" s="295"/>
      <c r="V722" s="295"/>
      <c r="W722" s="295"/>
      <c r="X722" s="295"/>
      <c r="Y722" s="295"/>
      <c r="Z722" s="295"/>
      <c r="AA722" s="295"/>
      <c r="AB722" s="295"/>
      <c r="AC722" s="295"/>
      <c r="AD722" s="295"/>
      <c r="AE722" s="295"/>
      <c r="AF722" s="295"/>
      <c r="AG722" s="295"/>
      <c r="AH722" s="295"/>
    </row>
    <row r="723" spans="1:34" x14ac:dyDescent="0.25">
      <c r="A723" s="295"/>
      <c r="B723" s="295"/>
      <c r="C723" s="295"/>
      <c r="D723" s="295"/>
      <c r="E723" s="295"/>
      <c r="F723" s="295"/>
      <c r="G723" s="295"/>
      <c r="H723" s="295"/>
      <c r="I723" s="295"/>
      <c r="J723" s="295"/>
      <c r="K723" s="295"/>
      <c r="L723" s="295"/>
      <c r="M723" s="295"/>
      <c r="N723" s="295"/>
      <c r="O723" s="295"/>
      <c r="P723" s="295"/>
      <c r="Q723" s="295"/>
      <c r="R723" s="295"/>
      <c r="S723" s="295"/>
      <c r="T723" s="295"/>
      <c r="U723" s="295"/>
      <c r="V723" s="295"/>
      <c r="W723" s="295"/>
      <c r="X723" s="295"/>
      <c r="Y723" s="295"/>
      <c r="Z723" s="295"/>
      <c r="AA723" s="295"/>
      <c r="AB723" s="295"/>
      <c r="AC723" s="295"/>
      <c r="AD723" s="295"/>
      <c r="AE723" s="295"/>
      <c r="AF723" s="295"/>
      <c r="AG723" s="295"/>
      <c r="AH723" s="295"/>
    </row>
    <row r="724" spans="1:34" x14ac:dyDescent="0.25">
      <c r="A724" s="295"/>
      <c r="B724" s="295"/>
      <c r="C724" s="295"/>
      <c r="D724" s="295"/>
      <c r="E724" s="295"/>
      <c r="F724" s="295"/>
      <c r="G724" s="295"/>
      <c r="H724" s="295"/>
      <c r="I724" s="295"/>
      <c r="J724" s="295"/>
      <c r="K724" s="295"/>
      <c r="L724" s="295"/>
      <c r="M724" s="295"/>
      <c r="N724" s="295"/>
      <c r="O724" s="295"/>
      <c r="P724" s="295"/>
      <c r="Q724" s="295"/>
      <c r="R724" s="295"/>
      <c r="S724" s="295"/>
      <c r="T724" s="295"/>
      <c r="U724" s="295"/>
      <c r="V724" s="295"/>
      <c r="W724" s="295"/>
      <c r="X724" s="295"/>
      <c r="Y724" s="295"/>
      <c r="Z724" s="295"/>
      <c r="AA724" s="295"/>
      <c r="AB724" s="295"/>
      <c r="AC724" s="295"/>
      <c r="AD724" s="295"/>
      <c r="AE724" s="295"/>
      <c r="AF724" s="295"/>
      <c r="AG724" s="295"/>
      <c r="AH724" s="295"/>
    </row>
    <row r="725" spans="1:34" x14ac:dyDescent="0.25">
      <c r="A725" s="295"/>
      <c r="B725" s="295"/>
      <c r="C725" s="295"/>
      <c r="D725" s="295"/>
      <c r="E725" s="295"/>
      <c r="F725" s="295"/>
      <c r="G725" s="295"/>
      <c r="H725" s="295"/>
      <c r="I725" s="295"/>
      <c r="J725" s="295"/>
      <c r="K725" s="295"/>
      <c r="L725" s="295"/>
      <c r="M725" s="295"/>
      <c r="N725" s="295"/>
      <c r="O725" s="295"/>
      <c r="P725" s="295"/>
      <c r="Q725" s="295"/>
      <c r="R725" s="295"/>
      <c r="S725" s="295"/>
      <c r="T725" s="295"/>
      <c r="U725" s="295"/>
      <c r="V725" s="295"/>
      <c r="W725" s="295"/>
      <c r="X725" s="295"/>
      <c r="Y725" s="295"/>
      <c r="Z725" s="295"/>
      <c r="AA725" s="295"/>
      <c r="AB725" s="295"/>
      <c r="AC725" s="295"/>
      <c r="AD725" s="295"/>
      <c r="AE725" s="295"/>
      <c r="AF725" s="295"/>
      <c r="AG725" s="295"/>
      <c r="AH725" s="295"/>
    </row>
    <row r="726" spans="1:34" x14ac:dyDescent="0.25">
      <c r="A726" s="295"/>
      <c r="B726" s="295"/>
      <c r="C726" s="295"/>
      <c r="D726" s="295"/>
      <c r="E726" s="295"/>
      <c r="F726" s="295"/>
      <c r="G726" s="295"/>
      <c r="H726" s="295"/>
      <c r="I726" s="295"/>
      <c r="J726" s="295"/>
      <c r="K726" s="295"/>
      <c r="L726" s="295"/>
      <c r="M726" s="295"/>
      <c r="N726" s="295"/>
      <c r="O726" s="295"/>
      <c r="P726" s="295"/>
      <c r="Q726" s="295"/>
      <c r="R726" s="295"/>
      <c r="S726" s="295"/>
      <c r="T726" s="295"/>
      <c r="U726" s="295"/>
      <c r="V726" s="295"/>
      <c r="W726" s="295"/>
      <c r="X726" s="295"/>
      <c r="Y726" s="295"/>
      <c r="Z726" s="295"/>
      <c r="AA726" s="295"/>
      <c r="AB726" s="295"/>
      <c r="AC726" s="295"/>
      <c r="AD726" s="295"/>
      <c r="AE726" s="295"/>
      <c r="AF726" s="295"/>
      <c r="AG726" s="295"/>
      <c r="AH726" s="295"/>
    </row>
    <row r="727" spans="1:34" x14ac:dyDescent="0.25">
      <c r="A727" s="295"/>
      <c r="B727" s="295"/>
      <c r="C727" s="295"/>
      <c r="D727" s="295"/>
      <c r="E727" s="295"/>
      <c r="F727" s="295"/>
      <c r="G727" s="295"/>
      <c r="H727" s="295"/>
      <c r="I727" s="295"/>
      <c r="J727" s="295"/>
      <c r="K727" s="295"/>
      <c r="L727" s="295"/>
      <c r="M727" s="295"/>
      <c r="N727" s="295"/>
      <c r="O727" s="295"/>
      <c r="P727" s="295"/>
      <c r="Q727" s="295"/>
      <c r="R727" s="295"/>
      <c r="S727" s="295"/>
      <c r="T727" s="295"/>
      <c r="U727" s="295"/>
      <c r="V727" s="295"/>
      <c r="W727" s="295"/>
      <c r="X727" s="295"/>
      <c r="Y727" s="295"/>
      <c r="Z727" s="295"/>
      <c r="AA727" s="295"/>
      <c r="AB727" s="295"/>
      <c r="AC727" s="295"/>
      <c r="AD727" s="295"/>
      <c r="AE727" s="295"/>
      <c r="AF727" s="295"/>
      <c r="AG727" s="295"/>
      <c r="AH727" s="295"/>
    </row>
    <row r="728" spans="1:34" x14ac:dyDescent="0.25">
      <c r="A728" s="295"/>
      <c r="B728" s="295"/>
      <c r="C728" s="295"/>
      <c r="D728" s="295"/>
      <c r="E728" s="295"/>
      <c r="F728" s="295"/>
      <c r="G728" s="295"/>
      <c r="H728" s="295"/>
      <c r="I728" s="295"/>
      <c r="J728" s="295"/>
      <c r="K728" s="295"/>
      <c r="L728" s="295"/>
      <c r="M728" s="295"/>
      <c r="N728" s="295"/>
      <c r="O728" s="295"/>
      <c r="P728" s="295"/>
      <c r="Q728" s="295"/>
      <c r="R728" s="295"/>
      <c r="S728" s="295"/>
      <c r="T728" s="295"/>
      <c r="U728" s="295"/>
      <c r="V728" s="295"/>
      <c r="W728" s="295"/>
      <c r="X728" s="295"/>
      <c r="Y728" s="295"/>
      <c r="Z728" s="295"/>
      <c r="AA728" s="295"/>
      <c r="AB728" s="295"/>
      <c r="AC728" s="295"/>
      <c r="AD728" s="295"/>
      <c r="AE728" s="295"/>
      <c r="AF728" s="295"/>
      <c r="AG728" s="295"/>
      <c r="AH728" s="295"/>
    </row>
    <row r="729" spans="1:34" x14ac:dyDescent="0.25">
      <c r="A729" s="295"/>
      <c r="B729" s="295"/>
      <c r="C729" s="295"/>
      <c r="D729" s="295"/>
      <c r="E729" s="295"/>
      <c r="F729" s="295"/>
      <c r="G729" s="295"/>
      <c r="H729" s="295"/>
      <c r="I729" s="295"/>
      <c r="J729" s="295"/>
      <c r="K729" s="295"/>
      <c r="L729" s="295"/>
      <c r="M729" s="295"/>
      <c r="N729" s="295"/>
      <c r="O729" s="295"/>
      <c r="P729" s="295"/>
      <c r="Q729" s="295"/>
      <c r="R729" s="295"/>
      <c r="S729" s="295"/>
      <c r="T729" s="295"/>
      <c r="U729" s="295"/>
      <c r="V729" s="295"/>
      <c r="W729" s="295"/>
      <c r="X729" s="295"/>
      <c r="Y729" s="295"/>
      <c r="Z729" s="295"/>
      <c r="AA729" s="295"/>
      <c r="AB729" s="295"/>
      <c r="AC729" s="295"/>
      <c r="AD729" s="295"/>
      <c r="AE729" s="295"/>
      <c r="AF729" s="295"/>
      <c r="AG729" s="295"/>
      <c r="AH729" s="295"/>
    </row>
    <row r="730" spans="1:34" x14ac:dyDescent="0.25">
      <c r="A730" s="295"/>
      <c r="B730" s="295"/>
      <c r="C730" s="295"/>
      <c r="D730" s="295"/>
      <c r="E730" s="295"/>
      <c r="F730" s="295"/>
      <c r="G730" s="295"/>
      <c r="H730" s="295"/>
      <c r="I730" s="295"/>
      <c r="J730" s="295"/>
      <c r="K730" s="295"/>
      <c r="L730" s="295"/>
      <c r="M730" s="295"/>
      <c r="N730" s="295"/>
      <c r="O730" s="295"/>
      <c r="P730" s="295"/>
      <c r="Q730" s="295"/>
      <c r="R730" s="295"/>
      <c r="S730" s="295"/>
      <c r="T730" s="295"/>
      <c r="U730" s="295"/>
      <c r="V730" s="295"/>
      <c r="W730" s="295"/>
      <c r="X730" s="295"/>
      <c r="Y730" s="295"/>
      <c r="Z730" s="295"/>
      <c r="AA730" s="295"/>
      <c r="AB730" s="295"/>
      <c r="AC730" s="295"/>
      <c r="AD730" s="295"/>
      <c r="AE730" s="295"/>
      <c r="AF730" s="295"/>
      <c r="AG730" s="295"/>
      <c r="AH730" s="295"/>
    </row>
    <row r="731" spans="1:34" x14ac:dyDescent="0.25">
      <c r="A731" s="295"/>
      <c r="B731" s="295"/>
      <c r="C731" s="295"/>
      <c r="D731" s="295"/>
      <c r="E731" s="295"/>
      <c r="F731" s="295"/>
      <c r="G731" s="295"/>
      <c r="H731" s="295"/>
      <c r="I731" s="295"/>
      <c r="J731" s="295"/>
      <c r="K731" s="295"/>
      <c r="L731" s="295"/>
      <c r="M731" s="295"/>
      <c r="N731" s="295"/>
      <c r="O731" s="295"/>
      <c r="P731" s="295"/>
      <c r="Q731" s="295"/>
      <c r="R731" s="295"/>
      <c r="S731" s="295"/>
      <c r="T731" s="295"/>
      <c r="U731" s="295"/>
      <c r="V731" s="295"/>
      <c r="W731" s="295"/>
      <c r="X731" s="295"/>
      <c r="Y731" s="295"/>
      <c r="Z731" s="295"/>
      <c r="AA731" s="295"/>
      <c r="AB731" s="295"/>
      <c r="AC731" s="295"/>
      <c r="AD731" s="295"/>
      <c r="AE731" s="295"/>
      <c r="AF731" s="295"/>
      <c r="AG731" s="295"/>
      <c r="AH731" s="295"/>
    </row>
    <row r="732" spans="1:34" x14ac:dyDescent="0.25">
      <c r="A732" s="295"/>
      <c r="B732" s="295"/>
      <c r="C732" s="295"/>
      <c r="D732" s="295"/>
      <c r="E732" s="295"/>
      <c r="F732" s="295"/>
      <c r="G732" s="295"/>
      <c r="H732" s="295"/>
      <c r="I732" s="295"/>
      <c r="J732" s="295"/>
      <c r="K732" s="295"/>
      <c r="L732" s="295"/>
      <c r="M732" s="295"/>
      <c r="N732" s="295"/>
      <c r="O732" s="295"/>
      <c r="P732" s="295"/>
      <c r="Q732" s="295"/>
      <c r="R732" s="295"/>
      <c r="S732" s="295"/>
      <c r="T732" s="295"/>
      <c r="U732" s="295"/>
      <c r="V732" s="295"/>
      <c r="W732" s="295"/>
      <c r="X732" s="295"/>
      <c r="Y732" s="295"/>
      <c r="Z732" s="295"/>
      <c r="AA732" s="295"/>
      <c r="AB732" s="295"/>
      <c r="AC732" s="295"/>
      <c r="AD732" s="295"/>
      <c r="AE732" s="295"/>
      <c r="AF732" s="295"/>
      <c r="AG732" s="295"/>
      <c r="AH732" s="295"/>
    </row>
    <row r="733" spans="1:34" x14ac:dyDescent="0.25">
      <c r="A733" s="295"/>
      <c r="B733" s="295"/>
      <c r="C733" s="295"/>
      <c r="D733" s="295"/>
      <c r="E733" s="295"/>
      <c r="F733" s="295"/>
      <c r="G733" s="295"/>
      <c r="H733" s="295"/>
      <c r="I733" s="295"/>
      <c r="J733" s="295"/>
      <c r="K733" s="295"/>
      <c r="L733" s="295"/>
      <c r="M733" s="295"/>
      <c r="N733" s="295"/>
      <c r="O733" s="295"/>
      <c r="P733" s="295"/>
      <c r="Q733" s="295"/>
      <c r="R733" s="295"/>
      <c r="S733" s="295"/>
      <c r="T733" s="295"/>
      <c r="U733" s="295"/>
      <c r="V733" s="295"/>
      <c r="W733" s="295"/>
      <c r="X733" s="295"/>
      <c r="Y733" s="295"/>
      <c r="Z733" s="295"/>
      <c r="AA733" s="295"/>
      <c r="AB733" s="295"/>
      <c r="AC733" s="295"/>
      <c r="AD733" s="295"/>
      <c r="AE733" s="295"/>
      <c r="AF733" s="295"/>
      <c r="AG733" s="295"/>
      <c r="AH733" s="295"/>
    </row>
    <row r="734" spans="1:34" x14ac:dyDescent="0.25">
      <c r="A734" s="295"/>
      <c r="B734" s="295"/>
      <c r="C734" s="295"/>
      <c r="D734" s="295"/>
      <c r="E734" s="295"/>
      <c r="F734" s="295"/>
      <c r="G734" s="295"/>
      <c r="H734" s="295"/>
      <c r="I734" s="295"/>
      <c r="J734" s="295"/>
      <c r="K734" s="295"/>
      <c r="L734" s="295"/>
      <c r="M734" s="295"/>
      <c r="N734" s="295"/>
      <c r="O734" s="295"/>
      <c r="P734" s="295"/>
      <c r="Q734" s="295"/>
      <c r="R734" s="295"/>
      <c r="S734" s="295"/>
      <c r="T734" s="295"/>
      <c r="U734" s="295"/>
      <c r="V734" s="295"/>
      <c r="W734" s="295"/>
      <c r="X734" s="295"/>
      <c r="Y734" s="295"/>
      <c r="Z734" s="295"/>
      <c r="AA734" s="295"/>
      <c r="AB734" s="295"/>
      <c r="AC734" s="295"/>
      <c r="AD734" s="295"/>
      <c r="AE734" s="295"/>
      <c r="AF734" s="295"/>
      <c r="AG734" s="295"/>
      <c r="AH734" s="295"/>
    </row>
    <row r="735" spans="1:34" x14ac:dyDescent="0.25">
      <c r="A735" s="295"/>
      <c r="B735" s="295"/>
      <c r="C735" s="295"/>
      <c r="D735" s="295"/>
      <c r="E735" s="295"/>
      <c r="F735" s="295"/>
      <c r="G735" s="295"/>
      <c r="H735" s="295"/>
      <c r="I735" s="295"/>
      <c r="J735" s="295"/>
      <c r="K735" s="295"/>
      <c r="L735" s="295"/>
      <c r="M735" s="295"/>
      <c r="N735" s="295"/>
      <c r="O735" s="295"/>
      <c r="P735" s="295"/>
      <c r="Q735" s="295"/>
      <c r="R735" s="295"/>
      <c r="S735" s="295"/>
      <c r="T735" s="295"/>
      <c r="U735" s="295"/>
      <c r="V735" s="295"/>
      <c r="W735" s="295"/>
      <c r="X735" s="295"/>
      <c r="Y735" s="295"/>
      <c r="Z735" s="295"/>
      <c r="AA735" s="295"/>
      <c r="AB735" s="295"/>
      <c r="AC735" s="295"/>
      <c r="AD735" s="295"/>
      <c r="AE735" s="295"/>
      <c r="AF735" s="295"/>
      <c r="AG735" s="295"/>
      <c r="AH735" s="295"/>
    </row>
    <row r="736" spans="1:34" x14ac:dyDescent="0.25">
      <c r="A736" s="295"/>
      <c r="B736" s="295"/>
      <c r="C736" s="295"/>
      <c r="D736" s="295"/>
      <c r="E736" s="295"/>
      <c r="F736" s="295"/>
      <c r="G736" s="295"/>
      <c r="H736" s="295"/>
      <c r="I736" s="295"/>
      <c r="J736" s="295"/>
      <c r="K736" s="295"/>
      <c r="L736" s="295"/>
      <c r="M736" s="295"/>
      <c r="N736" s="295"/>
      <c r="O736" s="295"/>
      <c r="P736" s="295"/>
      <c r="Q736" s="295"/>
      <c r="R736" s="295"/>
      <c r="S736" s="295"/>
      <c r="T736" s="295"/>
      <c r="U736" s="295"/>
      <c r="V736" s="295"/>
      <c r="W736" s="295"/>
      <c r="X736" s="295"/>
      <c r="Y736" s="295"/>
      <c r="Z736" s="295"/>
      <c r="AA736" s="295"/>
      <c r="AB736" s="295"/>
      <c r="AC736" s="295"/>
      <c r="AD736" s="295"/>
      <c r="AE736" s="295"/>
      <c r="AF736" s="295"/>
      <c r="AG736" s="295"/>
      <c r="AH736" s="295"/>
    </row>
    <row r="737" spans="1:34" x14ac:dyDescent="0.25">
      <c r="A737" s="295"/>
      <c r="B737" s="295"/>
      <c r="C737" s="295"/>
      <c r="D737" s="295"/>
      <c r="E737" s="295"/>
      <c r="F737" s="295"/>
      <c r="G737" s="295"/>
      <c r="H737" s="295"/>
      <c r="I737" s="295"/>
      <c r="J737" s="295"/>
      <c r="K737" s="295"/>
      <c r="L737" s="295"/>
      <c r="M737" s="295"/>
      <c r="N737" s="295"/>
      <c r="O737" s="295"/>
      <c r="P737" s="295"/>
      <c r="Q737" s="295"/>
      <c r="R737" s="295"/>
      <c r="S737" s="295"/>
      <c r="T737" s="295"/>
      <c r="U737" s="295"/>
      <c r="V737" s="295"/>
      <c r="W737" s="295"/>
      <c r="X737" s="295"/>
      <c r="Y737" s="295"/>
      <c r="Z737" s="295"/>
      <c r="AA737" s="295"/>
      <c r="AB737" s="295"/>
      <c r="AC737" s="295"/>
      <c r="AD737" s="295"/>
      <c r="AE737" s="295"/>
      <c r="AF737" s="295"/>
      <c r="AG737" s="295"/>
      <c r="AH737" s="295"/>
    </row>
    <row r="738" spans="1:34" x14ac:dyDescent="0.25">
      <c r="A738" s="295"/>
      <c r="B738" s="295"/>
      <c r="C738" s="295"/>
      <c r="D738" s="295"/>
      <c r="E738" s="295"/>
      <c r="F738" s="295"/>
      <c r="G738" s="295"/>
      <c r="H738" s="295"/>
      <c r="I738" s="295"/>
      <c r="J738" s="295"/>
      <c r="K738" s="295"/>
      <c r="L738" s="295"/>
      <c r="M738" s="295"/>
      <c r="N738" s="295"/>
      <c r="O738" s="295"/>
      <c r="P738" s="295"/>
      <c r="Q738" s="295"/>
      <c r="R738" s="295"/>
      <c r="S738" s="295"/>
      <c r="T738" s="295"/>
      <c r="U738" s="295"/>
      <c r="V738" s="295"/>
      <c r="W738" s="295"/>
      <c r="X738" s="295"/>
      <c r="Y738" s="295"/>
      <c r="Z738" s="295"/>
      <c r="AA738" s="295"/>
      <c r="AB738" s="295"/>
      <c r="AC738" s="295"/>
      <c r="AD738" s="295"/>
      <c r="AE738" s="295"/>
      <c r="AF738" s="295"/>
      <c r="AG738" s="295"/>
      <c r="AH738" s="295"/>
    </row>
    <row r="739" spans="1:34" x14ac:dyDescent="0.25">
      <c r="A739" s="295"/>
      <c r="B739" s="295"/>
      <c r="C739" s="295"/>
      <c r="D739" s="295"/>
      <c r="E739" s="295"/>
      <c r="F739" s="295"/>
      <c r="G739" s="295"/>
      <c r="H739" s="295"/>
      <c r="I739" s="295"/>
      <c r="J739" s="295"/>
      <c r="K739" s="295"/>
      <c r="L739" s="295"/>
      <c r="M739" s="295"/>
      <c r="N739" s="295"/>
      <c r="O739" s="295"/>
      <c r="P739" s="295"/>
      <c r="Q739" s="295"/>
      <c r="R739" s="295"/>
      <c r="S739" s="295"/>
      <c r="T739" s="295"/>
      <c r="U739" s="295"/>
      <c r="V739" s="295"/>
      <c r="W739" s="295"/>
      <c r="X739" s="295"/>
      <c r="Y739" s="295"/>
      <c r="Z739" s="295"/>
      <c r="AA739" s="295"/>
      <c r="AB739" s="295"/>
      <c r="AC739" s="295"/>
      <c r="AD739" s="295"/>
      <c r="AE739" s="295"/>
      <c r="AF739" s="295"/>
      <c r="AG739" s="295"/>
      <c r="AH739" s="295"/>
    </row>
    <row r="740" spans="1:34" x14ac:dyDescent="0.25">
      <c r="A740" s="295"/>
      <c r="B740" s="295"/>
      <c r="C740" s="295"/>
      <c r="D740" s="295"/>
      <c r="E740" s="295"/>
      <c r="F740" s="295"/>
      <c r="G740" s="295"/>
      <c r="H740" s="295"/>
      <c r="I740" s="295"/>
      <c r="J740" s="295"/>
      <c r="K740" s="295"/>
      <c r="L740" s="295"/>
      <c r="M740" s="295"/>
      <c r="N740" s="295"/>
      <c r="O740" s="295"/>
      <c r="P740" s="295"/>
      <c r="Q740" s="295"/>
      <c r="R740" s="295"/>
      <c r="S740" s="295"/>
      <c r="T740" s="295"/>
      <c r="U740" s="295"/>
      <c r="V740" s="295"/>
      <c r="W740" s="295"/>
      <c r="X740" s="295"/>
      <c r="Y740" s="295"/>
      <c r="Z740" s="295"/>
      <c r="AA740" s="295"/>
      <c r="AB740" s="295"/>
      <c r="AC740" s="295"/>
      <c r="AD740" s="295"/>
      <c r="AE740" s="295"/>
      <c r="AF740" s="295"/>
      <c r="AG740" s="295"/>
      <c r="AH740" s="295"/>
    </row>
    <row r="741" spans="1:34" x14ac:dyDescent="0.25">
      <c r="A741" s="295"/>
      <c r="B741" s="295"/>
      <c r="C741" s="295"/>
      <c r="D741" s="295"/>
      <c r="E741" s="295"/>
      <c r="F741" s="295"/>
      <c r="G741" s="295"/>
      <c r="H741" s="295"/>
      <c r="I741" s="295"/>
      <c r="J741" s="295"/>
      <c r="K741" s="295"/>
      <c r="L741" s="295"/>
      <c r="M741" s="295"/>
      <c r="N741" s="295"/>
      <c r="O741" s="295"/>
      <c r="P741" s="295"/>
      <c r="Q741" s="295"/>
      <c r="R741" s="295"/>
      <c r="S741" s="295"/>
      <c r="T741" s="295"/>
      <c r="U741" s="295"/>
      <c r="V741" s="295"/>
      <c r="W741" s="295"/>
      <c r="X741" s="295"/>
      <c r="Y741" s="295"/>
      <c r="Z741" s="295"/>
      <c r="AA741" s="295"/>
      <c r="AB741" s="295"/>
      <c r="AC741" s="295"/>
      <c r="AD741" s="295"/>
      <c r="AE741" s="295"/>
      <c r="AF741" s="295"/>
      <c r="AG741" s="295"/>
      <c r="AH741" s="295"/>
    </row>
    <row r="742" spans="1:34" x14ac:dyDescent="0.25">
      <c r="A742" s="295"/>
      <c r="B742" s="295"/>
      <c r="C742" s="295"/>
      <c r="D742" s="295"/>
      <c r="E742" s="295"/>
      <c r="F742" s="295"/>
      <c r="G742" s="295"/>
      <c r="H742" s="295"/>
      <c r="I742" s="295"/>
      <c r="J742" s="295"/>
      <c r="K742" s="295"/>
      <c r="L742" s="295"/>
      <c r="M742" s="295"/>
      <c r="N742" s="295"/>
      <c r="O742" s="295"/>
      <c r="P742" s="295"/>
      <c r="Q742" s="295"/>
      <c r="R742" s="295"/>
      <c r="S742" s="295"/>
      <c r="T742" s="295"/>
      <c r="U742" s="295"/>
      <c r="V742" s="295"/>
      <c r="W742" s="295"/>
      <c r="X742" s="295"/>
      <c r="Y742" s="295"/>
      <c r="Z742" s="295"/>
      <c r="AA742" s="295"/>
      <c r="AB742" s="295"/>
      <c r="AC742" s="295"/>
      <c r="AD742" s="295"/>
      <c r="AE742" s="295"/>
      <c r="AF742" s="295"/>
      <c r="AG742" s="295"/>
      <c r="AH742" s="295"/>
    </row>
    <row r="743" spans="1:34" x14ac:dyDescent="0.25">
      <c r="A743" s="295"/>
      <c r="B743" s="295"/>
      <c r="C743" s="295"/>
      <c r="D743" s="295"/>
      <c r="E743" s="295"/>
      <c r="F743" s="295"/>
      <c r="G743" s="295"/>
      <c r="H743" s="295"/>
      <c r="I743" s="295"/>
      <c r="J743" s="295"/>
      <c r="K743" s="295"/>
      <c r="L743" s="295"/>
      <c r="M743" s="295"/>
      <c r="N743" s="295"/>
      <c r="O743" s="295"/>
      <c r="P743" s="295"/>
      <c r="Q743" s="295"/>
      <c r="R743" s="295"/>
      <c r="S743" s="295"/>
      <c r="T743" s="295"/>
      <c r="U743" s="295"/>
      <c r="V743" s="295"/>
      <c r="W743" s="295"/>
      <c r="X743" s="295"/>
      <c r="Y743" s="295"/>
      <c r="Z743" s="295"/>
      <c r="AA743" s="295"/>
      <c r="AB743" s="295"/>
      <c r="AC743" s="295"/>
      <c r="AD743" s="295"/>
      <c r="AE743" s="295"/>
      <c r="AF743" s="295"/>
      <c r="AG743" s="295"/>
      <c r="AH743" s="295"/>
    </row>
    <row r="744" spans="1:34" x14ac:dyDescent="0.25">
      <c r="A744" s="295"/>
      <c r="B744" s="295"/>
      <c r="C744" s="295"/>
      <c r="D744" s="295"/>
      <c r="E744" s="295"/>
      <c r="F744" s="295"/>
      <c r="G744" s="295"/>
      <c r="H744" s="295"/>
      <c r="I744" s="295"/>
      <c r="J744" s="295"/>
      <c r="K744" s="295"/>
      <c r="L744" s="295"/>
      <c r="M744" s="295"/>
      <c r="N744" s="295"/>
      <c r="O744" s="295"/>
      <c r="P744" s="295"/>
      <c r="Q744" s="295"/>
      <c r="R744" s="295"/>
      <c r="S744" s="295"/>
      <c r="T744" s="295"/>
      <c r="U744" s="295"/>
      <c r="V744" s="295"/>
      <c r="W744" s="295"/>
      <c r="X744" s="295"/>
      <c r="Y744" s="295"/>
      <c r="Z744" s="295"/>
      <c r="AA744" s="295"/>
      <c r="AB744" s="295"/>
      <c r="AC744" s="295"/>
      <c r="AD744" s="295"/>
      <c r="AE744" s="295"/>
      <c r="AF744" s="295"/>
      <c r="AG744" s="295"/>
      <c r="AH744" s="295"/>
    </row>
    <row r="745" spans="1:34" x14ac:dyDescent="0.25">
      <c r="A745" s="295"/>
      <c r="B745" s="295"/>
      <c r="C745" s="295"/>
      <c r="D745" s="295"/>
      <c r="E745" s="295"/>
      <c r="F745" s="295"/>
      <c r="G745" s="295"/>
      <c r="H745" s="295"/>
      <c r="I745" s="295"/>
      <c r="J745" s="295"/>
      <c r="K745" s="295"/>
      <c r="L745" s="295"/>
      <c r="M745" s="295"/>
      <c r="N745" s="295"/>
      <c r="O745" s="295"/>
      <c r="P745" s="295"/>
      <c r="Q745" s="295"/>
      <c r="R745" s="295"/>
      <c r="S745" s="295"/>
      <c r="T745" s="295"/>
      <c r="U745" s="295"/>
      <c r="V745" s="295"/>
      <c r="W745" s="295"/>
      <c r="X745" s="295"/>
      <c r="Y745" s="295"/>
      <c r="Z745" s="295"/>
      <c r="AA745" s="295"/>
      <c r="AB745" s="295"/>
      <c r="AC745" s="295"/>
      <c r="AD745" s="295"/>
      <c r="AE745" s="295"/>
      <c r="AF745" s="295"/>
      <c r="AG745" s="295"/>
      <c r="AH745" s="295"/>
    </row>
    <row r="746" spans="1:34" x14ac:dyDescent="0.25">
      <c r="A746" s="295"/>
      <c r="B746" s="295"/>
      <c r="C746" s="295"/>
      <c r="D746" s="295"/>
      <c r="E746" s="295"/>
      <c r="F746" s="295"/>
      <c r="G746" s="295"/>
      <c r="H746" s="295"/>
      <c r="I746" s="295"/>
      <c r="J746" s="295"/>
      <c r="K746" s="295"/>
      <c r="L746" s="295"/>
      <c r="M746" s="295"/>
      <c r="N746" s="295"/>
      <c r="O746" s="295"/>
      <c r="P746" s="295"/>
      <c r="Q746" s="295"/>
      <c r="R746" s="295"/>
      <c r="S746" s="295"/>
      <c r="T746" s="295"/>
      <c r="U746" s="295"/>
      <c r="V746" s="295"/>
      <c r="W746" s="295"/>
      <c r="X746" s="295"/>
      <c r="Y746" s="295"/>
      <c r="Z746" s="295"/>
      <c r="AA746" s="295"/>
      <c r="AB746" s="295"/>
      <c r="AC746" s="295"/>
      <c r="AD746" s="295"/>
      <c r="AE746" s="295"/>
      <c r="AF746" s="295"/>
      <c r="AG746" s="295"/>
      <c r="AH746" s="295"/>
    </row>
    <row r="747" spans="1:34" x14ac:dyDescent="0.25">
      <c r="A747" s="295"/>
      <c r="B747" s="295"/>
      <c r="C747" s="295"/>
      <c r="D747" s="295"/>
      <c r="E747" s="295"/>
      <c r="F747" s="295"/>
      <c r="G747" s="295"/>
      <c r="H747" s="295"/>
      <c r="I747" s="295"/>
      <c r="J747" s="295"/>
      <c r="K747" s="295"/>
      <c r="L747" s="295"/>
      <c r="M747" s="295"/>
      <c r="N747" s="295"/>
      <c r="O747" s="295"/>
      <c r="P747" s="295"/>
      <c r="Q747" s="295"/>
      <c r="R747" s="295"/>
      <c r="S747" s="295"/>
      <c r="T747" s="295"/>
      <c r="U747" s="295"/>
      <c r="V747" s="295"/>
      <c r="W747" s="295"/>
      <c r="X747" s="295"/>
      <c r="Y747" s="295"/>
      <c r="Z747" s="295"/>
      <c r="AA747" s="295"/>
      <c r="AB747" s="295"/>
      <c r="AC747" s="295"/>
      <c r="AD747" s="295"/>
      <c r="AE747" s="295"/>
      <c r="AF747" s="295"/>
      <c r="AG747" s="295"/>
      <c r="AH747" s="295"/>
    </row>
    <row r="748" spans="1:34" x14ac:dyDescent="0.25">
      <c r="A748" s="295"/>
      <c r="B748" s="295"/>
      <c r="C748" s="295"/>
      <c r="D748" s="295"/>
      <c r="E748" s="295"/>
      <c r="F748" s="295"/>
      <c r="G748" s="295"/>
      <c r="H748" s="295"/>
      <c r="I748" s="295"/>
      <c r="J748" s="295"/>
      <c r="K748" s="295"/>
      <c r="L748" s="295"/>
      <c r="M748" s="295"/>
      <c r="N748" s="295"/>
      <c r="O748" s="295"/>
      <c r="P748" s="295"/>
      <c r="Q748" s="295"/>
      <c r="R748" s="295"/>
      <c r="S748" s="295"/>
      <c r="T748" s="295"/>
      <c r="U748" s="295"/>
      <c r="V748" s="295"/>
      <c r="W748" s="295"/>
      <c r="X748" s="295"/>
      <c r="Y748" s="295"/>
      <c r="Z748" s="295"/>
      <c r="AA748" s="295"/>
      <c r="AB748" s="295"/>
      <c r="AC748" s="295"/>
      <c r="AD748" s="295"/>
      <c r="AE748" s="295"/>
      <c r="AF748" s="295"/>
      <c r="AG748" s="295"/>
      <c r="AH748" s="295"/>
    </row>
    <row r="749" spans="1:34" x14ac:dyDescent="0.25">
      <c r="A749" s="295"/>
      <c r="B749" s="295"/>
      <c r="C749" s="295"/>
      <c r="D749" s="295"/>
      <c r="E749" s="295"/>
      <c r="F749" s="295"/>
      <c r="G749" s="295"/>
      <c r="H749" s="295"/>
      <c r="I749" s="295"/>
      <c r="J749" s="295"/>
      <c r="K749" s="295"/>
      <c r="L749" s="295"/>
      <c r="M749" s="295"/>
      <c r="N749" s="295"/>
      <c r="O749" s="295"/>
      <c r="P749" s="295"/>
      <c r="Q749" s="295"/>
      <c r="R749" s="295"/>
      <c r="S749" s="295"/>
      <c r="T749" s="295"/>
      <c r="U749" s="295"/>
      <c r="V749" s="295"/>
      <c r="W749" s="295"/>
      <c r="X749" s="295"/>
      <c r="Y749" s="295"/>
      <c r="Z749" s="295"/>
      <c r="AA749" s="295"/>
      <c r="AB749" s="295"/>
      <c r="AC749" s="295"/>
      <c r="AD749" s="295"/>
      <c r="AE749" s="295"/>
      <c r="AF749" s="295"/>
      <c r="AG749" s="295"/>
      <c r="AH749" s="295"/>
    </row>
    <row r="750" spans="1:34" x14ac:dyDescent="0.25">
      <c r="A750" s="295"/>
      <c r="B750" s="295"/>
      <c r="C750" s="295"/>
      <c r="D750" s="295"/>
      <c r="E750" s="295"/>
      <c r="F750" s="295"/>
      <c r="G750" s="295"/>
      <c r="H750" s="295"/>
      <c r="I750" s="295"/>
      <c r="J750" s="295"/>
      <c r="K750" s="295"/>
      <c r="L750" s="295"/>
      <c r="M750" s="295"/>
      <c r="N750" s="295"/>
      <c r="O750" s="295"/>
      <c r="P750" s="295"/>
      <c r="Q750" s="295"/>
      <c r="R750" s="295"/>
      <c r="S750" s="295"/>
      <c r="T750" s="295"/>
      <c r="U750" s="295"/>
      <c r="V750" s="295"/>
      <c r="W750" s="295"/>
      <c r="X750" s="295"/>
      <c r="Y750" s="295"/>
      <c r="Z750" s="295"/>
      <c r="AA750" s="295"/>
      <c r="AB750" s="295"/>
      <c r="AC750" s="295"/>
      <c r="AD750" s="295"/>
      <c r="AE750" s="295"/>
      <c r="AF750" s="295"/>
      <c r="AG750" s="295"/>
      <c r="AH750" s="295"/>
    </row>
    <row r="751" spans="1:34" x14ac:dyDescent="0.25">
      <c r="A751" s="295"/>
      <c r="B751" s="295"/>
      <c r="C751" s="295"/>
      <c r="D751" s="295"/>
      <c r="E751" s="295"/>
      <c r="F751" s="295"/>
      <c r="G751" s="295"/>
      <c r="H751" s="295"/>
      <c r="I751" s="295"/>
      <c r="J751" s="295"/>
      <c r="K751" s="295"/>
      <c r="L751" s="295"/>
      <c r="M751" s="295"/>
      <c r="N751" s="295"/>
      <c r="O751" s="295"/>
      <c r="P751" s="295"/>
      <c r="Q751" s="295"/>
      <c r="R751" s="295"/>
      <c r="S751" s="295"/>
      <c r="T751" s="295"/>
      <c r="U751" s="295"/>
      <c r="V751" s="295"/>
      <c r="W751" s="295"/>
      <c r="X751" s="295"/>
      <c r="Y751" s="295"/>
      <c r="Z751" s="295"/>
      <c r="AA751" s="295"/>
      <c r="AB751" s="295"/>
      <c r="AC751" s="295"/>
      <c r="AD751" s="295"/>
      <c r="AE751" s="295"/>
      <c r="AF751" s="295"/>
      <c r="AG751" s="295"/>
      <c r="AH751" s="295"/>
    </row>
    <row r="752" spans="1:34" x14ac:dyDescent="0.25">
      <c r="A752" s="295"/>
      <c r="B752" s="295"/>
      <c r="C752" s="295"/>
      <c r="D752" s="295"/>
      <c r="E752" s="295"/>
      <c r="F752" s="295"/>
      <c r="G752" s="295"/>
      <c r="H752" s="295"/>
      <c r="I752" s="295"/>
      <c r="J752" s="295"/>
      <c r="K752" s="295"/>
      <c r="L752" s="295"/>
      <c r="M752" s="295"/>
      <c r="N752" s="295"/>
      <c r="O752" s="295"/>
      <c r="P752" s="295"/>
      <c r="Q752" s="295"/>
      <c r="R752" s="295"/>
      <c r="S752" s="295"/>
      <c r="T752" s="295"/>
      <c r="U752" s="295"/>
      <c r="V752" s="295"/>
      <c r="W752" s="295"/>
      <c r="X752" s="295"/>
      <c r="Y752" s="295"/>
      <c r="Z752" s="295"/>
      <c r="AA752" s="295"/>
      <c r="AB752" s="295"/>
      <c r="AC752" s="295"/>
      <c r="AD752" s="295"/>
      <c r="AE752" s="295"/>
      <c r="AF752" s="295"/>
      <c r="AG752" s="295"/>
      <c r="AH752" s="295"/>
    </row>
    <row r="753" spans="1:34" x14ac:dyDescent="0.25">
      <c r="A753" s="295"/>
      <c r="B753" s="295"/>
      <c r="C753" s="295"/>
      <c r="D753" s="295"/>
      <c r="E753" s="295"/>
      <c r="F753" s="295"/>
      <c r="G753" s="295"/>
      <c r="H753" s="295"/>
      <c r="I753" s="295"/>
      <c r="J753" s="295"/>
      <c r="K753" s="295"/>
      <c r="L753" s="295"/>
      <c r="M753" s="295"/>
      <c r="N753" s="295"/>
      <c r="O753" s="295"/>
      <c r="P753" s="295"/>
      <c r="Q753" s="295"/>
      <c r="R753" s="295"/>
      <c r="S753" s="295"/>
      <c r="T753" s="295"/>
      <c r="U753" s="295"/>
      <c r="V753" s="295"/>
      <c r="W753" s="295"/>
      <c r="X753" s="295"/>
      <c r="Y753" s="295"/>
      <c r="Z753" s="295"/>
      <c r="AA753" s="295"/>
      <c r="AB753" s="295"/>
      <c r="AC753" s="295"/>
      <c r="AD753" s="295"/>
      <c r="AE753" s="295"/>
      <c r="AF753" s="295"/>
      <c r="AG753" s="295"/>
      <c r="AH753" s="295"/>
    </row>
    <row r="754" spans="1:34" x14ac:dyDescent="0.25">
      <c r="A754" s="295"/>
      <c r="B754" s="295"/>
      <c r="C754" s="295"/>
      <c r="D754" s="295"/>
      <c r="E754" s="295"/>
      <c r="F754" s="295"/>
      <c r="G754" s="295"/>
      <c r="H754" s="295"/>
      <c r="I754" s="295"/>
      <c r="J754" s="295"/>
      <c r="K754" s="295"/>
      <c r="L754" s="295"/>
      <c r="M754" s="295"/>
      <c r="N754" s="295"/>
      <c r="O754" s="295"/>
      <c r="P754" s="295"/>
      <c r="Q754" s="295"/>
      <c r="R754" s="295"/>
      <c r="S754" s="295"/>
      <c r="T754" s="295"/>
      <c r="U754" s="295"/>
      <c r="V754" s="295"/>
      <c r="W754" s="295"/>
      <c r="X754" s="295"/>
      <c r="Y754" s="295"/>
      <c r="Z754" s="295"/>
      <c r="AA754" s="295"/>
      <c r="AB754" s="295"/>
      <c r="AC754" s="295"/>
      <c r="AD754" s="295"/>
      <c r="AE754" s="295"/>
      <c r="AF754" s="295"/>
      <c r="AG754" s="295"/>
      <c r="AH754" s="295"/>
    </row>
    <row r="755" spans="1:34" x14ac:dyDescent="0.25">
      <c r="A755" s="295"/>
      <c r="B755" s="295"/>
      <c r="C755" s="295"/>
      <c r="D755" s="295"/>
      <c r="E755" s="295"/>
      <c r="F755" s="295"/>
      <c r="G755" s="295"/>
      <c r="H755" s="295"/>
      <c r="I755" s="295"/>
      <c r="J755" s="295"/>
      <c r="K755" s="295"/>
      <c r="L755" s="295"/>
      <c r="M755" s="295"/>
      <c r="N755" s="295"/>
      <c r="O755" s="295"/>
      <c r="P755" s="295"/>
      <c r="Q755" s="295"/>
      <c r="R755" s="295"/>
      <c r="S755" s="295"/>
      <c r="T755" s="295"/>
      <c r="U755" s="295"/>
      <c r="V755" s="295"/>
      <c r="W755" s="295"/>
      <c r="X755" s="295"/>
      <c r="Y755" s="295"/>
      <c r="Z755" s="295"/>
      <c r="AA755" s="295"/>
      <c r="AB755" s="295"/>
      <c r="AC755" s="295"/>
      <c r="AD755" s="295"/>
      <c r="AE755" s="295"/>
      <c r="AF755" s="295"/>
      <c r="AG755" s="295"/>
      <c r="AH755" s="295"/>
    </row>
    <row r="756" spans="1:34" x14ac:dyDescent="0.25">
      <c r="A756" s="295"/>
      <c r="B756" s="295"/>
      <c r="C756" s="295"/>
      <c r="D756" s="295"/>
      <c r="E756" s="295"/>
      <c r="F756" s="295"/>
      <c r="G756" s="295"/>
      <c r="H756" s="295"/>
      <c r="I756" s="295"/>
      <c r="J756" s="295"/>
      <c r="K756" s="295"/>
      <c r="L756" s="295"/>
      <c r="M756" s="295"/>
      <c r="N756" s="295"/>
      <c r="O756" s="295"/>
      <c r="P756" s="295"/>
      <c r="Q756" s="295"/>
      <c r="R756" s="295"/>
      <c r="S756" s="295"/>
      <c r="T756" s="295"/>
      <c r="U756" s="295"/>
      <c r="V756" s="295"/>
      <c r="W756" s="295"/>
      <c r="X756" s="295"/>
      <c r="Y756" s="295"/>
      <c r="Z756" s="295"/>
      <c r="AA756" s="295"/>
      <c r="AB756" s="295"/>
      <c r="AC756" s="295"/>
      <c r="AD756" s="295"/>
      <c r="AE756" s="295"/>
      <c r="AF756" s="295"/>
      <c r="AG756" s="295"/>
      <c r="AH756" s="295"/>
    </row>
    <row r="757" spans="1:34" x14ac:dyDescent="0.25">
      <c r="A757" s="295"/>
      <c r="B757" s="295"/>
      <c r="C757" s="295"/>
      <c r="D757" s="295"/>
      <c r="E757" s="295"/>
      <c r="F757" s="295"/>
      <c r="G757" s="295"/>
      <c r="H757" s="295"/>
      <c r="I757" s="295"/>
      <c r="J757" s="295"/>
      <c r="K757" s="295"/>
      <c r="L757" s="295"/>
      <c r="M757" s="295"/>
      <c r="N757" s="295"/>
      <c r="O757" s="295"/>
      <c r="P757" s="295"/>
      <c r="Q757" s="295"/>
      <c r="R757" s="295"/>
      <c r="S757" s="295"/>
      <c r="T757" s="295"/>
      <c r="U757" s="295"/>
      <c r="V757" s="295"/>
      <c r="W757" s="295"/>
      <c r="X757" s="295"/>
      <c r="Y757" s="295"/>
      <c r="Z757" s="295"/>
      <c r="AA757" s="295"/>
      <c r="AB757" s="295"/>
      <c r="AC757" s="295"/>
      <c r="AD757" s="295"/>
      <c r="AE757" s="295"/>
      <c r="AF757" s="295"/>
      <c r="AG757" s="295"/>
      <c r="AH757" s="295"/>
    </row>
    <row r="758" spans="1:34" x14ac:dyDescent="0.25">
      <c r="A758" s="295"/>
      <c r="B758" s="295"/>
      <c r="C758" s="295"/>
      <c r="D758" s="295"/>
      <c r="E758" s="295"/>
      <c r="F758" s="295"/>
      <c r="G758" s="295"/>
      <c r="H758" s="295"/>
      <c r="I758" s="295"/>
      <c r="J758" s="295"/>
      <c r="K758" s="295"/>
      <c r="L758" s="295"/>
      <c r="M758" s="295"/>
      <c r="N758" s="295"/>
      <c r="O758" s="295"/>
      <c r="P758" s="295"/>
      <c r="Q758" s="295"/>
      <c r="R758" s="295"/>
      <c r="S758" s="295"/>
      <c r="T758" s="295"/>
      <c r="U758" s="295"/>
      <c r="V758" s="295"/>
      <c r="W758" s="295"/>
      <c r="X758" s="295"/>
      <c r="Y758" s="295"/>
      <c r="Z758" s="295"/>
      <c r="AA758" s="295"/>
      <c r="AB758" s="295"/>
      <c r="AC758" s="295"/>
      <c r="AD758" s="295"/>
      <c r="AE758" s="295"/>
      <c r="AF758" s="295"/>
      <c r="AG758" s="295"/>
      <c r="AH758" s="295"/>
    </row>
    <row r="759" spans="1:34" x14ac:dyDescent="0.25">
      <c r="A759" s="295"/>
      <c r="B759" s="295"/>
      <c r="C759" s="295"/>
      <c r="D759" s="295"/>
      <c r="E759" s="295"/>
      <c r="F759" s="295"/>
      <c r="G759" s="295"/>
      <c r="H759" s="295"/>
      <c r="I759" s="295"/>
      <c r="J759" s="295"/>
      <c r="K759" s="295"/>
      <c r="L759" s="295"/>
      <c r="M759" s="295"/>
      <c r="N759" s="295"/>
      <c r="O759" s="295"/>
      <c r="P759" s="295"/>
      <c r="Q759" s="295"/>
      <c r="R759" s="295"/>
      <c r="S759" s="295"/>
      <c r="T759" s="295"/>
      <c r="U759" s="295"/>
      <c r="V759" s="295"/>
      <c r="W759" s="295"/>
      <c r="X759" s="295"/>
      <c r="Y759" s="295"/>
      <c r="Z759" s="295"/>
      <c r="AA759" s="295"/>
      <c r="AB759" s="295"/>
      <c r="AC759" s="295"/>
      <c r="AD759" s="295"/>
      <c r="AE759" s="295"/>
      <c r="AF759" s="295"/>
      <c r="AG759" s="295"/>
      <c r="AH759" s="295"/>
    </row>
    <row r="760" spans="1:34" x14ac:dyDescent="0.25">
      <c r="A760" s="295"/>
      <c r="B760" s="295"/>
      <c r="C760" s="295"/>
      <c r="D760" s="295"/>
      <c r="E760" s="295"/>
      <c r="F760" s="295"/>
      <c r="G760" s="295"/>
      <c r="H760" s="295"/>
      <c r="I760" s="295"/>
      <c r="J760" s="295"/>
      <c r="K760" s="295"/>
      <c r="L760" s="295"/>
      <c r="M760" s="295"/>
      <c r="N760" s="295"/>
      <c r="O760" s="295"/>
      <c r="P760" s="295"/>
      <c r="Q760" s="295"/>
      <c r="R760" s="295"/>
      <c r="S760" s="295"/>
      <c r="T760" s="295"/>
      <c r="U760" s="295"/>
      <c r="V760" s="295"/>
      <c r="W760" s="295"/>
      <c r="X760" s="295"/>
      <c r="Y760" s="295"/>
      <c r="Z760" s="295"/>
      <c r="AA760" s="295"/>
      <c r="AB760" s="295"/>
      <c r="AC760" s="295"/>
      <c r="AD760" s="295"/>
      <c r="AE760" s="295"/>
      <c r="AF760" s="295"/>
      <c r="AG760" s="295"/>
      <c r="AH760" s="295"/>
    </row>
    <row r="761" spans="1:34" x14ac:dyDescent="0.25">
      <c r="A761" s="295"/>
      <c r="B761" s="295"/>
      <c r="C761" s="295"/>
      <c r="D761" s="295"/>
      <c r="E761" s="295"/>
      <c r="F761" s="295"/>
      <c r="G761" s="295"/>
      <c r="H761" s="295"/>
      <c r="I761" s="295"/>
      <c r="J761" s="295"/>
      <c r="K761" s="295"/>
      <c r="L761" s="295"/>
      <c r="M761" s="295"/>
      <c r="N761" s="295"/>
      <c r="O761" s="295"/>
      <c r="P761" s="295"/>
      <c r="Q761" s="295"/>
      <c r="R761" s="295"/>
      <c r="S761" s="295"/>
      <c r="T761" s="295"/>
      <c r="U761" s="295"/>
      <c r="V761" s="295"/>
      <c r="W761" s="295"/>
      <c r="X761" s="295"/>
      <c r="Y761" s="295"/>
      <c r="Z761" s="295"/>
      <c r="AA761" s="295"/>
      <c r="AB761" s="295"/>
      <c r="AC761" s="295"/>
      <c r="AD761" s="295"/>
      <c r="AE761" s="295"/>
      <c r="AF761" s="295"/>
      <c r="AG761" s="295"/>
      <c r="AH761" s="295"/>
    </row>
    <row r="762" spans="1:34" x14ac:dyDescent="0.25">
      <c r="A762" s="295"/>
      <c r="B762" s="295"/>
      <c r="C762" s="295"/>
      <c r="D762" s="295"/>
      <c r="E762" s="295"/>
      <c r="F762" s="295"/>
      <c r="G762" s="295"/>
      <c r="H762" s="295"/>
      <c r="I762" s="295"/>
      <c r="J762" s="295"/>
      <c r="K762" s="295"/>
      <c r="L762" s="295"/>
      <c r="M762" s="295"/>
      <c r="N762" s="295"/>
      <c r="O762" s="295"/>
      <c r="P762" s="295"/>
      <c r="Q762" s="295"/>
      <c r="R762" s="295"/>
      <c r="S762" s="295"/>
      <c r="T762" s="295"/>
      <c r="U762" s="295"/>
      <c r="V762" s="295"/>
      <c r="W762" s="295"/>
      <c r="X762" s="295"/>
      <c r="Y762" s="295"/>
      <c r="Z762" s="295"/>
      <c r="AA762" s="295"/>
      <c r="AB762" s="295"/>
      <c r="AC762" s="295"/>
      <c r="AD762" s="295"/>
      <c r="AE762" s="295"/>
      <c r="AF762" s="295"/>
      <c r="AG762" s="295"/>
      <c r="AH762" s="295"/>
    </row>
    <row r="763" spans="1:34" x14ac:dyDescent="0.25">
      <c r="A763" s="295"/>
      <c r="B763" s="295"/>
      <c r="C763" s="295"/>
      <c r="D763" s="295"/>
      <c r="E763" s="295"/>
      <c r="F763" s="295"/>
      <c r="G763" s="295"/>
      <c r="H763" s="295"/>
      <c r="I763" s="295"/>
      <c r="J763" s="295"/>
      <c r="K763" s="295"/>
      <c r="L763" s="295"/>
      <c r="M763" s="295"/>
      <c r="N763" s="295"/>
      <c r="O763" s="295"/>
      <c r="P763" s="295"/>
      <c r="Q763" s="295"/>
      <c r="R763" s="295"/>
      <c r="S763" s="295"/>
      <c r="T763" s="295"/>
      <c r="U763" s="295"/>
      <c r="V763" s="295"/>
      <c r="W763" s="295"/>
      <c r="X763" s="295"/>
      <c r="Y763" s="295"/>
      <c r="Z763" s="295"/>
      <c r="AA763" s="295"/>
      <c r="AB763" s="295"/>
      <c r="AC763" s="295"/>
      <c r="AD763" s="295"/>
      <c r="AE763" s="295"/>
      <c r="AF763" s="295"/>
      <c r="AG763" s="295"/>
      <c r="AH763" s="295"/>
    </row>
    <row r="764" spans="1:34" x14ac:dyDescent="0.25">
      <c r="A764" s="295"/>
      <c r="B764" s="295"/>
      <c r="C764" s="295"/>
      <c r="D764" s="295"/>
      <c r="E764" s="295"/>
      <c r="F764" s="295"/>
      <c r="G764" s="295"/>
      <c r="H764" s="295"/>
      <c r="I764" s="295"/>
      <c r="J764" s="295"/>
      <c r="K764" s="295"/>
      <c r="L764" s="295"/>
      <c r="M764" s="295"/>
      <c r="N764" s="295"/>
      <c r="O764" s="295"/>
      <c r="P764" s="295"/>
      <c r="Q764" s="295"/>
      <c r="R764" s="295"/>
      <c r="S764" s="295"/>
      <c r="T764" s="295"/>
      <c r="U764" s="295"/>
      <c r="V764" s="295"/>
      <c r="W764" s="295"/>
      <c r="X764" s="295"/>
      <c r="Y764" s="295"/>
      <c r="Z764" s="295"/>
      <c r="AA764" s="295"/>
      <c r="AB764" s="295"/>
      <c r="AC764" s="295"/>
      <c r="AD764" s="295"/>
      <c r="AE764" s="295"/>
      <c r="AF764" s="295"/>
      <c r="AG764" s="295"/>
      <c r="AH764" s="295"/>
    </row>
    <row r="765" spans="1:34" x14ac:dyDescent="0.25">
      <c r="A765" s="295"/>
      <c r="B765" s="295"/>
      <c r="C765" s="295"/>
      <c r="D765" s="295"/>
      <c r="E765" s="295"/>
      <c r="F765" s="295"/>
      <c r="G765" s="295"/>
      <c r="H765" s="295"/>
      <c r="I765" s="295"/>
      <c r="J765" s="295"/>
      <c r="K765" s="295"/>
      <c r="L765" s="295"/>
      <c r="M765" s="295"/>
      <c r="N765" s="295"/>
      <c r="O765" s="295"/>
      <c r="P765" s="295"/>
      <c r="Q765" s="295"/>
      <c r="R765" s="295"/>
      <c r="S765" s="295"/>
      <c r="T765" s="295"/>
      <c r="U765" s="295"/>
      <c r="V765" s="295"/>
      <c r="W765" s="295"/>
      <c r="X765" s="295"/>
      <c r="Y765" s="295"/>
      <c r="Z765" s="295"/>
      <c r="AA765" s="295"/>
      <c r="AB765" s="295"/>
      <c r="AC765" s="295"/>
      <c r="AD765" s="295"/>
      <c r="AE765" s="295"/>
      <c r="AF765" s="295"/>
      <c r="AG765" s="295"/>
      <c r="AH765" s="295"/>
    </row>
    <row r="766" spans="1:34" x14ac:dyDescent="0.25">
      <c r="A766" s="295"/>
      <c r="B766" s="295"/>
      <c r="C766" s="295"/>
      <c r="D766" s="295"/>
      <c r="E766" s="295"/>
      <c r="F766" s="295"/>
      <c r="G766" s="295"/>
      <c r="H766" s="295"/>
      <c r="I766" s="295"/>
      <c r="J766" s="295"/>
      <c r="K766" s="295"/>
      <c r="L766" s="295"/>
      <c r="M766" s="295"/>
      <c r="N766" s="295"/>
      <c r="O766" s="295"/>
      <c r="P766" s="295"/>
      <c r="Q766" s="295"/>
      <c r="R766" s="295"/>
      <c r="S766" s="295"/>
      <c r="T766" s="295"/>
      <c r="U766" s="295"/>
      <c r="V766" s="295"/>
      <c r="W766" s="295"/>
      <c r="X766" s="295"/>
      <c r="Y766" s="295"/>
      <c r="Z766" s="295"/>
      <c r="AA766" s="295"/>
      <c r="AB766" s="295"/>
      <c r="AC766" s="295"/>
      <c r="AD766" s="295"/>
      <c r="AE766" s="295"/>
      <c r="AF766" s="295"/>
      <c r="AG766" s="295"/>
      <c r="AH766" s="295"/>
    </row>
    <row r="767" spans="1:34" x14ac:dyDescent="0.25">
      <c r="A767" s="295"/>
      <c r="B767" s="295"/>
      <c r="C767" s="295"/>
      <c r="D767" s="295"/>
      <c r="E767" s="295"/>
      <c r="F767" s="295"/>
      <c r="G767" s="295"/>
      <c r="H767" s="295"/>
      <c r="I767" s="295"/>
      <c r="J767" s="295"/>
      <c r="K767" s="295"/>
      <c r="L767" s="295"/>
      <c r="M767" s="295"/>
      <c r="N767" s="295"/>
      <c r="O767" s="295"/>
      <c r="P767" s="295"/>
      <c r="Q767" s="295"/>
      <c r="R767" s="295"/>
      <c r="S767" s="295"/>
      <c r="T767" s="295"/>
      <c r="U767" s="295"/>
      <c r="V767" s="295"/>
      <c r="W767" s="295"/>
      <c r="X767" s="295"/>
      <c r="Y767" s="295"/>
      <c r="Z767" s="295"/>
      <c r="AA767" s="295"/>
      <c r="AB767" s="295"/>
      <c r="AC767" s="295"/>
      <c r="AD767" s="295"/>
      <c r="AE767" s="295"/>
      <c r="AF767" s="295"/>
      <c r="AG767" s="295"/>
      <c r="AH767" s="295"/>
    </row>
    <row r="768" spans="1:34" x14ac:dyDescent="0.25">
      <c r="A768" s="295"/>
      <c r="B768" s="295"/>
      <c r="C768" s="295"/>
      <c r="D768" s="295"/>
      <c r="E768" s="295"/>
      <c r="F768" s="295"/>
      <c r="G768" s="295"/>
      <c r="H768" s="295"/>
      <c r="I768" s="295"/>
      <c r="J768" s="295"/>
      <c r="K768" s="295"/>
      <c r="L768" s="295"/>
      <c r="M768" s="295"/>
      <c r="N768" s="295"/>
      <c r="O768" s="295"/>
      <c r="P768" s="295"/>
      <c r="Q768" s="295"/>
      <c r="R768" s="295"/>
      <c r="S768" s="295"/>
      <c r="T768" s="295"/>
      <c r="U768" s="295"/>
      <c r="V768" s="295"/>
      <c r="W768" s="295"/>
      <c r="X768" s="295"/>
      <c r="Y768" s="295"/>
      <c r="Z768" s="295"/>
      <c r="AA768" s="295"/>
      <c r="AB768" s="295"/>
      <c r="AC768" s="295"/>
      <c r="AD768" s="295"/>
      <c r="AE768" s="295"/>
      <c r="AF768" s="295"/>
      <c r="AG768" s="295"/>
      <c r="AH768" s="295"/>
    </row>
    <row r="769" spans="1:34" x14ac:dyDescent="0.25">
      <c r="A769" s="295"/>
      <c r="B769" s="295"/>
      <c r="C769" s="295"/>
      <c r="D769" s="295"/>
      <c r="E769" s="295"/>
      <c r="F769" s="295"/>
      <c r="G769" s="295"/>
      <c r="H769" s="295"/>
      <c r="I769" s="295"/>
      <c r="J769" s="295"/>
      <c r="K769" s="295"/>
      <c r="L769" s="295"/>
      <c r="M769" s="295"/>
      <c r="N769" s="295"/>
      <c r="O769" s="295"/>
      <c r="P769" s="295"/>
      <c r="Q769" s="295"/>
      <c r="R769" s="295"/>
      <c r="S769" s="295"/>
      <c r="T769" s="295"/>
      <c r="U769" s="295"/>
      <c r="V769" s="295"/>
      <c r="W769" s="295"/>
      <c r="X769" s="295"/>
      <c r="Y769" s="295"/>
      <c r="Z769" s="295"/>
      <c r="AA769" s="295"/>
      <c r="AB769" s="295"/>
      <c r="AC769" s="295"/>
      <c r="AD769" s="295"/>
      <c r="AE769" s="295"/>
      <c r="AF769" s="295"/>
      <c r="AG769" s="295"/>
      <c r="AH769" s="295"/>
    </row>
    <row r="770" spans="1:34" x14ac:dyDescent="0.25">
      <c r="A770" s="295"/>
      <c r="B770" s="295"/>
      <c r="C770" s="295"/>
      <c r="D770" s="295"/>
      <c r="E770" s="295"/>
      <c r="F770" s="295"/>
      <c r="G770" s="295"/>
      <c r="H770" s="295"/>
      <c r="I770" s="295"/>
      <c r="J770" s="295"/>
      <c r="K770" s="295"/>
      <c r="L770" s="295"/>
      <c r="M770" s="295"/>
      <c r="N770" s="295"/>
      <c r="O770" s="295"/>
      <c r="P770" s="295"/>
      <c r="Q770" s="295"/>
      <c r="R770" s="295"/>
      <c r="S770" s="295"/>
      <c r="T770" s="295"/>
      <c r="U770" s="295"/>
      <c r="V770" s="295"/>
      <c r="W770" s="295"/>
      <c r="X770" s="295"/>
      <c r="Y770" s="295"/>
      <c r="Z770" s="295"/>
      <c r="AA770" s="295"/>
      <c r="AB770" s="295"/>
      <c r="AC770" s="295"/>
      <c r="AD770" s="295"/>
      <c r="AE770" s="295"/>
      <c r="AF770" s="295"/>
      <c r="AG770" s="295"/>
      <c r="AH770" s="295"/>
    </row>
    <row r="771" spans="1:34" x14ac:dyDescent="0.25">
      <c r="A771" s="295"/>
      <c r="B771" s="295"/>
      <c r="C771" s="295"/>
      <c r="D771" s="295"/>
      <c r="E771" s="295"/>
      <c r="F771" s="295"/>
      <c r="G771" s="295"/>
      <c r="H771" s="295"/>
      <c r="I771" s="295"/>
      <c r="J771" s="295"/>
      <c r="K771" s="295"/>
      <c r="L771" s="295"/>
      <c r="M771" s="295"/>
      <c r="N771" s="295"/>
      <c r="O771" s="295"/>
      <c r="P771" s="295"/>
      <c r="Q771" s="295"/>
      <c r="R771" s="295"/>
      <c r="S771" s="295"/>
      <c r="T771" s="295"/>
      <c r="U771" s="295"/>
      <c r="V771" s="295"/>
      <c r="W771" s="295"/>
      <c r="X771" s="295"/>
      <c r="Y771" s="295"/>
      <c r="Z771" s="295"/>
      <c r="AA771" s="295"/>
      <c r="AB771" s="295"/>
      <c r="AC771" s="295"/>
      <c r="AD771" s="295"/>
      <c r="AE771" s="295"/>
      <c r="AF771" s="295"/>
      <c r="AG771" s="295"/>
      <c r="AH771" s="295"/>
    </row>
    <row r="772" spans="1:34" x14ac:dyDescent="0.25">
      <c r="A772" s="295"/>
      <c r="B772" s="295"/>
      <c r="C772" s="295"/>
      <c r="D772" s="295"/>
      <c r="E772" s="295"/>
      <c r="F772" s="295"/>
      <c r="G772" s="295"/>
      <c r="H772" s="295"/>
      <c r="I772" s="295"/>
      <c r="J772" s="295"/>
      <c r="K772" s="295"/>
      <c r="L772" s="295"/>
      <c r="M772" s="295"/>
      <c r="N772" s="295"/>
      <c r="O772" s="295"/>
      <c r="P772" s="295"/>
      <c r="Q772" s="295"/>
      <c r="R772" s="295"/>
      <c r="S772" s="295"/>
      <c r="T772" s="295"/>
      <c r="U772" s="295"/>
      <c r="V772" s="295"/>
      <c r="W772" s="295"/>
      <c r="X772" s="295"/>
      <c r="Y772" s="295"/>
      <c r="Z772" s="295"/>
      <c r="AA772" s="295"/>
      <c r="AB772" s="295"/>
      <c r="AC772" s="295"/>
      <c r="AD772" s="295"/>
      <c r="AE772" s="295"/>
      <c r="AF772" s="295"/>
      <c r="AG772" s="295"/>
      <c r="AH772" s="295"/>
    </row>
    <row r="773" spans="1:34" x14ac:dyDescent="0.25">
      <c r="A773" s="295"/>
      <c r="B773" s="295"/>
      <c r="C773" s="295"/>
      <c r="D773" s="295"/>
      <c r="E773" s="295"/>
      <c r="F773" s="295"/>
      <c r="G773" s="295"/>
      <c r="H773" s="295"/>
      <c r="I773" s="295"/>
      <c r="J773" s="295"/>
      <c r="K773" s="295"/>
      <c r="L773" s="295"/>
      <c r="M773" s="295"/>
      <c r="N773" s="295"/>
      <c r="O773" s="295"/>
      <c r="P773" s="295"/>
      <c r="Q773" s="295"/>
      <c r="R773" s="295"/>
      <c r="S773" s="295"/>
      <c r="T773" s="295"/>
      <c r="U773" s="295"/>
      <c r="V773" s="295"/>
      <c r="W773" s="295"/>
      <c r="X773" s="295"/>
      <c r="Y773" s="295"/>
      <c r="Z773" s="295"/>
      <c r="AA773" s="295"/>
      <c r="AB773" s="295"/>
      <c r="AC773" s="295"/>
      <c r="AD773" s="295"/>
      <c r="AE773" s="295"/>
      <c r="AF773" s="295"/>
      <c r="AG773" s="295"/>
      <c r="AH773" s="295"/>
    </row>
    <row r="774" spans="1:34" x14ac:dyDescent="0.25">
      <c r="A774" s="295"/>
      <c r="B774" s="295"/>
      <c r="C774" s="295"/>
      <c r="D774" s="295"/>
      <c r="E774" s="295"/>
      <c r="F774" s="295"/>
      <c r="G774" s="295"/>
      <c r="H774" s="295"/>
      <c r="I774" s="295"/>
      <c r="J774" s="295"/>
      <c r="K774" s="295"/>
      <c r="L774" s="295"/>
      <c r="M774" s="295"/>
      <c r="N774" s="295"/>
      <c r="O774" s="295"/>
      <c r="P774" s="295"/>
      <c r="Q774" s="295"/>
      <c r="R774" s="295"/>
      <c r="S774" s="295"/>
      <c r="T774" s="295"/>
      <c r="U774" s="295"/>
      <c r="V774" s="295"/>
      <c r="W774" s="295"/>
      <c r="X774" s="295"/>
      <c r="Y774" s="295"/>
      <c r="Z774" s="295"/>
      <c r="AA774" s="295"/>
      <c r="AB774" s="295"/>
      <c r="AC774" s="295"/>
      <c r="AD774" s="295"/>
      <c r="AE774" s="295"/>
      <c r="AF774" s="295"/>
      <c r="AG774" s="295"/>
      <c r="AH774" s="295"/>
    </row>
    <row r="775" spans="1:34" x14ac:dyDescent="0.25">
      <c r="A775" s="295"/>
      <c r="B775" s="295"/>
      <c r="C775" s="295"/>
      <c r="D775" s="295"/>
      <c r="E775" s="295"/>
      <c r="F775" s="295"/>
      <c r="G775" s="295"/>
      <c r="H775" s="295"/>
      <c r="I775" s="295"/>
      <c r="J775" s="295"/>
      <c r="K775" s="295"/>
      <c r="L775" s="295"/>
      <c r="M775" s="295"/>
      <c r="N775" s="295"/>
      <c r="O775" s="295"/>
      <c r="P775" s="295"/>
      <c r="Q775" s="295"/>
      <c r="R775" s="295"/>
      <c r="S775" s="295"/>
      <c r="T775" s="295"/>
      <c r="U775" s="295"/>
      <c r="V775" s="295"/>
      <c r="W775" s="295"/>
      <c r="X775" s="295"/>
      <c r="Y775" s="295"/>
      <c r="Z775" s="295"/>
      <c r="AA775" s="295"/>
      <c r="AB775" s="295"/>
      <c r="AC775" s="295"/>
      <c r="AD775" s="295"/>
      <c r="AE775" s="295"/>
      <c r="AF775" s="295"/>
      <c r="AG775" s="295"/>
      <c r="AH775" s="295"/>
    </row>
    <row r="776" spans="1:34" x14ac:dyDescent="0.25">
      <c r="A776" s="295"/>
      <c r="B776" s="295"/>
      <c r="C776" s="295"/>
      <c r="D776" s="295"/>
      <c r="E776" s="295"/>
      <c r="F776" s="295"/>
      <c r="G776" s="295"/>
      <c r="H776" s="295"/>
      <c r="I776" s="295"/>
      <c r="J776" s="295"/>
      <c r="K776" s="295"/>
      <c r="L776" s="295"/>
      <c r="M776" s="295"/>
      <c r="N776" s="295"/>
      <c r="O776" s="295"/>
      <c r="P776" s="295"/>
      <c r="Q776" s="295"/>
      <c r="R776" s="295"/>
      <c r="S776" s="295"/>
      <c r="T776" s="295"/>
      <c r="U776" s="295"/>
      <c r="V776" s="295"/>
      <c r="W776" s="295"/>
      <c r="X776" s="295"/>
      <c r="Y776" s="295"/>
      <c r="Z776" s="295"/>
      <c r="AA776" s="295"/>
      <c r="AB776" s="295"/>
      <c r="AC776" s="295"/>
      <c r="AD776" s="295"/>
      <c r="AE776" s="295"/>
      <c r="AF776" s="295"/>
      <c r="AG776" s="295"/>
      <c r="AH776" s="295"/>
    </row>
    <row r="777" spans="1:34" x14ac:dyDescent="0.25">
      <c r="A777" s="295"/>
      <c r="B777" s="295"/>
      <c r="C777" s="295"/>
      <c r="D777" s="295"/>
      <c r="E777" s="295"/>
      <c r="F777" s="295"/>
      <c r="G777" s="295"/>
      <c r="H777" s="295"/>
      <c r="I777" s="295"/>
      <c r="J777" s="295"/>
      <c r="K777" s="295"/>
      <c r="L777" s="295"/>
      <c r="M777" s="295"/>
      <c r="N777" s="295"/>
      <c r="O777" s="295"/>
      <c r="P777" s="295"/>
      <c r="Q777" s="295"/>
      <c r="R777" s="295"/>
      <c r="S777" s="295"/>
      <c r="T777" s="295"/>
      <c r="U777" s="295"/>
      <c r="V777" s="295"/>
      <c r="W777" s="295"/>
      <c r="X777" s="295"/>
      <c r="Y777" s="295"/>
      <c r="Z777" s="295"/>
      <c r="AA777" s="295"/>
      <c r="AB777" s="295"/>
      <c r="AC777" s="295"/>
      <c r="AD777" s="295"/>
      <c r="AE777" s="295"/>
      <c r="AF777" s="295"/>
      <c r="AG777" s="295"/>
      <c r="AH777" s="295"/>
    </row>
    <row r="778" spans="1:34" x14ac:dyDescent="0.25">
      <c r="A778" s="295"/>
      <c r="B778" s="295"/>
      <c r="C778" s="295"/>
      <c r="D778" s="295"/>
      <c r="E778" s="295"/>
      <c r="F778" s="295"/>
      <c r="G778" s="295"/>
      <c r="H778" s="295"/>
      <c r="I778" s="295"/>
      <c r="J778" s="295"/>
      <c r="K778" s="295"/>
      <c r="L778" s="295"/>
      <c r="M778" s="295"/>
      <c r="N778" s="295"/>
      <c r="O778" s="295"/>
      <c r="P778" s="295"/>
      <c r="Q778" s="295"/>
      <c r="R778" s="295"/>
      <c r="S778" s="295"/>
      <c r="T778" s="295"/>
      <c r="U778" s="295"/>
      <c r="V778" s="295"/>
      <c r="W778" s="295"/>
      <c r="X778" s="295"/>
      <c r="Y778" s="295"/>
      <c r="Z778" s="295"/>
      <c r="AA778" s="295"/>
      <c r="AB778" s="295"/>
      <c r="AC778" s="295"/>
      <c r="AD778" s="295"/>
      <c r="AE778" s="295"/>
      <c r="AF778" s="295"/>
      <c r="AG778" s="295"/>
      <c r="AH778" s="295"/>
    </row>
    <row r="779" spans="1:34" x14ac:dyDescent="0.25">
      <c r="A779" s="295"/>
      <c r="B779" s="295"/>
      <c r="C779" s="295"/>
      <c r="D779" s="295"/>
      <c r="E779" s="295"/>
      <c r="F779" s="295"/>
      <c r="G779" s="295"/>
      <c r="H779" s="295"/>
      <c r="I779" s="295"/>
      <c r="J779" s="295"/>
      <c r="K779" s="295"/>
      <c r="L779" s="295"/>
      <c r="M779" s="295"/>
      <c r="N779" s="295"/>
      <c r="O779" s="295"/>
      <c r="P779" s="295"/>
      <c r="Q779" s="295"/>
      <c r="R779" s="295"/>
      <c r="S779" s="295"/>
      <c r="T779" s="295"/>
      <c r="U779" s="295"/>
      <c r="V779" s="295"/>
      <c r="W779" s="295"/>
      <c r="X779" s="295"/>
      <c r="Y779" s="295"/>
      <c r="Z779" s="295"/>
      <c r="AA779" s="295"/>
      <c r="AB779" s="295"/>
      <c r="AC779" s="295"/>
      <c r="AD779" s="295"/>
      <c r="AE779" s="295"/>
      <c r="AF779" s="295"/>
      <c r="AG779" s="295"/>
      <c r="AH779" s="295"/>
    </row>
    <row r="780" spans="1:34" x14ac:dyDescent="0.25">
      <c r="A780" s="295"/>
      <c r="B780" s="295"/>
      <c r="C780" s="295"/>
      <c r="D780" s="295"/>
      <c r="E780" s="295"/>
      <c r="F780" s="295"/>
      <c r="G780" s="295"/>
      <c r="H780" s="295"/>
      <c r="I780" s="295"/>
      <c r="J780" s="295"/>
      <c r="K780" s="295"/>
      <c r="L780" s="295"/>
      <c r="M780" s="295"/>
      <c r="N780" s="295"/>
      <c r="O780" s="295"/>
      <c r="P780" s="295"/>
      <c r="Q780" s="295"/>
      <c r="R780" s="295"/>
      <c r="S780" s="295"/>
      <c r="T780" s="295"/>
      <c r="U780" s="295"/>
      <c r="V780" s="295"/>
      <c r="W780" s="295"/>
      <c r="X780" s="295"/>
      <c r="Y780" s="295"/>
      <c r="Z780" s="295"/>
      <c r="AA780" s="295"/>
      <c r="AB780" s="295"/>
      <c r="AC780" s="295"/>
      <c r="AD780" s="295"/>
      <c r="AE780" s="295"/>
      <c r="AF780" s="295"/>
      <c r="AG780" s="295"/>
      <c r="AH780" s="295"/>
    </row>
    <row r="781" spans="1:34" x14ac:dyDescent="0.25">
      <c r="A781" s="295"/>
      <c r="B781" s="295"/>
      <c r="C781" s="295"/>
      <c r="D781" s="295"/>
      <c r="E781" s="295"/>
      <c r="F781" s="295"/>
      <c r="G781" s="295"/>
      <c r="H781" s="295"/>
      <c r="I781" s="295"/>
      <c r="J781" s="295"/>
      <c r="K781" s="295"/>
      <c r="L781" s="295"/>
      <c r="M781" s="295"/>
      <c r="N781" s="295"/>
      <c r="O781" s="295"/>
      <c r="P781" s="295"/>
      <c r="Q781" s="295"/>
      <c r="R781" s="295"/>
      <c r="S781" s="295"/>
      <c r="T781" s="295"/>
      <c r="U781" s="295"/>
      <c r="V781" s="295"/>
      <c r="W781" s="295"/>
      <c r="X781" s="295"/>
      <c r="Y781" s="295"/>
      <c r="Z781" s="295"/>
      <c r="AA781" s="295"/>
      <c r="AB781" s="295"/>
      <c r="AC781" s="295"/>
      <c r="AD781" s="295"/>
      <c r="AE781" s="295"/>
      <c r="AF781" s="295"/>
      <c r="AG781" s="295"/>
      <c r="AH781" s="295"/>
    </row>
    <row r="782" spans="1:34" x14ac:dyDescent="0.25">
      <c r="A782" s="295"/>
      <c r="B782" s="295"/>
      <c r="C782" s="295"/>
      <c r="D782" s="295"/>
      <c r="E782" s="295"/>
      <c r="F782" s="295"/>
      <c r="G782" s="295"/>
      <c r="H782" s="295"/>
      <c r="I782" s="295"/>
      <c r="J782" s="295"/>
      <c r="K782" s="295"/>
      <c r="L782" s="295"/>
      <c r="M782" s="295"/>
      <c r="N782" s="295"/>
      <c r="O782" s="295"/>
      <c r="P782" s="295"/>
      <c r="Q782" s="295"/>
      <c r="R782" s="295"/>
      <c r="S782" s="295"/>
      <c r="T782" s="295"/>
      <c r="U782" s="295"/>
      <c r="V782" s="295"/>
      <c r="W782" s="295"/>
      <c r="X782" s="295"/>
      <c r="Y782" s="295"/>
      <c r="Z782" s="295"/>
      <c r="AA782" s="295"/>
      <c r="AB782" s="295"/>
      <c r="AC782" s="295"/>
      <c r="AD782" s="295"/>
      <c r="AE782" s="295"/>
      <c r="AF782" s="295"/>
      <c r="AG782" s="295"/>
      <c r="AH782" s="295"/>
    </row>
    <row r="783" spans="1:34" x14ac:dyDescent="0.25">
      <c r="A783" s="295"/>
      <c r="B783" s="295"/>
      <c r="C783" s="295"/>
      <c r="D783" s="295"/>
      <c r="E783" s="295"/>
      <c r="F783" s="295"/>
      <c r="G783" s="295"/>
      <c r="H783" s="295"/>
      <c r="I783" s="295"/>
      <c r="J783" s="295"/>
      <c r="K783" s="295"/>
      <c r="L783" s="295"/>
      <c r="M783" s="295"/>
      <c r="N783" s="295"/>
      <c r="O783" s="295"/>
      <c r="P783" s="295"/>
      <c r="Q783" s="295"/>
      <c r="R783" s="295"/>
      <c r="S783" s="295"/>
      <c r="T783" s="295"/>
      <c r="U783" s="295"/>
      <c r="V783" s="295"/>
      <c r="W783" s="295"/>
      <c r="X783" s="295"/>
      <c r="Y783" s="295"/>
      <c r="Z783" s="295"/>
      <c r="AA783" s="295"/>
      <c r="AB783" s="295"/>
      <c r="AC783" s="295"/>
      <c r="AD783" s="295"/>
      <c r="AE783" s="295"/>
      <c r="AF783" s="295"/>
      <c r="AG783" s="295"/>
      <c r="AH783" s="295"/>
    </row>
    <row r="784" spans="1:34" x14ac:dyDescent="0.25">
      <c r="A784" s="295"/>
      <c r="B784" s="295"/>
      <c r="C784" s="295"/>
      <c r="D784" s="295"/>
      <c r="E784" s="295"/>
      <c r="F784" s="295"/>
      <c r="G784" s="295"/>
      <c r="H784" s="295"/>
      <c r="I784" s="295"/>
      <c r="J784" s="295"/>
      <c r="K784" s="295"/>
      <c r="L784" s="295"/>
      <c r="M784" s="295"/>
      <c r="N784" s="295"/>
      <c r="O784" s="295"/>
      <c r="P784" s="295"/>
      <c r="Q784" s="295"/>
      <c r="R784" s="295"/>
      <c r="S784" s="295"/>
      <c r="T784" s="295"/>
      <c r="U784" s="295"/>
      <c r="V784" s="295"/>
      <c r="W784" s="295"/>
      <c r="X784" s="295"/>
      <c r="Y784" s="295"/>
      <c r="Z784" s="295"/>
      <c r="AA784" s="295"/>
      <c r="AB784" s="295"/>
      <c r="AC784" s="295"/>
      <c r="AD784" s="295"/>
      <c r="AE784" s="295"/>
      <c r="AF784" s="295"/>
      <c r="AG784" s="295"/>
      <c r="AH784" s="295"/>
    </row>
    <row r="785" spans="1:34" x14ac:dyDescent="0.25">
      <c r="A785" s="295"/>
      <c r="B785" s="295"/>
      <c r="C785" s="295"/>
      <c r="D785" s="295"/>
      <c r="E785" s="295"/>
      <c r="F785" s="295"/>
      <c r="G785" s="295"/>
      <c r="H785" s="295"/>
      <c r="I785" s="295"/>
      <c r="J785" s="295"/>
      <c r="K785" s="295"/>
      <c r="L785" s="295"/>
      <c r="M785" s="295"/>
      <c r="N785" s="295"/>
      <c r="O785" s="295"/>
      <c r="P785" s="295"/>
      <c r="Q785" s="295"/>
      <c r="R785" s="295"/>
      <c r="S785" s="295"/>
      <c r="T785" s="295"/>
      <c r="U785" s="295"/>
      <c r="V785" s="295"/>
      <c r="W785" s="295"/>
      <c r="X785" s="295"/>
      <c r="Y785" s="295"/>
      <c r="Z785" s="295"/>
      <c r="AA785" s="295"/>
      <c r="AB785" s="295"/>
      <c r="AC785" s="295"/>
      <c r="AD785" s="295"/>
      <c r="AE785" s="295"/>
      <c r="AF785" s="295"/>
      <c r="AG785" s="295"/>
      <c r="AH785" s="295"/>
    </row>
    <row r="786" spans="1:34" x14ac:dyDescent="0.25">
      <c r="A786" s="295"/>
      <c r="B786" s="295"/>
      <c r="C786" s="295"/>
      <c r="D786" s="295"/>
      <c r="E786" s="295"/>
      <c r="F786" s="295"/>
      <c r="G786" s="295"/>
      <c r="H786" s="295"/>
      <c r="I786" s="295"/>
      <c r="J786" s="295"/>
      <c r="K786" s="295"/>
      <c r="L786" s="295"/>
      <c r="M786" s="295"/>
      <c r="N786" s="295"/>
      <c r="O786" s="295"/>
      <c r="P786" s="295"/>
      <c r="Q786" s="295"/>
      <c r="R786" s="295"/>
      <c r="S786" s="295"/>
      <c r="T786" s="295"/>
      <c r="U786" s="295"/>
      <c r="V786" s="295"/>
      <c r="W786" s="295"/>
      <c r="X786" s="295"/>
      <c r="Y786" s="295"/>
      <c r="Z786" s="295"/>
      <c r="AA786" s="295"/>
      <c r="AB786" s="295"/>
      <c r="AC786" s="295"/>
      <c r="AD786" s="295"/>
      <c r="AE786" s="295"/>
      <c r="AF786" s="295"/>
      <c r="AG786" s="295"/>
      <c r="AH786" s="295"/>
    </row>
    <row r="787" spans="1:34" x14ac:dyDescent="0.25">
      <c r="A787" s="295"/>
      <c r="B787" s="295"/>
      <c r="C787" s="295"/>
      <c r="D787" s="295"/>
      <c r="E787" s="295"/>
      <c r="F787" s="295"/>
      <c r="G787" s="295"/>
      <c r="H787" s="295"/>
      <c r="I787" s="295"/>
      <c r="J787" s="295"/>
      <c r="K787" s="295"/>
      <c r="L787" s="295"/>
      <c r="M787" s="295"/>
      <c r="N787" s="295"/>
      <c r="O787" s="295"/>
      <c r="P787" s="295"/>
      <c r="Q787" s="295"/>
      <c r="R787" s="295"/>
      <c r="S787" s="295"/>
      <c r="T787" s="295"/>
      <c r="U787" s="295"/>
      <c r="V787" s="295"/>
      <c r="W787" s="295"/>
      <c r="X787" s="295"/>
      <c r="Y787" s="295"/>
      <c r="Z787" s="295"/>
      <c r="AA787" s="295"/>
      <c r="AB787" s="295"/>
      <c r="AC787" s="295"/>
      <c r="AD787" s="295"/>
      <c r="AE787" s="295"/>
      <c r="AF787" s="295"/>
      <c r="AG787" s="295"/>
      <c r="AH787" s="295"/>
    </row>
    <row r="788" spans="1:34" x14ac:dyDescent="0.25">
      <c r="A788" s="295"/>
      <c r="B788" s="295"/>
      <c r="C788" s="295"/>
      <c r="D788" s="295"/>
      <c r="E788" s="295"/>
      <c r="F788" s="295"/>
      <c r="G788" s="295"/>
      <c r="H788" s="295"/>
      <c r="I788" s="295"/>
      <c r="J788" s="295"/>
      <c r="K788" s="295"/>
      <c r="L788" s="295"/>
      <c r="M788" s="295"/>
      <c r="N788" s="295"/>
      <c r="O788" s="295"/>
      <c r="P788" s="295"/>
      <c r="Q788" s="295"/>
      <c r="R788" s="295"/>
      <c r="S788" s="295"/>
      <c r="T788" s="295"/>
      <c r="U788" s="295"/>
      <c r="V788" s="295"/>
      <c r="W788" s="295"/>
      <c r="X788" s="295"/>
      <c r="Y788" s="295"/>
      <c r="Z788" s="295"/>
      <c r="AA788" s="295"/>
      <c r="AB788" s="295"/>
      <c r="AC788" s="295"/>
      <c r="AD788" s="295"/>
      <c r="AE788" s="295"/>
      <c r="AF788" s="295"/>
      <c r="AG788" s="295"/>
      <c r="AH788" s="295"/>
    </row>
    <row r="789" spans="1:34" x14ac:dyDescent="0.25">
      <c r="A789" s="295"/>
      <c r="B789" s="295"/>
      <c r="C789" s="295"/>
      <c r="D789" s="295"/>
      <c r="E789" s="295"/>
      <c r="F789" s="295"/>
      <c r="G789" s="295"/>
      <c r="H789" s="295"/>
      <c r="I789" s="295"/>
      <c r="J789" s="295"/>
      <c r="K789" s="295"/>
      <c r="L789" s="295"/>
      <c r="M789" s="295"/>
      <c r="N789" s="295"/>
      <c r="O789" s="295"/>
      <c r="P789" s="295"/>
      <c r="Q789" s="295"/>
      <c r="R789" s="295"/>
      <c r="S789" s="295"/>
      <c r="T789" s="295"/>
      <c r="U789" s="295"/>
      <c r="V789" s="295"/>
      <c r="W789" s="295"/>
      <c r="X789" s="295"/>
      <c r="Y789" s="295"/>
      <c r="Z789" s="295"/>
      <c r="AA789" s="295"/>
      <c r="AB789" s="295"/>
      <c r="AC789" s="295"/>
      <c r="AD789" s="295"/>
      <c r="AE789" s="295"/>
      <c r="AF789" s="295"/>
      <c r="AG789" s="295"/>
      <c r="AH789" s="295"/>
    </row>
    <row r="790" spans="1:34" x14ac:dyDescent="0.25">
      <c r="A790" s="295"/>
      <c r="B790" s="295"/>
      <c r="C790" s="295"/>
      <c r="D790" s="295"/>
      <c r="E790" s="295"/>
      <c r="F790" s="295"/>
      <c r="G790" s="295"/>
      <c r="H790" s="295"/>
      <c r="I790" s="295"/>
      <c r="J790" s="295"/>
      <c r="K790" s="295"/>
      <c r="L790" s="295"/>
      <c r="M790" s="295"/>
      <c r="N790" s="295"/>
      <c r="O790" s="295"/>
      <c r="P790" s="295"/>
      <c r="Q790" s="295"/>
      <c r="R790" s="295"/>
      <c r="S790" s="295"/>
      <c r="T790" s="295"/>
      <c r="U790" s="295"/>
      <c r="V790" s="295"/>
      <c r="W790" s="295"/>
      <c r="X790" s="295"/>
      <c r="Y790" s="295"/>
      <c r="Z790" s="295"/>
      <c r="AA790" s="295"/>
      <c r="AB790" s="295"/>
      <c r="AC790" s="295"/>
      <c r="AD790" s="295"/>
      <c r="AE790" s="295"/>
      <c r="AF790" s="295"/>
      <c r="AG790" s="295"/>
      <c r="AH790" s="295"/>
    </row>
    <row r="791" spans="1:34" x14ac:dyDescent="0.25">
      <c r="A791" s="295"/>
      <c r="B791" s="295"/>
      <c r="C791" s="295"/>
      <c r="D791" s="295"/>
      <c r="E791" s="295"/>
      <c r="F791" s="295"/>
      <c r="G791" s="295"/>
      <c r="H791" s="295"/>
      <c r="I791" s="295"/>
      <c r="J791" s="295"/>
      <c r="K791" s="295"/>
      <c r="L791" s="295"/>
      <c r="M791" s="295"/>
      <c r="N791" s="295"/>
      <c r="O791" s="295"/>
      <c r="P791" s="295"/>
      <c r="Q791" s="295"/>
      <c r="R791" s="295"/>
      <c r="S791" s="295"/>
      <c r="T791" s="295"/>
      <c r="U791" s="295"/>
      <c r="V791" s="295"/>
      <c r="W791" s="295"/>
      <c r="X791" s="295"/>
      <c r="Y791" s="295"/>
      <c r="Z791" s="295"/>
      <c r="AA791" s="295"/>
      <c r="AB791" s="295"/>
      <c r="AC791" s="295"/>
      <c r="AD791" s="295"/>
      <c r="AE791" s="295"/>
      <c r="AF791" s="295"/>
      <c r="AG791" s="295"/>
      <c r="AH791" s="295"/>
    </row>
    <row r="792" spans="1:34" x14ac:dyDescent="0.25">
      <c r="A792" s="295"/>
      <c r="B792" s="295"/>
      <c r="C792" s="295"/>
      <c r="D792" s="295"/>
      <c r="E792" s="295"/>
      <c r="F792" s="295"/>
      <c r="G792" s="295"/>
      <c r="H792" s="295"/>
      <c r="I792" s="295"/>
      <c r="J792" s="295"/>
      <c r="K792" s="295"/>
      <c r="L792" s="295"/>
      <c r="M792" s="295"/>
      <c r="N792" s="295"/>
      <c r="O792" s="295"/>
      <c r="P792" s="295"/>
      <c r="Q792" s="295"/>
      <c r="R792" s="295"/>
      <c r="S792" s="295"/>
      <c r="T792" s="295"/>
      <c r="U792" s="295"/>
      <c r="V792" s="295"/>
      <c r="W792" s="295"/>
      <c r="X792" s="295"/>
      <c r="Y792" s="295"/>
      <c r="Z792" s="295"/>
      <c r="AA792" s="295"/>
      <c r="AB792" s="295"/>
      <c r="AC792" s="295"/>
      <c r="AD792" s="295"/>
      <c r="AE792" s="295"/>
      <c r="AF792" s="295"/>
      <c r="AG792" s="295"/>
      <c r="AH792" s="295"/>
    </row>
    <row r="793" spans="1:34" x14ac:dyDescent="0.25">
      <c r="A793" s="295"/>
      <c r="B793" s="295"/>
      <c r="C793" s="295"/>
      <c r="D793" s="295"/>
      <c r="E793" s="295"/>
      <c r="F793" s="295"/>
      <c r="G793" s="295"/>
      <c r="H793" s="295"/>
      <c r="I793" s="295"/>
      <c r="J793" s="295"/>
      <c r="K793" s="295"/>
      <c r="L793" s="295"/>
      <c r="M793" s="295"/>
      <c r="N793" s="295"/>
      <c r="O793" s="295"/>
      <c r="P793" s="295"/>
      <c r="Q793" s="295"/>
      <c r="R793" s="295"/>
      <c r="S793" s="295"/>
      <c r="T793" s="295"/>
      <c r="U793" s="295"/>
      <c r="V793" s="295"/>
      <c r="W793" s="295"/>
      <c r="X793" s="295"/>
      <c r="Y793" s="295"/>
      <c r="Z793" s="295"/>
      <c r="AA793" s="295"/>
      <c r="AB793" s="295"/>
      <c r="AC793" s="295"/>
      <c r="AD793" s="295"/>
      <c r="AE793" s="295"/>
      <c r="AF793" s="295"/>
      <c r="AG793" s="295"/>
      <c r="AH793" s="295"/>
    </row>
    <row r="794" spans="1:34" x14ac:dyDescent="0.25">
      <c r="A794" s="295"/>
      <c r="B794" s="295"/>
      <c r="C794" s="295"/>
      <c r="D794" s="295"/>
      <c r="E794" s="295"/>
      <c r="F794" s="295"/>
      <c r="G794" s="295"/>
      <c r="H794" s="295"/>
      <c r="I794" s="295"/>
      <c r="J794" s="295"/>
      <c r="K794" s="295"/>
      <c r="L794" s="295"/>
      <c r="M794" s="295"/>
      <c r="N794" s="295"/>
      <c r="O794" s="295"/>
      <c r="P794" s="295"/>
      <c r="Q794" s="295"/>
      <c r="R794" s="295"/>
      <c r="S794" s="295"/>
      <c r="T794" s="295"/>
      <c r="U794" s="295"/>
      <c r="V794" s="295"/>
      <c r="W794" s="295"/>
      <c r="X794" s="295"/>
      <c r="Y794" s="295"/>
      <c r="Z794" s="295"/>
      <c r="AA794" s="295"/>
      <c r="AB794" s="295"/>
      <c r="AC794" s="295"/>
      <c r="AD794" s="295"/>
      <c r="AE794" s="295"/>
      <c r="AF794" s="295"/>
      <c r="AG794" s="295"/>
      <c r="AH794" s="295"/>
    </row>
    <row r="795" spans="1:34" x14ac:dyDescent="0.25">
      <c r="A795" s="295"/>
      <c r="B795" s="295"/>
      <c r="C795" s="295"/>
      <c r="D795" s="295"/>
      <c r="E795" s="295"/>
      <c r="F795" s="295"/>
      <c r="G795" s="295"/>
      <c r="H795" s="295"/>
      <c r="I795" s="295"/>
      <c r="J795" s="295"/>
      <c r="K795" s="295"/>
      <c r="L795" s="295"/>
      <c r="M795" s="295"/>
      <c r="N795" s="295"/>
      <c r="O795" s="295"/>
      <c r="P795" s="295"/>
      <c r="Q795" s="295"/>
      <c r="R795" s="295"/>
      <c r="S795" s="295"/>
      <c r="T795" s="295"/>
      <c r="U795" s="295"/>
      <c r="V795" s="295"/>
      <c r="W795" s="295"/>
      <c r="X795" s="295"/>
      <c r="Y795" s="295"/>
      <c r="Z795" s="295"/>
      <c r="AA795" s="295"/>
      <c r="AB795" s="295"/>
      <c r="AC795" s="295"/>
      <c r="AD795" s="295"/>
      <c r="AE795" s="295"/>
      <c r="AF795" s="295"/>
      <c r="AG795" s="295"/>
      <c r="AH795" s="295"/>
    </row>
    <row r="796" spans="1:34" x14ac:dyDescent="0.25">
      <c r="A796" s="295"/>
      <c r="B796" s="295"/>
      <c r="C796" s="295"/>
      <c r="D796" s="295"/>
      <c r="E796" s="295"/>
      <c r="F796" s="295"/>
      <c r="G796" s="295"/>
      <c r="H796" s="295"/>
      <c r="I796" s="295"/>
      <c r="J796" s="295"/>
      <c r="K796" s="295"/>
      <c r="L796" s="295"/>
      <c r="M796" s="295"/>
      <c r="N796" s="295"/>
      <c r="O796" s="295"/>
      <c r="P796" s="295"/>
      <c r="Q796" s="295"/>
      <c r="R796" s="295"/>
      <c r="S796" s="295"/>
      <c r="T796" s="295"/>
      <c r="U796" s="295"/>
      <c r="V796" s="295"/>
      <c r="W796" s="295"/>
      <c r="X796" s="295"/>
      <c r="Y796" s="295"/>
      <c r="Z796" s="295"/>
      <c r="AA796" s="295"/>
      <c r="AB796" s="295"/>
      <c r="AC796" s="295"/>
      <c r="AD796" s="295"/>
      <c r="AE796" s="295"/>
      <c r="AF796" s="295"/>
      <c r="AG796" s="295"/>
      <c r="AH796" s="295"/>
    </row>
    <row r="797" spans="1:34" x14ac:dyDescent="0.25">
      <c r="A797" s="295"/>
      <c r="B797" s="295"/>
      <c r="C797" s="295"/>
      <c r="D797" s="295"/>
      <c r="E797" s="295"/>
      <c r="F797" s="295"/>
      <c r="G797" s="295"/>
      <c r="H797" s="295"/>
      <c r="I797" s="295"/>
      <c r="J797" s="295"/>
      <c r="K797" s="295"/>
      <c r="L797" s="295"/>
      <c r="M797" s="295"/>
      <c r="N797" s="295"/>
      <c r="O797" s="295"/>
      <c r="P797" s="295"/>
      <c r="Q797" s="295"/>
      <c r="R797" s="295"/>
      <c r="S797" s="295"/>
      <c r="T797" s="295"/>
      <c r="U797" s="295"/>
      <c r="V797" s="295"/>
      <c r="W797" s="295"/>
      <c r="X797" s="295"/>
      <c r="Y797" s="295"/>
      <c r="Z797" s="295"/>
      <c r="AA797" s="295"/>
      <c r="AB797" s="295"/>
      <c r="AC797" s="295"/>
      <c r="AD797" s="295"/>
      <c r="AE797" s="295"/>
      <c r="AF797" s="295"/>
      <c r="AG797" s="295"/>
      <c r="AH797" s="295"/>
    </row>
    <row r="798" spans="1:34" x14ac:dyDescent="0.25">
      <c r="A798" s="295"/>
      <c r="B798" s="295"/>
      <c r="C798" s="295"/>
      <c r="D798" s="295"/>
      <c r="E798" s="295"/>
      <c r="F798" s="295"/>
      <c r="G798" s="295"/>
      <c r="H798" s="295"/>
      <c r="I798" s="295"/>
      <c r="J798" s="295"/>
      <c r="K798" s="295"/>
      <c r="L798" s="295"/>
      <c r="M798" s="295"/>
      <c r="N798" s="295"/>
      <c r="O798" s="295"/>
      <c r="P798" s="295"/>
      <c r="Q798" s="295"/>
      <c r="R798" s="295"/>
      <c r="S798" s="295"/>
      <c r="T798" s="295"/>
      <c r="U798" s="295"/>
      <c r="V798" s="295"/>
      <c r="W798" s="295"/>
      <c r="X798" s="295"/>
      <c r="Y798" s="295"/>
      <c r="Z798" s="295"/>
      <c r="AA798" s="295"/>
      <c r="AB798" s="295"/>
      <c r="AC798" s="295"/>
      <c r="AD798" s="295"/>
      <c r="AE798" s="295"/>
      <c r="AF798" s="295"/>
      <c r="AG798" s="295"/>
      <c r="AH798" s="295"/>
    </row>
    <row r="799" spans="1:34" x14ac:dyDescent="0.25">
      <c r="A799" s="295"/>
      <c r="B799" s="295"/>
      <c r="C799" s="295"/>
      <c r="D799" s="295"/>
      <c r="E799" s="295"/>
      <c r="F799" s="295"/>
      <c r="G799" s="295"/>
      <c r="H799" s="295"/>
      <c r="I799" s="295"/>
      <c r="J799" s="295"/>
      <c r="K799" s="295"/>
      <c r="L799" s="295"/>
      <c r="M799" s="295"/>
      <c r="N799" s="295"/>
      <c r="O799" s="295"/>
      <c r="P799" s="295"/>
      <c r="Q799" s="295"/>
      <c r="R799" s="295"/>
      <c r="S799" s="295"/>
      <c r="T799" s="295"/>
      <c r="U799" s="295"/>
      <c r="V799" s="295"/>
      <c r="W799" s="295"/>
      <c r="X799" s="295"/>
      <c r="Y799" s="295"/>
      <c r="Z799" s="295"/>
      <c r="AA799" s="295"/>
      <c r="AB799" s="295"/>
      <c r="AC799" s="295"/>
      <c r="AD799" s="295"/>
      <c r="AE799" s="295"/>
      <c r="AF799" s="295"/>
      <c r="AG799" s="295"/>
      <c r="AH799" s="295"/>
    </row>
    <row r="800" spans="1:34" x14ac:dyDescent="0.25">
      <c r="A800" s="295"/>
      <c r="B800" s="295"/>
      <c r="C800" s="295"/>
      <c r="D800" s="295"/>
      <c r="E800" s="295"/>
      <c r="F800" s="295"/>
      <c r="G800" s="295"/>
      <c r="H800" s="295"/>
      <c r="I800" s="295"/>
      <c r="J800" s="295"/>
      <c r="K800" s="295"/>
      <c r="L800" s="295"/>
      <c r="M800" s="295"/>
      <c r="N800" s="295"/>
      <c r="O800" s="295"/>
      <c r="P800" s="295"/>
      <c r="Q800" s="295"/>
      <c r="R800" s="295"/>
      <c r="S800" s="295"/>
      <c r="T800" s="295"/>
      <c r="U800" s="295"/>
      <c r="V800" s="295"/>
      <c r="W800" s="295"/>
      <c r="X800" s="295"/>
      <c r="Y800" s="295"/>
      <c r="Z800" s="295"/>
      <c r="AA800" s="295"/>
      <c r="AB800" s="295"/>
      <c r="AC800" s="295"/>
      <c r="AD800" s="295"/>
      <c r="AE800" s="295"/>
      <c r="AF800" s="295"/>
      <c r="AG800" s="295"/>
      <c r="AH800" s="295"/>
    </row>
    <row r="801" spans="1:34" x14ac:dyDescent="0.25">
      <c r="A801" s="295"/>
      <c r="B801" s="295"/>
      <c r="C801" s="295"/>
      <c r="D801" s="295"/>
      <c r="E801" s="295"/>
      <c r="F801" s="295"/>
      <c r="G801" s="295"/>
      <c r="H801" s="295"/>
      <c r="I801" s="295"/>
      <c r="J801" s="295"/>
      <c r="K801" s="295"/>
      <c r="L801" s="295"/>
      <c r="M801" s="295"/>
      <c r="N801" s="295"/>
      <c r="O801" s="295"/>
      <c r="P801" s="295"/>
      <c r="Q801" s="295"/>
      <c r="R801" s="295"/>
      <c r="S801" s="295"/>
      <c r="T801" s="295"/>
      <c r="U801" s="295"/>
      <c r="V801" s="295"/>
      <c r="W801" s="295"/>
      <c r="X801" s="295"/>
      <c r="Y801" s="295"/>
      <c r="Z801" s="295"/>
      <c r="AA801" s="295"/>
      <c r="AB801" s="295"/>
      <c r="AC801" s="295"/>
      <c r="AD801" s="295"/>
      <c r="AE801" s="295"/>
      <c r="AF801" s="295"/>
      <c r="AG801" s="295"/>
      <c r="AH801" s="295"/>
    </row>
    <row r="802" spans="1:34" x14ac:dyDescent="0.25">
      <c r="A802" s="295"/>
      <c r="B802" s="295"/>
      <c r="C802" s="295"/>
      <c r="D802" s="295"/>
      <c r="E802" s="295"/>
      <c r="F802" s="295"/>
      <c r="G802" s="295"/>
      <c r="H802" s="295"/>
      <c r="I802" s="295"/>
      <c r="J802" s="295"/>
      <c r="K802" s="295"/>
      <c r="L802" s="295"/>
      <c r="M802" s="295"/>
      <c r="N802" s="295"/>
      <c r="O802" s="295"/>
      <c r="P802" s="295"/>
      <c r="Q802" s="295"/>
      <c r="R802" s="295"/>
      <c r="S802" s="295"/>
      <c r="T802" s="295"/>
      <c r="U802" s="295"/>
      <c r="V802" s="295"/>
      <c r="W802" s="295"/>
      <c r="X802" s="295"/>
      <c r="Y802" s="295"/>
      <c r="Z802" s="295"/>
      <c r="AA802" s="295"/>
      <c r="AB802" s="295"/>
      <c r="AC802" s="295"/>
      <c r="AD802" s="295"/>
      <c r="AE802" s="295"/>
      <c r="AF802" s="295"/>
      <c r="AG802" s="295"/>
      <c r="AH802" s="295"/>
    </row>
    <row r="803" spans="1:34" x14ac:dyDescent="0.25">
      <c r="A803" s="295"/>
      <c r="B803" s="295"/>
      <c r="C803" s="295"/>
      <c r="D803" s="295"/>
      <c r="E803" s="295"/>
      <c r="F803" s="295"/>
      <c r="G803" s="295"/>
      <c r="H803" s="295"/>
      <c r="I803" s="295"/>
      <c r="J803" s="295"/>
      <c r="K803" s="295"/>
      <c r="L803" s="295"/>
      <c r="M803" s="295"/>
      <c r="N803" s="295"/>
      <c r="O803" s="295"/>
      <c r="P803" s="295"/>
      <c r="Q803" s="295"/>
      <c r="R803" s="295"/>
      <c r="S803" s="295"/>
      <c r="T803" s="295"/>
      <c r="U803" s="295"/>
      <c r="V803" s="295"/>
      <c r="W803" s="295"/>
      <c r="X803" s="295"/>
      <c r="Y803" s="295"/>
      <c r="Z803" s="295"/>
      <c r="AA803" s="295"/>
      <c r="AB803" s="295"/>
      <c r="AC803" s="295"/>
      <c r="AD803" s="295"/>
      <c r="AE803" s="295"/>
      <c r="AF803" s="295"/>
      <c r="AG803" s="295"/>
      <c r="AH803" s="295"/>
    </row>
    <row r="804" spans="1:34" x14ac:dyDescent="0.25">
      <c r="A804" s="295"/>
      <c r="B804" s="295"/>
      <c r="C804" s="295"/>
      <c r="D804" s="295"/>
      <c r="E804" s="295"/>
      <c r="F804" s="295"/>
      <c r="G804" s="295"/>
      <c r="H804" s="295"/>
      <c r="I804" s="295"/>
      <c r="J804" s="295"/>
      <c r="K804" s="295"/>
      <c r="L804" s="295"/>
      <c r="M804" s="295"/>
      <c r="N804" s="295"/>
      <c r="O804" s="295"/>
      <c r="P804" s="295"/>
      <c r="Q804" s="295"/>
      <c r="R804" s="295"/>
      <c r="S804" s="295"/>
      <c r="T804" s="295"/>
      <c r="U804" s="295"/>
      <c r="V804" s="295"/>
      <c r="W804" s="295"/>
      <c r="X804" s="295"/>
      <c r="Y804" s="295"/>
      <c r="Z804" s="295"/>
      <c r="AA804" s="295"/>
      <c r="AB804" s="295"/>
      <c r="AC804" s="295"/>
      <c r="AD804" s="295"/>
      <c r="AE804" s="295"/>
      <c r="AF804" s="295"/>
      <c r="AG804" s="295"/>
      <c r="AH804" s="295"/>
    </row>
    <row r="805" spans="1:34" x14ac:dyDescent="0.25">
      <c r="A805" s="295"/>
      <c r="B805" s="295"/>
      <c r="C805" s="295"/>
      <c r="D805" s="295"/>
      <c r="E805" s="295"/>
      <c r="F805" s="295"/>
      <c r="G805" s="295"/>
      <c r="H805" s="295"/>
      <c r="I805" s="295"/>
      <c r="J805" s="295"/>
      <c r="K805" s="295"/>
      <c r="L805" s="295"/>
      <c r="M805" s="295"/>
      <c r="N805" s="295"/>
      <c r="O805" s="295"/>
      <c r="P805" s="295"/>
      <c r="Q805" s="295"/>
      <c r="R805" s="295"/>
      <c r="S805" s="295"/>
      <c r="T805" s="295"/>
      <c r="U805" s="295"/>
      <c r="V805" s="295"/>
      <c r="W805" s="295"/>
      <c r="X805" s="295"/>
      <c r="Y805" s="295"/>
      <c r="Z805" s="295"/>
      <c r="AA805" s="295"/>
      <c r="AB805" s="295"/>
      <c r="AC805" s="295"/>
      <c r="AD805" s="295"/>
      <c r="AE805" s="295"/>
      <c r="AF805" s="295"/>
      <c r="AG805" s="295"/>
      <c r="AH805" s="295"/>
    </row>
    <row r="806" spans="1:34" x14ac:dyDescent="0.25">
      <c r="A806" s="295"/>
      <c r="B806" s="295"/>
      <c r="C806" s="295"/>
      <c r="D806" s="295"/>
      <c r="E806" s="295"/>
      <c r="F806" s="295"/>
      <c r="G806" s="295"/>
      <c r="H806" s="295"/>
      <c r="I806" s="295"/>
      <c r="J806" s="295"/>
      <c r="K806" s="295"/>
      <c r="L806" s="295"/>
      <c r="M806" s="295"/>
      <c r="N806" s="295"/>
      <c r="O806" s="295"/>
      <c r="P806" s="295"/>
      <c r="Q806" s="295"/>
      <c r="R806" s="295"/>
      <c r="S806" s="295"/>
      <c r="T806" s="295"/>
      <c r="U806" s="295"/>
      <c r="V806" s="295"/>
      <c r="W806" s="295"/>
      <c r="X806" s="295"/>
      <c r="Y806" s="295"/>
      <c r="Z806" s="295"/>
      <c r="AA806" s="295"/>
      <c r="AB806" s="295"/>
      <c r="AC806" s="295"/>
      <c r="AD806" s="295"/>
      <c r="AE806" s="295"/>
      <c r="AF806" s="295"/>
      <c r="AG806" s="295"/>
      <c r="AH806" s="295"/>
    </row>
    <row r="807" spans="1:34" x14ac:dyDescent="0.25">
      <c r="A807" s="295"/>
      <c r="B807" s="295"/>
      <c r="C807" s="295"/>
      <c r="D807" s="295"/>
      <c r="E807" s="295"/>
      <c r="F807" s="295"/>
      <c r="G807" s="295"/>
      <c r="H807" s="295"/>
      <c r="I807" s="295"/>
      <c r="J807" s="295"/>
      <c r="K807" s="295"/>
      <c r="L807" s="295"/>
      <c r="M807" s="295"/>
      <c r="N807" s="295"/>
      <c r="O807" s="295"/>
      <c r="P807" s="295"/>
      <c r="Q807" s="295"/>
      <c r="R807" s="295"/>
      <c r="S807" s="295"/>
      <c r="T807" s="295"/>
      <c r="U807" s="295"/>
      <c r="V807" s="295"/>
      <c r="W807" s="295"/>
      <c r="X807" s="295"/>
      <c r="Y807" s="295"/>
      <c r="Z807" s="295"/>
      <c r="AA807" s="295"/>
      <c r="AB807" s="295"/>
      <c r="AC807" s="295"/>
      <c r="AD807" s="295"/>
      <c r="AE807" s="295"/>
      <c r="AF807" s="295"/>
      <c r="AG807" s="295"/>
      <c r="AH807" s="295"/>
    </row>
    <row r="808" spans="1:34" x14ac:dyDescent="0.25">
      <c r="A808" s="295"/>
      <c r="B808" s="295"/>
      <c r="C808" s="295"/>
      <c r="D808" s="295"/>
      <c r="E808" s="295"/>
      <c r="F808" s="295"/>
      <c r="G808" s="295"/>
      <c r="H808" s="295"/>
      <c r="I808" s="295"/>
      <c r="J808" s="295"/>
      <c r="K808" s="295"/>
      <c r="L808" s="295"/>
      <c r="M808" s="295"/>
      <c r="N808" s="295"/>
      <c r="O808" s="295"/>
      <c r="P808" s="295"/>
      <c r="Q808" s="295"/>
      <c r="R808" s="295"/>
      <c r="S808" s="295"/>
      <c r="T808" s="295"/>
      <c r="U808" s="295"/>
      <c r="V808" s="295"/>
      <c r="W808" s="295"/>
      <c r="X808" s="295"/>
      <c r="Y808" s="295"/>
      <c r="Z808" s="295"/>
      <c r="AA808" s="295"/>
      <c r="AB808" s="295"/>
      <c r="AC808" s="295"/>
      <c r="AD808" s="295"/>
      <c r="AE808" s="295"/>
      <c r="AF808" s="295"/>
      <c r="AG808" s="295"/>
      <c r="AH808" s="295"/>
    </row>
    <row r="809" spans="1:34" x14ac:dyDescent="0.25">
      <c r="A809" s="295"/>
      <c r="B809" s="295"/>
      <c r="C809" s="295"/>
      <c r="D809" s="295"/>
      <c r="E809" s="295"/>
      <c r="F809" s="295"/>
      <c r="G809" s="295"/>
      <c r="H809" s="295"/>
      <c r="I809" s="295"/>
      <c r="J809" s="295"/>
      <c r="K809" s="295"/>
      <c r="L809" s="295"/>
      <c r="M809" s="295"/>
      <c r="N809" s="295"/>
      <c r="O809" s="295"/>
      <c r="P809" s="295"/>
      <c r="Q809" s="295"/>
      <c r="R809" s="295"/>
      <c r="S809" s="295"/>
      <c r="T809" s="295"/>
      <c r="U809" s="295"/>
      <c r="V809" s="295"/>
      <c r="W809" s="295"/>
      <c r="X809" s="295"/>
      <c r="Y809" s="295"/>
      <c r="Z809" s="295"/>
      <c r="AA809" s="295"/>
      <c r="AB809" s="295"/>
      <c r="AC809" s="295"/>
      <c r="AD809" s="295"/>
      <c r="AE809" s="295"/>
      <c r="AF809" s="295"/>
      <c r="AG809" s="295"/>
      <c r="AH809" s="295"/>
    </row>
    <row r="810" spans="1:34" x14ac:dyDescent="0.25">
      <c r="A810" s="295"/>
      <c r="B810" s="295"/>
      <c r="C810" s="295"/>
      <c r="D810" s="295"/>
      <c r="E810" s="295"/>
      <c r="F810" s="295"/>
      <c r="G810" s="295"/>
      <c r="H810" s="295"/>
      <c r="I810" s="295"/>
      <c r="J810" s="295"/>
      <c r="K810" s="295"/>
      <c r="L810" s="295"/>
      <c r="M810" s="295"/>
      <c r="N810" s="295"/>
      <c r="O810" s="295"/>
      <c r="P810" s="295"/>
      <c r="Q810" s="295"/>
      <c r="R810" s="295"/>
      <c r="S810" s="295"/>
      <c r="T810" s="295"/>
      <c r="U810" s="295"/>
      <c r="V810" s="295"/>
      <c r="W810" s="295"/>
      <c r="X810" s="295"/>
      <c r="Y810" s="295"/>
      <c r="Z810" s="295"/>
      <c r="AA810" s="295"/>
      <c r="AB810" s="295"/>
      <c r="AC810" s="295"/>
      <c r="AD810" s="295"/>
      <c r="AE810" s="295"/>
      <c r="AF810" s="295"/>
      <c r="AG810" s="295"/>
      <c r="AH810" s="295"/>
    </row>
    <row r="811" spans="1:34" x14ac:dyDescent="0.25">
      <c r="A811" s="295"/>
      <c r="B811" s="295"/>
      <c r="C811" s="295"/>
      <c r="D811" s="295"/>
      <c r="E811" s="295"/>
      <c r="F811" s="295"/>
      <c r="G811" s="295"/>
      <c r="H811" s="295"/>
      <c r="I811" s="295"/>
      <c r="J811" s="295"/>
      <c r="K811" s="295"/>
      <c r="L811" s="295"/>
      <c r="M811" s="295"/>
      <c r="N811" s="295"/>
      <c r="O811" s="295"/>
      <c r="P811" s="295"/>
      <c r="Q811" s="295"/>
      <c r="R811" s="295"/>
      <c r="S811" s="295"/>
      <c r="T811" s="295"/>
      <c r="U811" s="295"/>
      <c r="V811" s="295"/>
      <c r="W811" s="295"/>
      <c r="X811" s="295"/>
      <c r="Y811" s="295"/>
      <c r="Z811" s="295"/>
      <c r="AA811" s="295"/>
      <c r="AB811" s="295"/>
      <c r="AC811" s="295"/>
      <c r="AD811" s="295"/>
      <c r="AE811" s="295"/>
      <c r="AF811" s="295"/>
      <c r="AG811" s="295"/>
      <c r="AH811" s="295"/>
    </row>
    <row r="812" spans="1:34" x14ac:dyDescent="0.25">
      <c r="A812" s="295"/>
      <c r="B812" s="295"/>
      <c r="C812" s="295"/>
      <c r="D812" s="295"/>
      <c r="E812" s="295"/>
      <c r="F812" s="295"/>
      <c r="G812" s="295"/>
      <c r="H812" s="295"/>
      <c r="I812" s="295"/>
      <c r="J812" s="295"/>
      <c r="K812" s="295"/>
      <c r="L812" s="295"/>
      <c r="M812" s="295"/>
      <c r="N812" s="295"/>
      <c r="O812" s="295"/>
      <c r="P812" s="295"/>
      <c r="Q812" s="295"/>
      <c r="R812" s="295"/>
      <c r="S812" s="295"/>
      <c r="T812" s="295"/>
      <c r="U812" s="295"/>
      <c r="V812" s="295"/>
      <c r="W812" s="295"/>
      <c r="X812" s="295"/>
      <c r="Y812" s="295"/>
      <c r="Z812" s="295"/>
      <c r="AA812" s="295"/>
      <c r="AB812" s="295"/>
      <c r="AC812" s="295"/>
      <c r="AD812" s="295"/>
      <c r="AE812" s="295"/>
      <c r="AF812" s="295"/>
      <c r="AG812" s="295"/>
      <c r="AH812" s="295"/>
    </row>
    <row r="813" spans="1:34" x14ac:dyDescent="0.25">
      <c r="A813" s="295"/>
      <c r="B813" s="295"/>
      <c r="C813" s="295"/>
      <c r="D813" s="295"/>
      <c r="E813" s="295"/>
      <c r="F813" s="295"/>
      <c r="G813" s="295"/>
      <c r="H813" s="295"/>
      <c r="I813" s="295"/>
      <c r="J813" s="295"/>
      <c r="K813" s="295"/>
      <c r="L813" s="295"/>
      <c r="M813" s="295"/>
      <c r="N813" s="295"/>
      <c r="O813" s="295"/>
      <c r="P813" s="295"/>
      <c r="Q813" s="295"/>
      <c r="R813" s="295"/>
      <c r="S813" s="295"/>
      <c r="T813" s="295"/>
      <c r="U813" s="295"/>
      <c r="V813" s="295"/>
      <c r="W813" s="295"/>
      <c r="X813" s="295"/>
      <c r="Y813" s="295"/>
      <c r="Z813" s="295"/>
      <c r="AA813" s="295"/>
      <c r="AB813" s="295"/>
      <c r="AC813" s="295"/>
      <c r="AD813" s="295"/>
      <c r="AE813" s="295"/>
      <c r="AF813" s="295"/>
      <c r="AG813" s="295"/>
      <c r="AH813" s="295"/>
    </row>
    <row r="814" spans="1:34" x14ac:dyDescent="0.25">
      <c r="A814" s="295"/>
      <c r="B814" s="295"/>
      <c r="C814" s="295"/>
      <c r="D814" s="295"/>
      <c r="E814" s="295"/>
      <c r="F814" s="295"/>
      <c r="G814" s="295"/>
      <c r="H814" s="295"/>
      <c r="I814" s="295"/>
      <c r="J814" s="295"/>
      <c r="K814" s="295"/>
      <c r="L814" s="295"/>
      <c r="M814" s="295"/>
      <c r="N814" s="295"/>
      <c r="O814" s="295"/>
      <c r="P814" s="295"/>
      <c r="Q814" s="295"/>
      <c r="R814" s="295"/>
      <c r="S814" s="295"/>
      <c r="T814" s="295"/>
      <c r="U814" s="295"/>
      <c r="V814" s="295"/>
      <c r="W814" s="295"/>
      <c r="X814" s="295"/>
      <c r="Y814" s="295"/>
      <c r="Z814" s="295"/>
      <c r="AA814" s="295"/>
      <c r="AB814" s="295"/>
      <c r="AC814" s="295"/>
      <c r="AD814" s="295"/>
      <c r="AE814" s="295"/>
      <c r="AF814" s="295"/>
      <c r="AG814" s="295"/>
      <c r="AH814" s="295"/>
    </row>
    <row r="815" spans="1:34" x14ac:dyDescent="0.25">
      <c r="A815" s="295"/>
      <c r="B815" s="295"/>
      <c r="C815" s="295"/>
      <c r="D815" s="295"/>
      <c r="E815" s="295"/>
      <c r="F815" s="295"/>
      <c r="G815" s="295"/>
      <c r="H815" s="295"/>
      <c r="I815" s="295"/>
      <c r="J815" s="295"/>
      <c r="K815" s="295"/>
      <c r="L815" s="295"/>
      <c r="M815" s="295"/>
      <c r="N815" s="295"/>
      <c r="O815" s="295"/>
      <c r="P815" s="295"/>
      <c r="Q815" s="295"/>
      <c r="R815" s="295"/>
      <c r="S815" s="295"/>
      <c r="T815" s="295"/>
      <c r="U815" s="295"/>
      <c r="V815" s="295"/>
      <c r="W815" s="295"/>
      <c r="X815" s="295"/>
      <c r="Y815" s="295"/>
      <c r="Z815" s="295"/>
      <c r="AA815" s="295"/>
      <c r="AB815" s="295"/>
      <c r="AC815" s="295"/>
      <c r="AD815" s="295"/>
      <c r="AE815" s="295"/>
      <c r="AF815" s="295"/>
      <c r="AG815" s="295"/>
      <c r="AH815" s="295"/>
    </row>
    <row r="816" spans="1:34" x14ac:dyDescent="0.25">
      <c r="A816" s="295"/>
      <c r="B816" s="295"/>
      <c r="C816" s="295"/>
      <c r="D816" s="295"/>
      <c r="E816" s="295"/>
      <c r="F816" s="295"/>
      <c r="G816" s="295"/>
      <c r="H816" s="295"/>
      <c r="I816" s="295"/>
      <c r="J816" s="295"/>
      <c r="K816" s="295"/>
      <c r="L816" s="295"/>
      <c r="M816" s="295"/>
      <c r="N816" s="295"/>
      <c r="O816" s="295"/>
      <c r="P816" s="295"/>
      <c r="Q816" s="295"/>
      <c r="R816" s="295"/>
      <c r="S816" s="295"/>
      <c r="T816" s="295"/>
      <c r="U816" s="295"/>
      <c r="V816" s="295"/>
      <c r="W816" s="295"/>
      <c r="X816" s="295"/>
      <c r="Y816" s="295"/>
      <c r="Z816" s="295"/>
      <c r="AA816" s="295"/>
      <c r="AB816" s="295"/>
      <c r="AC816" s="295"/>
      <c r="AD816" s="295"/>
      <c r="AE816" s="295"/>
      <c r="AF816" s="295"/>
      <c r="AG816" s="295"/>
      <c r="AH816" s="295"/>
    </row>
    <row r="817" spans="1:34" x14ac:dyDescent="0.25">
      <c r="A817" s="295"/>
      <c r="B817" s="295"/>
      <c r="C817" s="295"/>
      <c r="D817" s="295"/>
      <c r="E817" s="295"/>
      <c r="F817" s="295"/>
      <c r="G817" s="295"/>
      <c r="H817" s="295"/>
      <c r="I817" s="295"/>
      <c r="J817" s="295"/>
      <c r="K817" s="295"/>
      <c r="L817" s="295"/>
      <c r="M817" s="295"/>
      <c r="N817" s="295"/>
      <c r="O817" s="295"/>
      <c r="P817" s="295"/>
      <c r="Q817" s="295"/>
      <c r="R817" s="295"/>
      <c r="S817" s="295"/>
      <c r="T817" s="295"/>
      <c r="U817" s="295"/>
      <c r="V817" s="295"/>
      <c r="W817" s="295"/>
      <c r="X817" s="295"/>
      <c r="Y817" s="295"/>
      <c r="Z817" s="295"/>
      <c r="AA817" s="295"/>
      <c r="AB817" s="295"/>
      <c r="AC817" s="295"/>
      <c r="AD817" s="295"/>
      <c r="AE817" s="295"/>
      <c r="AF817" s="295"/>
      <c r="AG817" s="295"/>
      <c r="AH817" s="295"/>
    </row>
    <row r="818" spans="1:34" x14ac:dyDescent="0.25">
      <c r="A818" s="295"/>
      <c r="B818" s="295"/>
      <c r="C818" s="295"/>
      <c r="D818" s="295"/>
      <c r="E818" s="295"/>
      <c r="F818" s="295"/>
      <c r="G818" s="295"/>
      <c r="H818" s="295"/>
      <c r="I818" s="295"/>
      <c r="J818" s="295"/>
      <c r="K818" s="295"/>
      <c r="L818" s="295"/>
      <c r="M818" s="295"/>
      <c r="N818" s="295"/>
      <c r="O818" s="295"/>
      <c r="P818" s="295"/>
      <c r="Q818" s="295"/>
      <c r="R818" s="295"/>
      <c r="S818" s="295"/>
      <c r="T818" s="295"/>
      <c r="U818" s="295"/>
      <c r="V818" s="295"/>
      <c r="W818" s="295"/>
      <c r="X818" s="295"/>
      <c r="Y818" s="295"/>
      <c r="Z818" s="295"/>
      <c r="AA818" s="295"/>
      <c r="AB818" s="295"/>
      <c r="AC818" s="295"/>
      <c r="AD818" s="295"/>
      <c r="AE818" s="295"/>
      <c r="AF818" s="295"/>
      <c r="AG818" s="295"/>
      <c r="AH818" s="295"/>
    </row>
    <row r="819" spans="1:34" x14ac:dyDescent="0.25">
      <c r="A819" s="295"/>
      <c r="B819" s="295"/>
      <c r="C819" s="295"/>
      <c r="D819" s="295"/>
      <c r="E819" s="295"/>
      <c r="F819" s="295"/>
      <c r="G819" s="295"/>
      <c r="H819" s="295"/>
      <c r="I819" s="295"/>
      <c r="J819" s="295"/>
      <c r="K819" s="295"/>
      <c r="L819" s="295"/>
      <c r="M819" s="295"/>
      <c r="N819" s="295"/>
      <c r="O819" s="295"/>
      <c r="P819" s="295"/>
      <c r="Q819" s="295"/>
      <c r="R819" s="295"/>
      <c r="S819" s="295"/>
      <c r="T819" s="295"/>
      <c r="U819" s="295"/>
      <c r="V819" s="295"/>
      <c r="W819" s="295"/>
      <c r="X819" s="295"/>
      <c r="Y819" s="295"/>
      <c r="Z819" s="295"/>
      <c r="AA819" s="295"/>
      <c r="AB819" s="295"/>
      <c r="AC819" s="295"/>
      <c r="AD819" s="295"/>
      <c r="AE819" s="295"/>
      <c r="AF819" s="295"/>
      <c r="AG819" s="295"/>
      <c r="AH819" s="295"/>
    </row>
    <row r="820" spans="1:34" x14ac:dyDescent="0.25">
      <c r="A820" s="295"/>
      <c r="B820" s="295"/>
      <c r="C820" s="295"/>
      <c r="D820" s="295"/>
      <c r="E820" s="295"/>
      <c r="F820" s="295"/>
      <c r="G820" s="295"/>
      <c r="H820" s="295"/>
      <c r="I820" s="295"/>
      <c r="J820" s="295"/>
      <c r="K820" s="295"/>
      <c r="L820" s="295"/>
      <c r="M820" s="295"/>
      <c r="N820" s="295"/>
      <c r="O820" s="295"/>
      <c r="P820" s="295"/>
      <c r="Q820" s="295"/>
      <c r="R820" s="295"/>
      <c r="S820" s="295"/>
      <c r="T820" s="295"/>
      <c r="U820" s="295"/>
      <c r="V820" s="295"/>
      <c r="W820" s="295"/>
      <c r="X820" s="295"/>
      <c r="Y820" s="295"/>
      <c r="Z820" s="295"/>
      <c r="AA820" s="295"/>
      <c r="AB820" s="295"/>
      <c r="AC820" s="295"/>
      <c r="AD820" s="295"/>
      <c r="AE820" s="295"/>
      <c r="AF820" s="295"/>
      <c r="AG820" s="295"/>
      <c r="AH820" s="295"/>
    </row>
    <row r="821" spans="1:34" x14ac:dyDescent="0.25">
      <c r="A821" s="295"/>
      <c r="B821" s="295"/>
      <c r="C821" s="295"/>
      <c r="D821" s="295"/>
      <c r="E821" s="295"/>
      <c r="F821" s="295"/>
      <c r="G821" s="295"/>
      <c r="H821" s="295"/>
      <c r="I821" s="295"/>
      <c r="J821" s="295"/>
      <c r="K821" s="295"/>
      <c r="L821" s="295"/>
      <c r="M821" s="295"/>
      <c r="N821" s="295"/>
      <c r="O821" s="295"/>
      <c r="P821" s="295"/>
      <c r="Q821" s="295"/>
      <c r="R821" s="295"/>
      <c r="S821" s="295"/>
      <c r="T821" s="295"/>
      <c r="U821" s="295"/>
      <c r="V821" s="295"/>
      <c r="W821" s="295"/>
      <c r="X821" s="295"/>
      <c r="Y821" s="295"/>
      <c r="Z821" s="295"/>
      <c r="AA821" s="295"/>
      <c r="AB821" s="295"/>
      <c r="AC821" s="295"/>
      <c r="AD821" s="295"/>
      <c r="AE821" s="295"/>
      <c r="AF821" s="295"/>
      <c r="AG821" s="295"/>
      <c r="AH821" s="295"/>
    </row>
    <row r="822" spans="1:34" x14ac:dyDescent="0.25">
      <c r="A822" s="295"/>
      <c r="B822" s="295"/>
      <c r="C822" s="295"/>
      <c r="D822" s="295"/>
      <c r="E822" s="295"/>
      <c r="F822" s="295"/>
      <c r="G822" s="295"/>
      <c r="H822" s="295"/>
      <c r="I822" s="295"/>
      <c r="J822" s="295"/>
      <c r="K822" s="295"/>
      <c r="L822" s="295"/>
      <c r="M822" s="295"/>
      <c r="N822" s="295"/>
      <c r="O822" s="295"/>
      <c r="P822" s="295"/>
      <c r="Q822" s="295"/>
      <c r="R822" s="295"/>
      <c r="S822" s="295"/>
      <c r="T822" s="295"/>
      <c r="U822" s="295"/>
      <c r="V822" s="295"/>
      <c r="W822" s="295"/>
      <c r="X822" s="295"/>
      <c r="Y822" s="295"/>
      <c r="Z822" s="295"/>
      <c r="AA822" s="295"/>
      <c r="AB822" s="295"/>
      <c r="AC822" s="295"/>
      <c r="AD822" s="295"/>
      <c r="AE822" s="295"/>
      <c r="AF822" s="295"/>
      <c r="AG822" s="295"/>
      <c r="AH822" s="295"/>
    </row>
    <row r="823" spans="1:34" x14ac:dyDescent="0.25">
      <c r="A823" s="295"/>
      <c r="B823" s="295"/>
      <c r="C823" s="295"/>
      <c r="D823" s="295"/>
      <c r="E823" s="295"/>
      <c r="F823" s="295"/>
      <c r="G823" s="295"/>
      <c r="H823" s="295"/>
      <c r="I823" s="295"/>
      <c r="J823" s="295"/>
      <c r="K823" s="295"/>
      <c r="L823" s="295"/>
      <c r="M823" s="295"/>
      <c r="N823" s="295"/>
      <c r="O823" s="295"/>
      <c r="P823" s="295"/>
      <c r="Q823" s="295"/>
      <c r="R823" s="295"/>
      <c r="S823" s="295"/>
      <c r="T823" s="295"/>
      <c r="U823" s="295"/>
      <c r="V823" s="295"/>
      <c r="W823" s="295"/>
      <c r="X823" s="295"/>
      <c r="Y823" s="295"/>
      <c r="Z823" s="295"/>
      <c r="AA823" s="295"/>
      <c r="AB823" s="295"/>
      <c r="AC823" s="295"/>
      <c r="AD823" s="295"/>
      <c r="AE823" s="295"/>
      <c r="AF823" s="295"/>
      <c r="AG823" s="295"/>
      <c r="AH823" s="295"/>
    </row>
    <row r="824" spans="1:34" x14ac:dyDescent="0.25">
      <c r="A824" s="295"/>
      <c r="B824" s="295"/>
      <c r="C824" s="295"/>
      <c r="D824" s="295"/>
      <c r="E824" s="295"/>
      <c r="F824" s="295"/>
      <c r="G824" s="295"/>
      <c r="H824" s="295"/>
      <c r="I824" s="295"/>
      <c r="J824" s="295"/>
      <c r="K824" s="295"/>
      <c r="L824" s="295"/>
      <c r="M824" s="295"/>
      <c r="N824" s="295"/>
      <c r="O824" s="295"/>
      <c r="P824" s="295"/>
      <c r="Q824" s="295"/>
      <c r="R824" s="295"/>
      <c r="S824" s="295"/>
      <c r="T824" s="295"/>
      <c r="U824" s="295"/>
      <c r="V824" s="295"/>
      <c r="W824" s="295"/>
      <c r="X824" s="295"/>
      <c r="Y824" s="295"/>
      <c r="Z824" s="295"/>
      <c r="AA824" s="295"/>
      <c r="AB824" s="295"/>
      <c r="AC824" s="295"/>
      <c r="AD824" s="295"/>
      <c r="AE824" s="295"/>
      <c r="AF824" s="295"/>
      <c r="AG824" s="295"/>
      <c r="AH824" s="295"/>
    </row>
    <row r="825" spans="1:34" x14ac:dyDescent="0.25">
      <c r="A825" s="295"/>
      <c r="B825" s="295"/>
      <c r="C825" s="295"/>
      <c r="D825" s="295"/>
      <c r="E825" s="295"/>
      <c r="F825" s="295"/>
      <c r="G825" s="295"/>
      <c r="H825" s="295"/>
      <c r="I825" s="295"/>
      <c r="J825" s="295"/>
      <c r="K825" s="295"/>
      <c r="L825" s="295"/>
      <c r="M825" s="295"/>
      <c r="N825" s="295"/>
      <c r="O825" s="295"/>
      <c r="P825" s="295"/>
      <c r="Q825" s="295"/>
      <c r="R825" s="295"/>
      <c r="S825" s="295"/>
      <c r="T825" s="295"/>
      <c r="U825" s="295"/>
      <c r="V825" s="295"/>
      <c r="W825" s="295"/>
      <c r="X825" s="295"/>
      <c r="Y825" s="295"/>
      <c r="Z825" s="295"/>
      <c r="AA825" s="295"/>
      <c r="AB825" s="295"/>
      <c r="AC825" s="295"/>
      <c r="AD825" s="295"/>
      <c r="AE825" s="295"/>
      <c r="AF825" s="295"/>
      <c r="AG825" s="295"/>
      <c r="AH825" s="295"/>
    </row>
    <row r="826" spans="1:34" x14ac:dyDescent="0.25">
      <c r="A826" s="295"/>
      <c r="B826" s="295"/>
      <c r="C826" s="295"/>
      <c r="D826" s="295"/>
      <c r="E826" s="295"/>
      <c r="F826" s="295"/>
      <c r="G826" s="295"/>
      <c r="H826" s="295"/>
      <c r="I826" s="295"/>
      <c r="J826" s="295"/>
      <c r="K826" s="295"/>
      <c r="L826" s="295"/>
      <c r="M826" s="295"/>
      <c r="N826" s="295"/>
      <c r="O826" s="295"/>
      <c r="P826" s="295"/>
      <c r="Q826" s="295"/>
      <c r="R826" s="295"/>
      <c r="S826" s="295"/>
      <c r="T826" s="295"/>
      <c r="U826" s="295"/>
      <c r="V826" s="295"/>
      <c r="W826" s="295"/>
      <c r="X826" s="295"/>
      <c r="Y826" s="295"/>
      <c r="Z826" s="295"/>
      <c r="AA826" s="295"/>
      <c r="AB826" s="295"/>
      <c r="AC826" s="295"/>
      <c r="AD826" s="295"/>
      <c r="AE826" s="295"/>
      <c r="AF826" s="295"/>
      <c r="AG826" s="295"/>
      <c r="AH826" s="295"/>
    </row>
    <row r="827" spans="1:34" x14ac:dyDescent="0.25">
      <c r="A827" s="295"/>
      <c r="B827" s="295"/>
      <c r="C827" s="295"/>
      <c r="D827" s="295"/>
      <c r="E827" s="295"/>
      <c r="F827" s="295"/>
      <c r="G827" s="295"/>
      <c r="H827" s="295"/>
      <c r="I827" s="295"/>
      <c r="J827" s="295"/>
      <c r="K827" s="295"/>
      <c r="L827" s="295"/>
      <c r="M827" s="295"/>
      <c r="N827" s="295"/>
      <c r="O827" s="295"/>
      <c r="P827" s="295"/>
      <c r="Q827" s="295"/>
      <c r="R827" s="295"/>
      <c r="S827" s="295"/>
      <c r="T827" s="295"/>
      <c r="U827" s="295"/>
      <c r="V827" s="295"/>
      <c r="W827" s="295"/>
      <c r="X827" s="295"/>
      <c r="Y827" s="295"/>
      <c r="Z827" s="295"/>
      <c r="AA827" s="295"/>
      <c r="AB827" s="295"/>
      <c r="AC827" s="295"/>
      <c r="AD827" s="295"/>
      <c r="AE827" s="295"/>
      <c r="AF827" s="295"/>
      <c r="AG827" s="295"/>
      <c r="AH827" s="295"/>
    </row>
    <row r="828" spans="1:34" x14ac:dyDescent="0.25">
      <c r="A828" s="295"/>
      <c r="B828" s="295"/>
      <c r="C828" s="295"/>
      <c r="D828" s="295"/>
      <c r="E828" s="295"/>
      <c r="F828" s="295"/>
      <c r="G828" s="295"/>
      <c r="H828" s="295"/>
      <c r="I828" s="295"/>
      <c r="J828" s="295"/>
      <c r="K828" s="295"/>
      <c r="L828" s="295"/>
      <c r="M828" s="295"/>
      <c r="N828" s="295"/>
      <c r="O828" s="295"/>
      <c r="P828" s="295"/>
      <c r="Q828" s="295"/>
      <c r="R828" s="295"/>
      <c r="S828" s="295"/>
      <c r="T828" s="295"/>
      <c r="U828" s="295"/>
      <c r="V828" s="295"/>
      <c r="W828" s="295"/>
      <c r="X828" s="295"/>
      <c r="Y828" s="295"/>
      <c r="Z828" s="295"/>
      <c r="AA828" s="295"/>
      <c r="AB828" s="295"/>
      <c r="AC828" s="295"/>
      <c r="AD828" s="295"/>
      <c r="AE828" s="295"/>
      <c r="AF828" s="295"/>
      <c r="AG828" s="295"/>
      <c r="AH828" s="295"/>
    </row>
    <row r="829" spans="1:34" x14ac:dyDescent="0.25">
      <c r="A829" s="295"/>
      <c r="B829" s="295"/>
      <c r="C829" s="295"/>
      <c r="D829" s="295"/>
      <c r="E829" s="295"/>
      <c r="F829" s="295"/>
      <c r="G829" s="295"/>
      <c r="H829" s="295"/>
      <c r="I829" s="295"/>
      <c r="J829" s="295"/>
      <c r="K829" s="295"/>
      <c r="L829" s="295"/>
      <c r="M829" s="295"/>
      <c r="N829" s="295"/>
      <c r="O829" s="295"/>
      <c r="P829" s="295"/>
      <c r="Q829" s="295"/>
      <c r="R829" s="295"/>
      <c r="S829" s="295"/>
      <c r="T829" s="295"/>
      <c r="U829" s="295"/>
      <c r="V829" s="295"/>
      <c r="W829" s="295"/>
      <c r="X829" s="295"/>
      <c r="Y829" s="295"/>
      <c r="Z829" s="295"/>
      <c r="AA829" s="295"/>
      <c r="AB829" s="295"/>
      <c r="AC829" s="295"/>
      <c r="AD829" s="295"/>
      <c r="AE829" s="295"/>
      <c r="AF829" s="295"/>
      <c r="AG829" s="295"/>
      <c r="AH829" s="295"/>
    </row>
    <row r="830" spans="1:34" x14ac:dyDescent="0.25">
      <c r="A830" s="295"/>
      <c r="B830" s="295"/>
      <c r="C830" s="295"/>
      <c r="D830" s="295"/>
      <c r="E830" s="295"/>
      <c r="F830" s="295"/>
      <c r="G830" s="295"/>
      <c r="H830" s="295"/>
      <c r="I830" s="295"/>
      <c r="J830" s="295"/>
      <c r="K830" s="295"/>
      <c r="L830" s="295"/>
      <c r="M830" s="295"/>
      <c r="N830" s="295"/>
      <c r="O830" s="295"/>
      <c r="P830" s="295"/>
      <c r="Q830" s="295"/>
      <c r="R830" s="295"/>
      <c r="S830" s="295"/>
      <c r="T830" s="295"/>
      <c r="U830" s="295"/>
      <c r="V830" s="295"/>
      <c r="W830" s="295"/>
      <c r="X830" s="295"/>
      <c r="Y830" s="295"/>
      <c r="Z830" s="295"/>
      <c r="AA830" s="295"/>
      <c r="AB830" s="295"/>
      <c r="AC830" s="295"/>
      <c r="AD830" s="295"/>
      <c r="AE830" s="295"/>
      <c r="AF830" s="295"/>
      <c r="AG830" s="295"/>
      <c r="AH830" s="295"/>
    </row>
    <row r="831" spans="1:34" x14ac:dyDescent="0.25">
      <c r="A831" s="295"/>
      <c r="B831" s="295"/>
      <c r="C831" s="295"/>
      <c r="D831" s="295"/>
      <c r="E831" s="295"/>
      <c r="F831" s="295"/>
      <c r="G831" s="295"/>
      <c r="H831" s="295"/>
      <c r="I831" s="295"/>
      <c r="J831" s="295"/>
      <c r="K831" s="295"/>
      <c r="L831" s="295"/>
      <c r="M831" s="295"/>
      <c r="N831" s="295"/>
      <c r="O831" s="295"/>
      <c r="P831" s="295"/>
      <c r="Q831" s="295"/>
      <c r="R831" s="295"/>
      <c r="S831" s="295"/>
      <c r="T831" s="295"/>
      <c r="U831" s="295"/>
      <c r="V831" s="295"/>
      <c r="W831" s="295"/>
      <c r="X831" s="295"/>
      <c r="Y831" s="295"/>
      <c r="Z831" s="295"/>
      <c r="AA831" s="295"/>
      <c r="AB831" s="295"/>
      <c r="AC831" s="295"/>
      <c r="AD831" s="295"/>
      <c r="AE831" s="295"/>
      <c r="AF831" s="295"/>
      <c r="AG831" s="295"/>
      <c r="AH831" s="295"/>
    </row>
    <row r="832" spans="1:34" x14ac:dyDescent="0.25">
      <c r="A832" s="295"/>
      <c r="B832" s="295"/>
      <c r="C832" s="295"/>
      <c r="D832" s="295"/>
      <c r="E832" s="295"/>
      <c r="F832" s="295"/>
      <c r="G832" s="295"/>
      <c r="H832" s="295"/>
      <c r="I832" s="295"/>
      <c r="J832" s="295"/>
      <c r="K832" s="295"/>
      <c r="L832" s="295"/>
      <c r="M832" s="295"/>
      <c r="N832" s="295"/>
      <c r="O832" s="295"/>
      <c r="P832" s="295"/>
      <c r="Q832" s="295"/>
      <c r="R832" s="295"/>
      <c r="S832" s="295"/>
      <c r="T832" s="295"/>
      <c r="U832" s="295"/>
      <c r="V832" s="295"/>
      <c r="W832" s="295"/>
      <c r="X832" s="295"/>
      <c r="Y832" s="295"/>
      <c r="Z832" s="295"/>
      <c r="AA832" s="295"/>
      <c r="AB832" s="295"/>
      <c r="AC832" s="295"/>
      <c r="AD832" s="295"/>
      <c r="AE832" s="295"/>
      <c r="AF832" s="295"/>
      <c r="AG832" s="295"/>
      <c r="AH832" s="295"/>
    </row>
    <row r="833" spans="1:34" x14ac:dyDescent="0.25">
      <c r="A833" s="295"/>
      <c r="B833" s="295"/>
      <c r="C833" s="295"/>
      <c r="D833" s="295"/>
      <c r="E833" s="295"/>
      <c r="F833" s="295"/>
      <c r="G833" s="295"/>
      <c r="H833" s="295"/>
      <c r="I833" s="295"/>
      <c r="J833" s="295"/>
      <c r="K833" s="295"/>
      <c r="L833" s="295"/>
      <c r="M833" s="295"/>
      <c r="N833" s="295"/>
      <c r="O833" s="295"/>
      <c r="P833" s="295"/>
      <c r="Q833" s="295"/>
      <c r="R833" s="295"/>
      <c r="S833" s="295"/>
      <c r="T833" s="295"/>
      <c r="U833" s="295"/>
      <c r="V833" s="295"/>
      <c r="W833" s="295"/>
      <c r="X833" s="295"/>
      <c r="Y833" s="295"/>
      <c r="Z833" s="295"/>
      <c r="AA833" s="295"/>
      <c r="AB833" s="295"/>
      <c r="AC833" s="295"/>
      <c r="AD833" s="295"/>
      <c r="AE833" s="295"/>
      <c r="AF833" s="295"/>
      <c r="AG833" s="295"/>
      <c r="AH833" s="295"/>
    </row>
    <row r="834" spans="1:34" x14ac:dyDescent="0.25">
      <c r="A834" s="295"/>
      <c r="B834" s="295"/>
      <c r="C834" s="295"/>
      <c r="D834" s="295"/>
      <c r="E834" s="295"/>
      <c r="F834" s="295"/>
      <c r="G834" s="295"/>
      <c r="H834" s="295"/>
      <c r="I834" s="295"/>
      <c r="J834" s="295"/>
      <c r="K834" s="295"/>
      <c r="L834" s="295"/>
      <c r="M834" s="295"/>
      <c r="N834" s="295"/>
      <c r="O834" s="295"/>
      <c r="P834" s="295"/>
      <c r="Q834" s="295"/>
      <c r="R834" s="295"/>
      <c r="S834" s="295"/>
      <c r="T834" s="295"/>
      <c r="U834" s="295"/>
      <c r="V834" s="295"/>
      <c r="W834" s="295"/>
      <c r="X834" s="295"/>
      <c r="Y834" s="295"/>
      <c r="Z834" s="295"/>
      <c r="AA834" s="295"/>
      <c r="AB834" s="295"/>
      <c r="AC834" s="295"/>
      <c r="AD834" s="295"/>
      <c r="AE834" s="295"/>
      <c r="AF834" s="295"/>
      <c r="AG834" s="295"/>
      <c r="AH834" s="295"/>
    </row>
    <row r="835" spans="1:34" x14ac:dyDescent="0.25">
      <c r="A835" s="295"/>
      <c r="B835" s="295"/>
      <c r="C835" s="295"/>
      <c r="D835" s="295"/>
      <c r="E835" s="295"/>
      <c r="F835" s="295"/>
      <c r="G835" s="295"/>
      <c r="H835" s="295"/>
      <c r="I835" s="295"/>
      <c r="J835" s="295"/>
      <c r="K835" s="295"/>
      <c r="L835" s="295"/>
      <c r="M835" s="295"/>
      <c r="N835" s="295"/>
      <c r="O835" s="295"/>
      <c r="P835" s="295"/>
      <c r="Q835" s="295"/>
      <c r="R835" s="295"/>
      <c r="S835" s="295"/>
      <c r="T835" s="295"/>
      <c r="U835" s="295"/>
      <c r="V835" s="295"/>
      <c r="W835" s="295"/>
      <c r="X835" s="295"/>
      <c r="Y835" s="295"/>
      <c r="Z835" s="295"/>
      <c r="AA835" s="295"/>
      <c r="AB835" s="295"/>
      <c r="AC835" s="295"/>
      <c r="AD835" s="295"/>
      <c r="AE835" s="295"/>
      <c r="AF835" s="295"/>
      <c r="AG835" s="295"/>
      <c r="AH835" s="295"/>
    </row>
    <row r="836" spans="1:34" x14ac:dyDescent="0.25">
      <c r="A836" s="295"/>
      <c r="B836" s="295"/>
      <c r="C836" s="295"/>
      <c r="D836" s="295"/>
      <c r="E836" s="295"/>
      <c r="F836" s="295"/>
      <c r="G836" s="295"/>
      <c r="H836" s="295"/>
      <c r="I836" s="295"/>
      <c r="J836" s="295"/>
      <c r="K836" s="295"/>
      <c r="L836" s="295"/>
      <c r="M836" s="295"/>
      <c r="N836" s="295"/>
      <c r="O836" s="295"/>
      <c r="P836" s="295"/>
      <c r="Q836" s="295"/>
      <c r="R836" s="295"/>
      <c r="S836" s="295"/>
      <c r="T836" s="295"/>
      <c r="U836" s="295"/>
      <c r="V836" s="295"/>
      <c r="W836" s="295"/>
      <c r="X836" s="295"/>
      <c r="Y836" s="295"/>
      <c r="Z836" s="295"/>
      <c r="AA836" s="295"/>
      <c r="AB836" s="295"/>
      <c r="AC836" s="295"/>
      <c r="AD836" s="295"/>
      <c r="AE836" s="295"/>
      <c r="AF836" s="295"/>
      <c r="AG836" s="295"/>
      <c r="AH836" s="295"/>
    </row>
    <row r="837" spans="1:34" x14ac:dyDescent="0.25">
      <c r="A837" s="295"/>
      <c r="B837" s="295"/>
      <c r="C837" s="295"/>
      <c r="D837" s="295"/>
      <c r="E837" s="295"/>
      <c r="F837" s="295"/>
      <c r="G837" s="295"/>
      <c r="H837" s="295"/>
      <c r="I837" s="295"/>
      <c r="J837" s="295"/>
      <c r="K837" s="295"/>
      <c r="L837" s="295"/>
      <c r="M837" s="295"/>
      <c r="N837" s="295"/>
      <c r="O837" s="295"/>
      <c r="P837" s="295"/>
      <c r="Q837" s="295"/>
      <c r="R837" s="295"/>
      <c r="S837" s="295"/>
      <c r="T837" s="295"/>
      <c r="U837" s="295"/>
      <c r="V837" s="295"/>
      <c r="W837" s="295"/>
      <c r="X837" s="295"/>
      <c r="Y837" s="295"/>
      <c r="Z837" s="295"/>
      <c r="AA837" s="295"/>
      <c r="AB837" s="295"/>
      <c r="AC837" s="295"/>
      <c r="AD837" s="295"/>
      <c r="AE837" s="295"/>
      <c r="AF837" s="295"/>
      <c r="AG837" s="295"/>
      <c r="AH837" s="295"/>
    </row>
    <row r="838" spans="1:34" x14ac:dyDescent="0.25">
      <c r="A838" s="295"/>
      <c r="B838" s="295"/>
      <c r="C838" s="295"/>
      <c r="D838" s="295"/>
      <c r="E838" s="295"/>
      <c r="F838" s="295"/>
      <c r="G838" s="295"/>
      <c r="H838" s="295"/>
      <c r="I838" s="295"/>
      <c r="J838" s="295"/>
      <c r="K838" s="295"/>
      <c r="L838" s="295"/>
      <c r="M838" s="295"/>
      <c r="N838" s="295"/>
      <c r="O838" s="295"/>
      <c r="P838" s="295"/>
      <c r="Q838" s="295"/>
      <c r="R838" s="295"/>
      <c r="S838" s="295"/>
      <c r="T838" s="295"/>
      <c r="U838" s="295"/>
      <c r="V838" s="295"/>
      <c r="W838" s="295"/>
      <c r="X838" s="295"/>
      <c r="Y838" s="295"/>
      <c r="Z838" s="295"/>
      <c r="AA838" s="295"/>
      <c r="AB838" s="295"/>
      <c r="AC838" s="295"/>
      <c r="AD838" s="295"/>
      <c r="AE838" s="295"/>
      <c r="AF838" s="295"/>
      <c r="AG838" s="295"/>
      <c r="AH838" s="295"/>
    </row>
    <row r="839" spans="1:34" x14ac:dyDescent="0.25">
      <c r="A839" s="295"/>
      <c r="B839" s="295"/>
      <c r="C839" s="295"/>
      <c r="D839" s="295"/>
      <c r="E839" s="295"/>
      <c r="F839" s="295"/>
      <c r="G839" s="295"/>
      <c r="H839" s="295"/>
      <c r="I839" s="295"/>
      <c r="J839" s="295"/>
      <c r="K839" s="295"/>
      <c r="L839" s="295"/>
      <c r="M839" s="295"/>
      <c r="N839" s="295"/>
      <c r="O839" s="295"/>
      <c r="P839" s="295"/>
      <c r="Q839" s="295"/>
      <c r="R839" s="295"/>
      <c r="S839" s="295"/>
      <c r="T839" s="295"/>
      <c r="U839" s="295"/>
      <c r="V839" s="295"/>
      <c r="W839" s="295"/>
      <c r="X839" s="295"/>
      <c r="Y839" s="295"/>
      <c r="Z839" s="295"/>
      <c r="AA839" s="295"/>
      <c r="AB839" s="295"/>
      <c r="AC839" s="295"/>
      <c r="AD839" s="295"/>
      <c r="AE839" s="295"/>
      <c r="AF839" s="295"/>
      <c r="AG839" s="295"/>
      <c r="AH839" s="295"/>
    </row>
    <row r="840" spans="1:34" x14ac:dyDescent="0.25">
      <c r="A840" s="295"/>
      <c r="B840" s="295"/>
      <c r="C840" s="295"/>
      <c r="D840" s="295"/>
      <c r="E840" s="295"/>
      <c r="F840" s="295"/>
      <c r="G840" s="295"/>
      <c r="H840" s="295"/>
      <c r="I840" s="295"/>
      <c r="J840" s="295"/>
      <c r="K840" s="295"/>
      <c r="L840" s="295"/>
      <c r="M840" s="295"/>
      <c r="N840" s="295"/>
      <c r="O840" s="295"/>
      <c r="P840" s="295"/>
      <c r="Q840" s="295"/>
      <c r="R840" s="295"/>
      <c r="S840" s="295"/>
      <c r="T840" s="295"/>
      <c r="U840" s="295"/>
      <c r="V840" s="295"/>
      <c r="W840" s="295"/>
      <c r="X840" s="295"/>
      <c r="Y840" s="295"/>
      <c r="Z840" s="295"/>
      <c r="AA840" s="295"/>
      <c r="AB840" s="295"/>
      <c r="AC840" s="295"/>
      <c r="AD840" s="295"/>
      <c r="AE840" s="295"/>
      <c r="AF840" s="295"/>
      <c r="AG840" s="295"/>
      <c r="AH840" s="295"/>
    </row>
    <row r="841" spans="1:34" x14ac:dyDescent="0.25">
      <c r="A841" s="295"/>
      <c r="B841" s="295"/>
      <c r="C841" s="295"/>
      <c r="D841" s="295"/>
      <c r="E841" s="295"/>
      <c r="F841" s="295"/>
      <c r="G841" s="295"/>
      <c r="H841" s="295"/>
      <c r="I841" s="295"/>
      <c r="J841" s="295"/>
      <c r="K841" s="295"/>
      <c r="L841" s="295"/>
      <c r="M841" s="295"/>
      <c r="N841" s="295"/>
      <c r="O841" s="295"/>
      <c r="P841" s="295"/>
      <c r="Q841" s="295"/>
      <c r="R841" s="295"/>
      <c r="S841" s="295"/>
      <c r="T841" s="295"/>
      <c r="U841" s="295"/>
      <c r="V841" s="295"/>
      <c r="W841" s="295"/>
      <c r="X841" s="295"/>
      <c r="Y841" s="295"/>
      <c r="Z841" s="295"/>
      <c r="AA841" s="295"/>
      <c r="AB841" s="295"/>
      <c r="AC841" s="295"/>
      <c r="AD841" s="295"/>
      <c r="AE841" s="295"/>
      <c r="AF841" s="295"/>
      <c r="AG841" s="295"/>
      <c r="AH841" s="295"/>
    </row>
    <row r="842" spans="1:34" x14ac:dyDescent="0.25">
      <c r="A842" s="295"/>
      <c r="B842" s="295"/>
      <c r="C842" s="295"/>
      <c r="D842" s="295"/>
      <c r="E842" s="295"/>
      <c r="F842" s="295"/>
      <c r="G842" s="295"/>
      <c r="H842" s="295"/>
      <c r="I842" s="295"/>
      <c r="J842" s="295"/>
      <c r="K842" s="295"/>
      <c r="L842" s="295"/>
      <c r="M842" s="295"/>
      <c r="N842" s="295"/>
      <c r="O842" s="295"/>
      <c r="P842" s="295"/>
      <c r="Q842" s="295"/>
      <c r="R842" s="295"/>
      <c r="S842" s="295"/>
      <c r="T842" s="295"/>
      <c r="U842" s="295"/>
      <c r="V842" s="295"/>
      <c r="W842" s="295"/>
      <c r="X842" s="295"/>
      <c r="Y842" s="295"/>
      <c r="Z842" s="295"/>
      <c r="AA842" s="295"/>
      <c r="AB842" s="295"/>
      <c r="AC842" s="295"/>
      <c r="AD842" s="295"/>
      <c r="AE842" s="295"/>
      <c r="AF842" s="295"/>
      <c r="AG842" s="295"/>
      <c r="AH842" s="295"/>
    </row>
    <row r="843" spans="1:34" x14ac:dyDescent="0.25">
      <c r="A843" s="295"/>
      <c r="B843" s="295"/>
      <c r="C843" s="295"/>
      <c r="D843" s="295"/>
      <c r="E843" s="295"/>
      <c r="F843" s="295"/>
      <c r="G843" s="295"/>
      <c r="H843" s="295"/>
      <c r="I843" s="295"/>
      <c r="J843" s="295"/>
      <c r="K843" s="295"/>
      <c r="L843" s="295"/>
      <c r="M843" s="295"/>
      <c r="N843" s="295"/>
      <c r="O843" s="295"/>
      <c r="P843" s="295"/>
      <c r="Q843" s="295"/>
      <c r="R843" s="295"/>
      <c r="S843" s="295"/>
      <c r="T843" s="295"/>
      <c r="U843" s="295"/>
      <c r="V843" s="295"/>
      <c r="W843" s="295"/>
      <c r="X843" s="295"/>
      <c r="Y843" s="295"/>
      <c r="Z843" s="295"/>
      <c r="AA843" s="295"/>
      <c r="AB843" s="295"/>
      <c r="AC843" s="295"/>
      <c r="AD843" s="295"/>
      <c r="AE843" s="295"/>
      <c r="AF843" s="295"/>
      <c r="AG843" s="295"/>
      <c r="AH843" s="295"/>
    </row>
    <row r="844" spans="1:34" x14ac:dyDescent="0.25">
      <c r="A844" s="295"/>
      <c r="B844" s="295"/>
      <c r="C844" s="295"/>
      <c r="D844" s="295"/>
      <c r="E844" s="295"/>
      <c r="F844" s="295"/>
      <c r="G844" s="295"/>
      <c r="H844" s="295"/>
      <c r="I844" s="295"/>
      <c r="J844" s="295"/>
      <c r="K844" s="295"/>
      <c r="L844" s="295"/>
      <c r="M844" s="295"/>
      <c r="N844" s="295"/>
      <c r="O844" s="295"/>
      <c r="P844" s="295"/>
      <c r="Q844" s="295"/>
      <c r="R844" s="295"/>
      <c r="S844" s="295"/>
      <c r="T844" s="295"/>
      <c r="U844" s="295"/>
      <c r="V844" s="295"/>
      <c r="W844" s="295"/>
      <c r="X844" s="295"/>
      <c r="Y844" s="295"/>
      <c r="Z844" s="295"/>
      <c r="AA844" s="295"/>
      <c r="AB844" s="295"/>
      <c r="AC844" s="295"/>
      <c r="AD844" s="295"/>
      <c r="AE844" s="295"/>
      <c r="AF844" s="295"/>
      <c r="AG844" s="295"/>
      <c r="AH844" s="295"/>
    </row>
    <row r="845" spans="1:34" x14ac:dyDescent="0.25">
      <c r="A845" s="295"/>
      <c r="B845" s="295"/>
      <c r="C845" s="295"/>
      <c r="D845" s="295"/>
      <c r="E845" s="295"/>
      <c r="F845" s="295"/>
      <c r="G845" s="295"/>
      <c r="H845" s="295"/>
      <c r="I845" s="295"/>
      <c r="J845" s="295"/>
      <c r="K845" s="295"/>
      <c r="L845" s="295"/>
      <c r="M845" s="295"/>
      <c r="N845" s="295"/>
      <c r="O845" s="295"/>
      <c r="P845" s="295"/>
      <c r="Q845" s="295"/>
      <c r="R845" s="295"/>
      <c r="S845" s="295"/>
      <c r="T845" s="295"/>
      <c r="U845" s="295"/>
      <c r="V845" s="295"/>
      <c r="W845" s="295"/>
      <c r="X845" s="295"/>
      <c r="Y845" s="295"/>
      <c r="Z845" s="295"/>
      <c r="AA845" s="295"/>
      <c r="AB845" s="295"/>
      <c r="AC845" s="295"/>
      <c r="AD845" s="295"/>
      <c r="AE845" s="295"/>
      <c r="AF845" s="295"/>
      <c r="AG845" s="295"/>
      <c r="AH845" s="295"/>
    </row>
    <row r="846" spans="1:34" x14ac:dyDescent="0.25">
      <c r="A846" s="295"/>
      <c r="B846" s="295"/>
      <c r="C846" s="295"/>
      <c r="D846" s="295"/>
      <c r="E846" s="295"/>
      <c r="F846" s="295"/>
      <c r="G846" s="295"/>
      <c r="H846" s="295"/>
      <c r="I846" s="295"/>
      <c r="J846" s="295"/>
      <c r="K846" s="295"/>
      <c r="L846" s="295"/>
      <c r="M846" s="295"/>
      <c r="N846" s="295"/>
      <c r="O846" s="295"/>
      <c r="P846" s="295"/>
      <c r="Q846" s="295"/>
      <c r="R846" s="295"/>
      <c r="S846" s="295"/>
      <c r="T846" s="295"/>
      <c r="U846" s="295"/>
      <c r="V846" s="295"/>
      <c r="W846" s="295"/>
      <c r="X846" s="295"/>
      <c r="Y846" s="295"/>
      <c r="Z846" s="295"/>
      <c r="AA846" s="295"/>
      <c r="AB846" s="295"/>
      <c r="AC846" s="295"/>
      <c r="AD846" s="295"/>
      <c r="AE846" s="295"/>
      <c r="AF846" s="295"/>
      <c r="AG846" s="295"/>
      <c r="AH846" s="295"/>
    </row>
    <row r="847" spans="1:34" x14ac:dyDescent="0.25">
      <c r="A847" s="295"/>
      <c r="B847" s="295"/>
      <c r="C847" s="295"/>
      <c r="D847" s="295"/>
      <c r="E847" s="295"/>
      <c r="F847" s="295"/>
      <c r="G847" s="295"/>
      <c r="H847" s="295"/>
      <c r="I847" s="295"/>
      <c r="J847" s="295"/>
      <c r="K847" s="295"/>
      <c r="L847" s="295"/>
      <c r="M847" s="295"/>
      <c r="N847" s="295"/>
      <c r="O847" s="295"/>
      <c r="P847" s="295"/>
      <c r="Q847" s="295"/>
      <c r="R847" s="295"/>
      <c r="S847" s="295"/>
      <c r="T847" s="295"/>
      <c r="U847" s="295"/>
      <c r="V847" s="295"/>
      <c r="W847" s="295"/>
      <c r="X847" s="295"/>
      <c r="Y847" s="295"/>
      <c r="Z847" s="295"/>
      <c r="AA847" s="295"/>
      <c r="AB847" s="295"/>
      <c r="AC847" s="295"/>
      <c r="AD847" s="295"/>
      <c r="AE847" s="295"/>
      <c r="AF847" s="295"/>
      <c r="AG847" s="295"/>
      <c r="AH847" s="295"/>
    </row>
    <row r="848" spans="1:34" x14ac:dyDescent="0.25">
      <c r="A848" s="295"/>
      <c r="B848" s="295"/>
      <c r="C848" s="295"/>
      <c r="D848" s="295"/>
      <c r="E848" s="295"/>
      <c r="F848" s="295"/>
      <c r="G848" s="295"/>
      <c r="H848" s="295"/>
      <c r="I848" s="295"/>
      <c r="J848" s="295"/>
      <c r="K848" s="295"/>
      <c r="L848" s="295"/>
      <c r="M848" s="295"/>
      <c r="N848" s="295"/>
      <c r="O848" s="295"/>
      <c r="P848" s="295"/>
      <c r="Q848" s="295"/>
      <c r="R848" s="295"/>
      <c r="S848" s="295"/>
      <c r="T848" s="295"/>
      <c r="U848" s="295"/>
      <c r="V848" s="295"/>
      <c r="W848" s="295"/>
      <c r="X848" s="295"/>
      <c r="Y848" s="295"/>
      <c r="Z848" s="295"/>
      <c r="AA848" s="295"/>
      <c r="AB848" s="295"/>
      <c r="AC848" s="295"/>
      <c r="AD848" s="295"/>
      <c r="AE848" s="295"/>
      <c r="AF848" s="295"/>
      <c r="AG848" s="295"/>
      <c r="AH848" s="295"/>
    </row>
    <row r="849" spans="1:34" x14ac:dyDescent="0.25">
      <c r="A849" s="295"/>
      <c r="B849" s="295"/>
      <c r="C849" s="295"/>
      <c r="D849" s="295"/>
      <c r="E849" s="295"/>
      <c r="F849" s="295"/>
      <c r="G849" s="295"/>
      <c r="H849" s="295"/>
      <c r="I849" s="295"/>
      <c r="J849" s="295"/>
      <c r="K849" s="295"/>
      <c r="L849" s="295"/>
      <c r="M849" s="295"/>
      <c r="N849" s="295"/>
      <c r="O849" s="295"/>
      <c r="P849" s="295"/>
      <c r="Q849" s="295"/>
      <c r="R849" s="295"/>
      <c r="S849" s="295"/>
      <c r="T849" s="295"/>
      <c r="U849" s="295"/>
      <c r="V849" s="295"/>
      <c r="W849" s="295"/>
      <c r="X849" s="295"/>
      <c r="Y849" s="295"/>
      <c r="Z849" s="295"/>
      <c r="AA849" s="295"/>
      <c r="AB849" s="295"/>
      <c r="AC849" s="295"/>
      <c r="AD849" s="295"/>
      <c r="AE849" s="295"/>
      <c r="AF849" s="295"/>
      <c r="AG849" s="295"/>
      <c r="AH849" s="295"/>
    </row>
    <row r="850" spans="1:34" x14ac:dyDescent="0.25">
      <c r="A850" s="295"/>
      <c r="B850" s="295"/>
      <c r="C850" s="295"/>
      <c r="D850" s="295"/>
      <c r="E850" s="295"/>
      <c r="F850" s="295"/>
      <c r="G850" s="295"/>
      <c r="H850" s="295"/>
      <c r="I850" s="295"/>
      <c r="J850" s="295"/>
      <c r="K850" s="295"/>
      <c r="L850" s="295"/>
      <c r="M850" s="295"/>
      <c r="N850" s="295"/>
      <c r="O850" s="295"/>
      <c r="P850" s="295"/>
      <c r="Q850" s="295"/>
      <c r="R850" s="295"/>
      <c r="S850" s="295"/>
      <c r="T850" s="295"/>
      <c r="U850" s="295"/>
      <c r="V850" s="295"/>
      <c r="W850" s="295"/>
      <c r="X850" s="295"/>
      <c r="Y850" s="295"/>
      <c r="Z850" s="295"/>
      <c r="AA850" s="295"/>
      <c r="AB850" s="295"/>
      <c r="AC850" s="295"/>
      <c r="AD850" s="295"/>
      <c r="AE850" s="295"/>
      <c r="AF850" s="295"/>
      <c r="AG850" s="295"/>
      <c r="AH850" s="295"/>
    </row>
    <row r="851" spans="1:34" x14ac:dyDescent="0.25">
      <c r="A851" s="295"/>
      <c r="B851" s="295"/>
      <c r="C851" s="295"/>
      <c r="D851" s="295"/>
      <c r="E851" s="295"/>
      <c r="F851" s="295"/>
      <c r="G851" s="295"/>
      <c r="H851" s="295"/>
      <c r="I851" s="295"/>
      <c r="J851" s="295"/>
      <c r="K851" s="295"/>
      <c r="L851" s="295"/>
      <c r="M851" s="295"/>
      <c r="N851" s="295"/>
      <c r="O851" s="295"/>
      <c r="P851" s="295"/>
      <c r="Q851" s="295"/>
      <c r="R851" s="295"/>
      <c r="S851" s="295"/>
      <c r="T851" s="295"/>
      <c r="U851" s="295"/>
      <c r="V851" s="295"/>
      <c r="W851" s="295"/>
      <c r="X851" s="295"/>
      <c r="Y851" s="295"/>
      <c r="Z851" s="295"/>
      <c r="AA851" s="295"/>
      <c r="AB851" s="295"/>
      <c r="AC851" s="295"/>
      <c r="AD851" s="295"/>
      <c r="AE851" s="295"/>
      <c r="AF851" s="295"/>
      <c r="AG851" s="295"/>
      <c r="AH851" s="295"/>
    </row>
    <row r="852" spans="1:34" x14ac:dyDescent="0.25">
      <c r="A852" s="295"/>
      <c r="B852" s="295"/>
      <c r="C852" s="295"/>
      <c r="D852" s="295"/>
      <c r="E852" s="295"/>
      <c r="F852" s="295"/>
      <c r="G852" s="295"/>
      <c r="H852" s="295"/>
      <c r="I852" s="295"/>
      <c r="J852" s="295"/>
      <c r="K852" s="295"/>
      <c r="L852" s="295"/>
      <c r="M852" s="295"/>
      <c r="N852" s="295"/>
      <c r="O852" s="295"/>
      <c r="P852" s="295"/>
      <c r="Q852" s="295"/>
      <c r="R852" s="295"/>
      <c r="S852" s="295"/>
      <c r="T852" s="295"/>
      <c r="U852" s="295"/>
      <c r="V852" s="295"/>
      <c r="W852" s="295"/>
      <c r="X852" s="295"/>
      <c r="Y852" s="295"/>
      <c r="Z852" s="295"/>
      <c r="AA852" s="295"/>
      <c r="AB852" s="295"/>
      <c r="AC852" s="295"/>
      <c r="AD852" s="295"/>
      <c r="AE852" s="295"/>
      <c r="AF852" s="295"/>
      <c r="AG852" s="295"/>
      <c r="AH852" s="295"/>
    </row>
    <row r="853" spans="1:34" x14ac:dyDescent="0.25">
      <c r="A853" s="295"/>
      <c r="B853" s="295"/>
      <c r="C853" s="295"/>
      <c r="D853" s="295"/>
      <c r="E853" s="295"/>
      <c r="F853" s="295"/>
      <c r="G853" s="295"/>
      <c r="H853" s="295"/>
      <c r="I853" s="295"/>
      <c r="J853" s="295"/>
      <c r="K853" s="295"/>
      <c r="L853" s="295"/>
      <c r="M853" s="295"/>
      <c r="N853" s="295"/>
      <c r="O853" s="295"/>
      <c r="P853" s="295"/>
      <c r="Q853" s="295"/>
      <c r="R853" s="295"/>
      <c r="S853" s="295"/>
      <c r="T853" s="295"/>
      <c r="U853" s="295"/>
      <c r="V853" s="295"/>
      <c r="W853" s="295"/>
      <c r="X853" s="295"/>
      <c r="Y853" s="295"/>
      <c r="Z853" s="295"/>
      <c r="AA853" s="295"/>
      <c r="AB853" s="295"/>
      <c r="AC853" s="295"/>
      <c r="AD853" s="295"/>
      <c r="AE853" s="295"/>
      <c r="AF853" s="295"/>
      <c r="AG853" s="295"/>
      <c r="AH853" s="295"/>
    </row>
    <row r="854" spans="1:34" x14ac:dyDescent="0.25">
      <c r="A854" s="295"/>
      <c r="B854" s="295"/>
      <c r="C854" s="295"/>
      <c r="D854" s="295"/>
      <c r="E854" s="295"/>
      <c r="F854" s="295"/>
      <c r="G854" s="295"/>
      <c r="H854" s="295"/>
      <c r="I854" s="295"/>
      <c r="J854" s="295"/>
      <c r="K854" s="295"/>
      <c r="L854" s="295"/>
      <c r="M854" s="295"/>
      <c r="N854" s="295"/>
      <c r="O854" s="295"/>
      <c r="P854" s="295"/>
      <c r="Q854" s="295"/>
      <c r="R854" s="295"/>
      <c r="S854" s="295"/>
      <c r="T854" s="295"/>
      <c r="U854" s="295"/>
      <c r="V854" s="295"/>
      <c r="W854" s="295"/>
      <c r="X854" s="295"/>
      <c r="Y854" s="295"/>
      <c r="Z854" s="295"/>
      <c r="AA854" s="295"/>
      <c r="AB854" s="295"/>
      <c r="AC854" s="295"/>
      <c r="AD854" s="295"/>
      <c r="AE854" s="295"/>
      <c r="AF854" s="295"/>
      <c r="AG854" s="295"/>
      <c r="AH854" s="295"/>
    </row>
    <row r="855" spans="1:34" x14ac:dyDescent="0.25">
      <c r="A855" s="295"/>
      <c r="B855" s="295"/>
      <c r="C855" s="295"/>
      <c r="D855" s="295"/>
      <c r="E855" s="295"/>
      <c r="F855" s="295"/>
      <c r="G855" s="295"/>
      <c r="H855" s="295"/>
      <c r="I855" s="295"/>
      <c r="J855" s="295"/>
      <c r="K855" s="295"/>
      <c r="L855" s="295"/>
      <c r="M855" s="295"/>
      <c r="N855" s="295"/>
      <c r="O855" s="295"/>
      <c r="P855" s="295"/>
      <c r="Q855" s="295"/>
      <c r="R855" s="295"/>
      <c r="S855" s="295"/>
      <c r="T855" s="295"/>
      <c r="U855" s="295"/>
      <c r="V855" s="295"/>
      <c r="W855" s="295"/>
      <c r="X855" s="295"/>
      <c r="Y855" s="295"/>
      <c r="Z855" s="295"/>
      <c r="AA855" s="295"/>
      <c r="AB855" s="295"/>
      <c r="AC855" s="295"/>
      <c r="AD855" s="295"/>
      <c r="AE855" s="295"/>
      <c r="AF855" s="295"/>
      <c r="AG855" s="295"/>
      <c r="AH855" s="295"/>
    </row>
    <row r="856" spans="1:34" x14ac:dyDescent="0.25">
      <c r="A856" s="295"/>
      <c r="B856" s="295"/>
      <c r="C856" s="295"/>
      <c r="D856" s="295"/>
      <c r="E856" s="295"/>
      <c r="F856" s="295"/>
      <c r="G856" s="295"/>
      <c r="H856" s="295"/>
      <c r="I856" s="295"/>
      <c r="J856" s="295"/>
      <c r="K856" s="295"/>
      <c r="L856" s="295"/>
      <c r="M856" s="295"/>
      <c r="N856" s="295"/>
      <c r="O856" s="295"/>
      <c r="P856" s="295"/>
      <c r="Q856" s="295"/>
      <c r="R856" s="295"/>
      <c r="S856" s="295"/>
      <c r="T856" s="295"/>
      <c r="U856" s="295"/>
      <c r="V856" s="295"/>
      <c r="W856" s="295"/>
      <c r="X856" s="295"/>
      <c r="Y856" s="295"/>
      <c r="Z856" s="295"/>
      <c r="AA856" s="295"/>
      <c r="AB856" s="295"/>
      <c r="AC856" s="295"/>
      <c r="AD856" s="295"/>
      <c r="AE856" s="295"/>
      <c r="AF856" s="295"/>
      <c r="AG856" s="295"/>
      <c r="AH856" s="295"/>
    </row>
    <row r="857" spans="1:34" x14ac:dyDescent="0.25">
      <c r="A857" s="295"/>
      <c r="B857" s="295"/>
      <c r="C857" s="295"/>
      <c r="D857" s="295"/>
      <c r="E857" s="295"/>
      <c r="F857" s="295"/>
      <c r="G857" s="295"/>
      <c r="H857" s="295"/>
      <c r="I857" s="295"/>
      <c r="J857" s="295"/>
      <c r="K857" s="295"/>
      <c r="L857" s="295"/>
      <c r="M857" s="295"/>
      <c r="N857" s="295"/>
      <c r="O857" s="295"/>
      <c r="P857" s="295"/>
      <c r="Q857" s="295"/>
      <c r="R857" s="295"/>
      <c r="S857" s="295"/>
      <c r="T857" s="295"/>
      <c r="U857" s="295"/>
      <c r="V857" s="295"/>
      <c r="W857" s="295"/>
      <c r="X857" s="295"/>
      <c r="Y857" s="295"/>
      <c r="Z857" s="295"/>
      <c r="AA857" s="295"/>
      <c r="AB857" s="295"/>
      <c r="AC857" s="295"/>
      <c r="AD857" s="295"/>
      <c r="AE857" s="295"/>
      <c r="AF857" s="295"/>
      <c r="AG857" s="295"/>
      <c r="AH857" s="295"/>
    </row>
    <row r="858" spans="1:34" x14ac:dyDescent="0.25">
      <c r="A858" s="295"/>
      <c r="B858" s="295"/>
      <c r="C858" s="295"/>
      <c r="D858" s="295"/>
      <c r="E858" s="295"/>
      <c r="F858" s="295"/>
      <c r="G858" s="295"/>
      <c r="H858" s="295"/>
      <c r="I858" s="295"/>
      <c r="J858" s="295"/>
      <c r="K858" s="295"/>
      <c r="L858" s="295"/>
      <c r="M858" s="295"/>
      <c r="N858" s="295"/>
      <c r="O858" s="295"/>
      <c r="P858" s="295"/>
      <c r="Q858" s="295"/>
      <c r="R858" s="295"/>
      <c r="S858" s="295"/>
      <c r="T858" s="295"/>
      <c r="U858" s="295"/>
      <c r="V858" s="295"/>
      <c r="W858" s="295"/>
      <c r="X858" s="295"/>
      <c r="Y858" s="295"/>
      <c r="Z858" s="295"/>
      <c r="AA858" s="295"/>
      <c r="AB858" s="295"/>
      <c r="AC858" s="295"/>
      <c r="AD858" s="295"/>
      <c r="AE858" s="295"/>
      <c r="AF858" s="295"/>
      <c r="AG858" s="295"/>
      <c r="AH858" s="295"/>
    </row>
    <row r="859" spans="1:34" x14ac:dyDescent="0.25">
      <c r="A859" s="295"/>
      <c r="B859" s="295"/>
      <c r="C859" s="295"/>
      <c r="D859" s="295"/>
      <c r="E859" s="295"/>
      <c r="F859" s="295"/>
      <c r="G859" s="295"/>
      <c r="H859" s="295"/>
      <c r="I859" s="295"/>
      <c r="J859" s="295"/>
      <c r="K859" s="295"/>
      <c r="L859" s="295"/>
      <c r="M859" s="295"/>
      <c r="N859" s="295"/>
      <c r="O859" s="295"/>
      <c r="P859" s="295"/>
      <c r="Q859" s="295"/>
      <c r="R859" s="295"/>
      <c r="S859" s="295"/>
      <c r="T859" s="295"/>
      <c r="U859" s="295"/>
      <c r="V859" s="295"/>
      <c r="W859" s="295"/>
      <c r="X859" s="295"/>
      <c r="Y859" s="295"/>
      <c r="Z859" s="295"/>
      <c r="AA859" s="295"/>
      <c r="AB859" s="295"/>
      <c r="AC859" s="295"/>
      <c r="AD859" s="295"/>
      <c r="AE859" s="295"/>
      <c r="AF859" s="295"/>
      <c r="AG859" s="295"/>
      <c r="AH859" s="295"/>
    </row>
    <row r="860" spans="1:34" x14ac:dyDescent="0.25">
      <c r="A860" s="295"/>
      <c r="B860" s="295"/>
      <c r="C860" s="295"/>
      <c r="D860" s="295"/>
      <c r="E860" s="295"/>
      <c r="F860" s="295"/>
      <c r="G860" s="295"/>
      <c r="H860" s="295"/>
      <c r="I860" s="295"/>
      <c r="J860" s="295"/>
      <c r="K860" s="295"/>
      <c r="L860" s="295"/>
      <c r="M860" s="295"/>
      <c r="N860" s="295"/>
      <c r="O860" s="295"/>
      <c r="P860" s="295"/>
      <c r="Q860" s="295"/>
      <c r="R860" s="295"/>
      <c r="S860" s="295"/>
      <c r="T860" s="295"/>
      <c r="U860" s="295"/>
      <c r="V860" s="295"/>
      <c r="W860" s="295"/>
      <c r="X860" s="295"/>
      <c r="Y860" s="295"/>
      <c r="Z860" s="295"/>
      <c r="AA860" s="295"/>
      <c r="AB860" s="295"/>
      <c r="AC860" s="295"/>
      <c r="AD860" s="295"/>
      <c r="AE860" s="295"/>
      <c r="AF860" s="295"/>
      <c r="AG860" s="295"/>
      <c r="AH860" s="295"/>
    </row>
    <row r="861" spans="1:34" x14ac:dyDescent="0.25">
      <c r="A861" s="295"/>
      <c r="B861" s="295"/>
      <c r="C861" s="295"/>
      <c r="D861" s="295"/>
      <c r="E861" s="295"/>
      <c r="F861" s="295"/>
      <c r="G861" s="295"/>
      <c r="H861" s="295"/>
      <c r="I861" s="295"/>
      <c r="J861" s="295"/>
      <c r="K861" s="295"/>
      <c r="L861" s="295"/>
      <c r="M861" s="295"/>
      <c r="N861" s="295"/>
      <c r="O861" s="295"/>
      <c r="P861" s="295"/>
      <c r="Q861" s="295"/>
      <c r="R861" s="295"/>
      <c r="S861" s="295"/>
      <c r="T861" s="295"/>
      <c r="U861" s="295"/>
      <c r="V861" s="295"/>
      <c r="W861" s="295"/>
      <c r="X861" s="295"/>
      <c r="Y861" s="295"/>
      <c r="Z861" s="295"/>
      <c r="AA861" s="295"/>
      <c r="AB861" s="295"/>
      <c r="AC861" s="295"/>
      <c r="AD861" s="295"/>
      <c r="AE861" s="295"/>
      <c r="AF861" s="295"/>
      <c r="AG861" s="295"/>
      <c r="AH861" s="295"/>
    </row>
    <row r="862" spans="1:34" x14ac:dyDescent="0.25">
      <c r="A862" s="295"/>
      <c r="B862" s="295"/>
      <c r="C862" s="295"/>
      <c r="D862" s="295"/>
      <c r="E862" s="295"/>
      <c r="F862" s="295"/>
      <c r="G862" s="295"/>
      <c r="H862" s="295"/>
      <c r="I862" s="295"/>
      <c r="J862" s="295"/>
      <c r="K862" s="295"/>
      <c r="L862" s="295"/>
      <c r="M862" s="295"/>
      <c r="N862" s="295"/>
      <c r="O862" s="295"/>
      <c r="P862" s="295"/>
      <c r="Q862" s="295"/>
      <c r="R862" s="295"/>
      <c r="S862" s="295"/>
      <c r="T862" s="295"/>
      <c r="U862" s="295"/>
      <c r="V862" s="295"/>
      <c r="W862" s="295"/>
      <c r="X862" s="295"/>
      <c r="Y862" s="295"/>
      <c r="Z862" s="295"/>
      <c r="AA862" s="295"/>
      <c r="AB862" s="295"/>
      <c r="AC862" s="295"/>
      <c r="AD862" s="295"/>
      <c r="AE862" s="295"/>
      <c r="AF862" s="295"/>
      <c r="AG862" s="295"/>
      <c r="AH862" s="295"/>
    </row>
    <row r="863" spans="1:34" x14ac:dyDescent="0.25">
      <c r="A863" s="295"/>
      <c r="B863" s="295"/>
      <c r="C863" s="295"/>
      <c r="D863" s="295"/>
      <c r="E863" s="295"/>
      <c r="F863" s="295"/>
      <c r="G863" s="295"/>
      <c r="H863" s="295"/>
      <c r="I863" s="295"/>
      <c r="J863" s="295"/>
      <c r="K863" s="295"/>
      <c r="L863" s="295"/>
      <c r="M863" s="295"/>
      <c r="N863" s="295"/>
      <c r="O863" s="295"/>
      <c r="P863" s="295"/>
      <c r="Q863" s="295"/>
      <c r="R863" s="295"/>
      <c r="S863" s="295"/>
      <c r="T863" s="295"/>
      <c r="U863" s="295"/>
      <c r="V863" s="295"/>
      <c r="W863" s="295"/>
      <c r="X863" s="295"/>
      <c r="Y863" s="295"/>
      <c r="Z863" s="295"/>
      <c r="AA863" s="295"/>
      <c r="AB863" s="295"/>
      <c r="AC863" s="295"/>
      <c r="AD863" s="295"/>
      <c r="AE863" s="295"/>
      <c r="AF863" s="295"/>
      <c r="AG863" s="295"/>
      <c r="AH863" s="295"/>
    </row>
    <row r="864" spans="1:34" x14ac:dyDescent="0.25">
      <c r="A864" s="295"/>
      <c r="B864" s="295"/>
      <c r="C864" s="295"/>
      <c r="D864" s="295"/>
      <c r="E864" s="295"/>
      <c r="F864" s="295"/>
      <c r="G864" s="295"/>
      <c r="H864" s="295"/>
      <c r="I864" s="295"/>
      <c r="J864" s="295"/>
      <c r="K864" s="295"/>
      <c r="L864" s="295"/>
      <c r="M864" s="295"/>
      <c r="N864" s="295"/>
      <c r="O864" s="295"/>
      <c r="P864" s="295"/>
      <c r="Q864" s="295"/>
      <c r="R864" s="295"/>
      <c r="S864" s="295"/>
      <c r="T864" s="295"/>
      <c r="U864" s="295"/>
      <c r="V864" s="295"/>
      <c r="W864" s="295"/>
      <c r="X864" s="295"/>
      <c r="Y864" s="295"/>
      <c r="Z864" s="295"/>
      <c r="AA864" s="295"/>
      <c r="AB864" s="295"/>
      <c r="AC864" s="295"/>
      <c r="AD864" s="295"/>
      <c r="AE864" s="295"/>
      <c r="AF864" s="295"/>
      <c r="AG864" s="295"/>
      <c r="AH864" s="295"/>
    </row>
    <row r="865" spans="1:34" x14ac:dyDescent="0.25">
      <c r="A865" s="295"/>
      <c r="B865" s="295"/>
      <c r="C865" s="295"/>
      <c r="D865" s="295"/>
      <c r="E865" s="295"/>
      <c r="F865" s="295"/>
      <c r="G865" s="295"/>
      <c r="H865" s="295"/>
      <c r="I865" s="295"/>
      <c r="J865" s="295"/>
      <c r="K865" s="295"/>
      <c r="L865" s="295"/>
      <c r="M865" s="295"/>
      <c r="N865" s="295"/>
      <c r="O865" s="295"/>
      <c r="P865" s="295"/>
      <c r="Q865" s="295"/>
      <c r="R865" s="295"/>
      <c r="S865" s="295"/>
      <c r="T865" s="295"/>
      <c r="U865" s="295"/>
      <c r="V865" s="295"/>
      <c r="W865" s="295"/>
      <c r="X865" s="295"/>
      <c r="Y865" s="295"/>
      <c r="Z865" s="295"/>
      <c r="AA865" s="295"/>
      <c r="AB865" s="295"/>
      <c r="AC865" s="295"/>
      <c r="AD865" s="295"/>
      <c r="AE865" s="295"/>
      <c r="AF865" s="295"/>
      <c r="AG865" s="295"/>
      <c r="AH865" s="295"/>
    </row>
    <row r="866" spans="1:34" x14ac:dyDescent="0.25">
      <c r="A866" s="295"/>
      <c r="B866" s="295"/>
      <c r="C866" s="295"/>
      <c r="D866" s="295"/>
      <c r="E866" s="295"/>
      <c r="F866" s="295"/>
      <c r="G866" s="295"/>
      <c r="H866" s="295"/>
      <c r="I866" s="295"/>
      <c r="J866" s="295"/>
      <c r="K866" s="295"/>
      <c r="L866" s="295"/>
      <c r="M866" s="295"/>
      <c r="N866" s="295"/>
      <c r="O866" s="295"/>
      <c r="P866" s="295"/>
      <c r="Q866" s="295"/>
      <c r="R866" s="295"/>
      <c r="S866" s="295"/>
      <c r="T866" s="295"/>
      <c r="U866" s="295"/>
      <c r="V866" s="295"/>
      <c r="W866" s="295"/>
      <c r="X866" s="295"/>
      <c r="Y866" s="295"/>
      <c r="Z866" s="295"/>
      <c r="AA866" s="295"/>
      <c r="AB866" s="295"/>
      <c r="AC866" s="295"/>
      <c r="AD866" s="295"/>
      <c r="AE866" s="295"/>
      <c r="AF866" s="295"/>
      <c r="AG866" s="295"/>
      <c r="AH866" s="295"/>
    </row>
    <row r="867" spans="1:34" x14ac:dyDescent="0.25">
      <c r="A867" s="295"/>
      <c r="B867" s="295"/>
      <c r="C867" s="295"/>
      <c r="D867" s="295"/>
      <c r="E867" s="295"/>
      <c r="F867" s="295"/>
      <c r="G867" s="295"/>
      <c r="H867" s="295"/>
      <c r="I867" s="295"/>
      <c r="J867" s="295"/>
      <c r="K867" s="295"/>
      <c r="L867" s="295"/>
      <c r="M867" s="295"/>
      <c r="N867" s="295"/>
      <c r="O867" s="295"/>
      <c r="P867" s="295"/>
      <c r="Q867" s="295"/>
      <c r="R867" s="295"/>
      <c r="S867" s="295"/>
      <c r="T867" s="295"/>
      <c r="U867" s="295"/>
      <c r="V867" s="295"/>
      <c r="W867" s="295"/>
      <c r="X867" s="295"/>
      <c r="Y867" s="295"/>
      <c r="Z867" s="295"/>
      <c r="AA867" s="295"/>
      <c r="AB867" s="295"/>
      <c r="AC867" s="295"/>
      <c r="AD867" s="295"/>
      <c r="AE867" s="295"/>
      <c r="AF867" s="295"/>
      <c r="AG867" s="295"/>
      <c r="AH867" s="295"/>
    </row>
    <row r="868" spans="1:34" x14ac:dyDescent="0.25">
      <c r="A868" s="295"/>
      <c r="B868" s="295"/>
      <c r="C868" s="295"/>
      <c r="D868" s="295"/>
      <c r="E868" s="295"/>
      <c r="F868" s="295"/>
      <c r="G868" s="295"/>
      <c r="H868" s="295"/>
      <c r="I868" s="295"/>
      <c r="J868" s="295"/>
      <c r="K868" s="295"/>
      <c r="L868" s="295"/>
      <c r="M868" s="295"/>
      <c r="N868" s="295"/>
      <c r="O868" s="295"/>
      <c r="P868" s="295"/>
      <c r="Q868" s="295"/>
      <c r="R868" s="295"/>
      <c r="S868" s="295"/>
      <c r="T868" s="295"/>
      <c r="U868" s="295"/>
      <c r="V868" s="295"/>
      <c r="W868" s="295"/>
      <c r="X868" s="295"/>
      <c r="Y868" s="295"/>
      <c r="Z868" s="295"/>
      <c r="AA868" s="295"/>
      <c r="AB868" s="295"/>
      <c r="AC868" s="295"/>
      <c r="AD868" s="295"/>
      <c r="AE868" s="295"/>
      <c r="AF868" s="295"/>
      <c r="AG868" s="295"/>
      <c r="AH868" s="295"/>
    </row>
    <row r="869" spans="1:34" x14ac:dyDescent="0.25">
      <c r="A869" s="295"/>
      <c r="B869" s="295"/>
      <c r="C869" s="295"/>
      <c r="D869" s="295"/>
      <c r="E869" s="295"/>
      <c r="F869" s="295"/>
      <c r="G869" s="295"/>
      <c r="H869" s="295"/>
      <c r="I869" s="295"/>
      <c r="J869" s="295"/>
      <c r="K869" s="295"/>
      <c r="L869" s="295"/>
      <c r="M869" s="295"/>
      <c r="N869" s="295"/>
      <c r="O869" s="295"/>
      <c r="P869" s="295"/>
      <c r="Q869" s="295"/>
      <c r="R869" s="295"/>
      <c r="S869" s="295"/>
      <c r="T869" s="295"/>
      <c r="U869" s="295"/>
      <c r="V869" s="295"/>
      <c r="W869" s="295"/>
      <c r="X869" s="295"/>
      <c r="Y869" s="295"/>
      <c r="Z869" s="295"/>
      <c r="AA869" s="295"/>
      <c r="AB869" s="295"/>
      <c r="AC869" s="295"/>
      <c r="AD869" s="295"/>
      <c r="AE869" s="295"/>
      <c r="AF869" s="295"/>
      <c r="AG869" s="295"/>
      <c r="AH869" s="295"/>
    </row>
    <row r="870" spans="1:34" x14ac:dyDescent="0.25">
      <c r="A870" s="295"/>
      <c r="B870" s="295"/>
      <c r="C870" s="295"/>
      <c r="D870" s="295"/>
      <c r="E870" s="295"/>
      <c r="F870" s="295"/>
      <c r="G870" s="295"/>
      <c r="H870" s="295"/>
      <c r="I870" s="295"/>
      <c r="J870" s="295"/>
      <c r="K870" s="295"/>
      <c r="L870" s="295"/>
      <c r="M870" s="295"/>
      <c r="N870" s="295"/>
      <c r="O870" s="295"/>
      <c r="P870" s="295"/>
      <c r="Q870" s="295"/>
      <c r="R870" s="295"/>
      <c r="S870" s="295"/>
      <c r="T870" s="295"/>
      <c r="U870" s="295"/>
      <c r="V870" s="295"/>
      <c r="W870" s="295"/>
      <c r="X870" s="295"/>
      <c r="Y870" s="295"/>
      <c r="Z870" s="295"/>
      <c r="AA870" s="295"/>
      <c r="AB870" s="295"/>
      <c r="AC870" s="295"/>
      <c r="AD870" s="295"/>
      <c r="AE870" s="295"/>
      <c r="AF870" s="295"/>
      <c r="AG870" s="295"/>
      <c r="AH870" s="295"/>
    </row>
    <row r="871" spans="1:34" x14ac:dyDescent="0.25">
      <c r="A871" s="295"/>
      <c r="B871" s="295"/>
      <c r="C871" s="295"/>
      <c r="D871" s="295"/>
      <c r="E871" s="295"/>
      <c r="F871" s="295"/>
      <c r="G871" s="295"/>
      <c r="H871" s="295"/>
      <c r="I871" s="295"/>
      <c r="J871" s="295"/>
      <c r="K871" s="295"/>
      <c r="L871" s="295"/>
      <c r="M871" s="295"/>
      <c r="N871" s="295"/>
      <c r="O871" s="295"/>
      <c r="P871" s="295"/>
      <c r="Q871" s="295"/>
      <c r="R871" s="295"/>
      <c r="S871" s="295"/>
      <c r="T871" s="295"/>
      <c r="U871" s="295"/>
      <c r="V871" s="295"/>
      <c r="W871" s="295"/>
      <c r="X871" s="295"/>
      <c r="Y871" s="295"/>
      <c r="Z871" s="295"/>
      <c r="AA871" s="295"/>
      <c r="AB871" s="295"/>
      <c r="AC871" s="295"/>
      <c r="AD871" s="295"/>
      <c r="AE871" s="295"/>
      <c r="AF871" s="295"/>
      <c r="AG871" s="295"/>
      <c r="AH871" s="295"/>
    </row>
    <row r="872" spans="1:34" x14ac:dyDescent="0.25">
      <c r="A872" s="295"/>
      <c r="B872" s="295"/>
      <c r="C872" s="295"/>
      <c r="D872" s="295"/>
      <c r="E872" s="295"/>
      <c r="F872" s="295"/>
      <c r="G872" s="295"/>
      <c r="H872" s="295"/>
      <c r="I872" s="295"/>
      <c r="J872" s="295"/>
      <c r="K872" s="295"/>
      <c r="L872" s="295"/>
      <c r="M872" s="295"/>
      <c r="N872" s="295"/>
      <c r="O872" s="295"/>
      <c r="P872" s="295"/>
      <c r="Q872" s="295"/>
      <c r="R872" s="295"/>
      <c r="S872" s="295"/>
      <c r="T872" s="295"/>
      <c r="U872" s="295"/>
      <c r="V872" s="295"/>
      <c r="W872" s="295"/>
      <c r="X872" s="295"/>
      <c r="Y872" s="295"/>
      <c r="Z872" s="295"/>
      <c r="AA872" s="295"/>
      <c r="AB872" s="295"/>
      <c r="AC872" s="295"/>
      <c r="AD872" s="295"/>
      <c r="AE872" s="295"/>
      <c r="AF872" s="295"/>
      <c r="AG872" s="295"/>
      <c r="AH872" s="295"/>
    </row>
    <row r="873" spans="1:34" x14ac:dyDescent="0.25">
      <c r="A873" s="295"/>
      <c r="B873" s="295"/>
      <c r="C873" s="295"/>
      <c r="D873" s="295"/>
      <c r="E873" s="295"/>
      <c r="F873" s="295"/>
      <c r="G873" s="295"/>
      <c r="H873" s="295"/>
      <c r="I873" s="295"/>
      <c r="J873" s="295"/>
      <c r="K873" s="295"/>
      <c r="L873" s="295"/>
      <c r="M873" s="295"/>
      <c r="N873" s="295"/>
      <c r="O873" s="295"/>
      <c r="P873" s="295"/>
      <c r="Q873" s="295"/>
      <c r="R873" s="295"/>
      <c r="S873" s="295"/>
      <c r="T873" s="295"/>
      <c r="U873" s="295"/>
      <c r="V873" s="295"/>
      <c r="W873" s="295"/>
      <c r="X873" s="295"/>
      <c r="Y873" s="295"/>
      <c r="Z873" s="295"/>
      <c r="AA873" s="295"/>
      <c r="AB873" s="295"/>
      <c r="AC873" s="295"/>
      <c r="AD873" s="295"/>
      <c r="AE873" s="295"/>
      <c r="AF873" s="295"/>
      <c r="AG873" s="295"/>
      <c r="AH873" s="295"/>
    </row>
    <row r="874" spans="1:34" x14ac:dyDescent="0.25">
      <c r="A874" s="295"/>
      <c r="B874" s="295"/>
      <c r="C874" s="295"/>
      <c r="D874" s="295"/>
      <c r="E874" s="295"/>
      <c r="F874" s="295"/>
      <c r="G874" s="295"/>
      <c r="H874" s="295"/>
      <c r="I874" s="295"/>
      <c r="J874" s="295"/>
      <c r="K874" s="295"/>
      <c r="L874" s="295"/>
      <c r="M874" s="295"/>
      <c r="N874" s="295"/>
      <c r="O874" s="295"/>
      <c r="P874" s="295"/>
      <c r="Q874" s="295"/>
      <c r="R874" s="295"/>
      <c r="S874" s="295"/>
      <c r="T874" s="295"/>
      <c r="U874" s="295"/>
      <c r="V874" s="295"/>
      <c r="W874" s="295"/>
      <c r="X874" s="295"/>
      <c r="Y874" s="295"/>
      <c r="Z874" s="295"/>
      <c r="AA874" s="295"/>
      <c r="AB874" s="295"/>
      <c r="AC874" s="295"/>
      <c r="AD874" s="295"/>
      <c r="AE874" s="295"/>
      <c r="AF874" s="295"/>
      <c r="AG874" s="295"/>
      <c r="AH874" s="295"/>
    </row>
    <row r="875" spans="1:34" x14ac:dyDescent="0.25">
      <c r="A875" s="295"/>
      <c r="B875" s="295"/>
      <c r="C875" s="295"/>
      <c r="D875" s="295"/>
      <c r="E875" s="295"/>
      <c r="F875" s="295"/>
      <c r="G875" s="295"/>
      <c r="H875" s="295"/>
      <c r="I875" s="295"/>
      <c r="J875" s="295"/>
      <c r="K875" s="295"/>
      <c r="L875" s="295"/>
      <c r="M875" s="295"/>
      <c r="N875" s="295"/>
      <c r="O875" s="295"/>
      <c r="P875" s="295"/>
      <c r="Q875" s="295"/>
      <c r="R875" s="295"/>
      <c r="S875" s="295"/>
      <c r="T875" s="295"/>
      <c r="U875" s="295"/>
      <c r="V875" s="295"/>
      <c r="W875" s="295"/>
      <c r="X875" s="295"/>
      <c r="Y875" s="295"/>
      <c r="Z875" s="295"/>
      <c r="AA875" s="295"/>
      <c r="AB875" s="295"/>
      <c r="AC875" s="295"/>
      <c r="AD875" s="295"/>
      <c r="AE875" s="295"/>
      <c r="AF875" s="295"/>
      <c r="AG875" s="295"/>
      <c r="AH875" s="295"/>
    </row>
    <row r="876" spans="1:34" x14ac:dyDescent="0.25">
      <c r="A876" s="295"/>
      <c r="B876" s="295"/>
      <c r="C876" s="295"/>
      <c r="D876" s="295"/>
      <c r="E876" s="295"/>
      <c r="F876" s="295"/>
      <c r="G876" s="295"/>
      <c r="H876" s="295"/>
      <c r="I876" s="295"/>
      <c r="J876" s="295"/>
      <c r="K876" s="295"/>
      <c r="L876" s="295"/>
      <c r="M876" s="295"/>
      <c r="N876" s="295"/>
      <c r="O876" s="295"/>
      <c r="P876" s="295"/>
      <c r="Q876" s="295"/>
      <c r="R876" s="295"/>
      <c r="S876" s="295"/>
      <c r="T876" s="295"/>
      <c r="U876" s="295"/>
      <c r="V876" s="295"/>
      <c r="W876" s="295"/>
      <c r="X876" s="295"/>
      <c r="Y876" s="295"/>
      <c r="Z876" s="295"/>
      <c r="AA876" s="295"/>
      <c r="AB876" s="295"/>
      <c r="AC876" s="295"/>
      <c r="AD876" s="295"/>
      <c r="AE876" s="295"/>
      <c r="AF876" s="295"/>
      <c r="AG876" s="295"/>
      <c r="AH876" s="295"/>
    </row>
    <row r="877" spans="1:34" x14ac:dyDescent="0.25">
      <c r="A877" s="295"/>
      <c r="B877" s="295"/>
      <c r="C877" s="295"/>
      <c r="D877" s="295"/>
      <c r="E877" s="295"/>
      <c r="F877" s="295"/>
      <c r="G877" s="295"/>
      <c r="H877" s="295"/>
      <c r="I877" s="295"/>
      <c r="J877" s="295"/>
      <c r="K877" s="295"/>
      <c r="L877" s="295"/>
      <c r="M877" s="295"/>
      <c r="N877" s="295"/>
      <c r="O877" s="295"/>
      <c r="P877" s="295"/>
      <c r="Q877" s="295"/>
      <c r="R877" s="295"/>
      <c r="S877" s="295"/>
      <c r="T877" s="295"/>
      <c r="U877" s="295"/>
      <c r="V877" s="295"/>
      <c r="W877" s="295"/>
      <c r="X877" s="295"/>
      <c r="Y877" s="295"/>
      <c r="Z877" s="295"/>
      <c r="AA877" s="295"/>
      <c r="AB877" s="295"/>
      <c r="AC877" s="295"/>
      <c r="AD877" s="295"/>
      <c r="AE877" s="295"/>
      <c r="AF877" s="295"/>
      <c r="AG877" s="295"/>
      <c r="AH877" s="295"/>
    </row>
    <row r="878" spans="1:34" x14ac:dyDescent="0.25">
      <c r="A878" s="295"/>
      <c r="B878" s="295"/>
      <c r="C878" s="295"/>
      <c r="D878" s="295"/>
      <c r="E878" s="295"/>
      <c r="F878" s="295"/>
      <c r="G878" s="295"/>
      <c r="H878" s="295"/>
      <c r="I878" s="295"/>
      <c r="J878" s="295"/>
      <c r="K878" s="295"/>
      <c r="L878" s="295"/>
      <c r="M878" s="295"/>
      <c r="N878" s="295"/>
      <c r="O878" s="295"/>
      <c r="P878" s="295"/>
      <c r="Q878" s="295"/>
      <c r="R878" s="295"/>
      <c r="S878" s="295"/>
      <c r="T878" s="295"/>
      <c r="U878" s="295"/>
      <c r="V878" s="295"/>
      <c r="W878" s="295"/>
      <c r="X878" s="295"/>
      <c r="Y878" s="295"/>
      <c r="Z878" s="295"/>
      <c r="AA878" s="295"/>
      <c r="AB878" s="295"/>
      <c r="AC878" s="295"/>
      <c r="AD878" s="295"/>
      <c r="AE878" s="295"/>
      <c r="AF878" s="295"/>
      <c r="AG878" s="295"/>
      <c r="AH878" s="295"/>
    </row>
    <row r="879" spans="1:34" x14ac:dyDescent="0.25">
      <c r="A879" s="295"/>
      <c r="B879" s="295"/>
      <c r="C879" s="295"/>
      <c r="D879" s="295"/>
      <c r="E879" s="295"/>
      <c r="F879" s="295"/>
      <c r="G879" s="295"/>
      <c r="H879" s="295"/>
      <c r="I879" s="295"/>
      <c r="J879" s="295"/>
      <c r="K879" s="295"/>
      <c r="L879" s="295"/>
      <c r="M879" s="295"/>
      <c r="N879" s="295"/>
      <c r="O879" s="295"/>
      <c r="P879" s="295"/>
      <c r="Q879" s="295"/>
      <c r="R879" s="295"/>
      <c r="S879" s="295"/>
      <c r="T879" s="295"/>
      <c r="U879" s="295"/>
      <c r="V879" s="295"/>
      <c r="W879" s="295"/>
      <c r="X879" s="295"/>
      <c r="Y879" s="295"/>
      <c r="Z879" s="295"/>
      <c r="AA879" s="295"/>
      <c r="AB879" s="295"/>
      <c r="AC879" s="295"/>
      <c r="AD879" s="295"/>
      <c r="AE879" s="295"/>
      <c r="AF879" s="295"/>
      <c r="AG879" s="295"/>
      <c r="AH879" s="295"/>
    </row>
    <row r="880" spans="1:34" x14ac:dyDescent="0.25">
      <c r="A880" s="295"/>
      <c r="B880" s="295"/>
      <c r="C880" s="295"/>
      <c r="D880" s="295"/>
      <c r="E880" s="295"/>
      <c r="F880" s="295"/>
      <c r="G880" s="295"/>
      <c r="H880" s="295"/>
      <c r="I880" s="295"/>
      <c r="J880" s="295"/>
      <c r="K880" s="295"/>
      <c r="L880" s="295"/>
      <c r="M880" s="295"/>
      <c r="N880" s="295"/>
      <c r="O880" s="295"/>
      <c r="P880" s="295"/>
      <c r="Q880" s="295"/>
      <c r="R880" s="295"/>
      <c r="S880" s="295"/>
      <c r="T880" s="295"/>
      <c r="U880" s="295"/>
      <c r="V880" s="295"/>
      <c r="W880" s="295"/>
      <c r="X880" s="295"/>
      <c r="Y880" s="295"/>
      <c r="Z880" s="295"/>
      <c r="AA880" s="295"/>
      <c r="AB880" s="295"/>
      <c r="AC880" s="295"/>
      <c r="AD880" s="295"/>
      <c r="AE880" s="295"/>
      <c r="AF880" s="295"/>
      <c r="AG880" s="295"/>
      <c r="AH880" s="295"/>
    </row>
    <row r="881" spans="1:34" x14ac:dyDescent="0.25">
      <c r="A881" s="295"/>
      <c r="B881" s="295"/>
      <c r="C881" s="295"/>
      <c r="D881" s="295"/>
      <c r="E881" s="295"/>
      <c r="F881" s="295"/>
      <c r="G881" s="295"/>
      <c r="H881" s="295"/>
      <c r="I881" s="295"/>
      <c r="J881" s="295"/>
      <c r="K881" s="295"/>
      <c r="L881" s="295"/>
      <c r="M881" s="295"/>
      <c r="N881" s="295"/>
      <c r="O881" s="295"/>
      <c r="P881" s="295"/>
      <c r="Q881" s="295"/>
      <c r="R881" s="295"/>
      <c r="S881" s="295"/>
      <c r="T881" s="295"/>
      <c r="U881" s="295"/>
      <c r="V881" s="295"/>
      <c r="W881" s="295"/>
      <c r="X881" s="295"/>
      <c r="Y881" s="295"/>
      <c r="Z881" s="295"/>
      <c r="AA881" s="295"/>
      <c r="AB881" s="295"/>
      <c r="AC881" s="295"/>
      <c r="AD881" s="295"/>
      <c r="AE881" s="295"/>
      <c r="AF881" s="295"/>
      <c r="AG881" s="295"/>
      <c r="AH881" s="295"/>
    </row>
    <row r="882" spans="1:34" x14ac:dyDescent="0.25">
      <c r="A882" s="295"/>
      <c r="B882" s="295"/>
      <c r="C882" s="295"/>
      <c r="D882" s="295"/>
      <c r="E882" s="295"/>
      <c r="F882" s="295"/>
      <c r="G882" s="295"/>
      <c r="H882" s="295"/>
      <c r="I882" s="295"/>
      <c r="J882" s="295"/>
      <c r="K882" s="295"/>
      <c r="L882" s="295"/>
      <c r="M882" s="295"/>
      <c r="N882" s="295"/>
      <c r="O882" s="295"/>
      <c r="P882" s="295"/>
      <c r="Q882" s="295"/>
      <c r="R882" s="295"/>
      <c r="S882" s="295"/>
      <c r="T882" s="295"/>
      <c r="U882" s="295"/>
      <c r="V882" s="295"/>
      <c r="W882" s="295"/>
      <c r="X882" s="295"/>
      <c r="Y882" s="295"/>
      <c r="Z882" s="295"/>
      <c r="AA882" s="295"/>
      <c r="AB882" s="295"/>
      <c r="AC882" s="295"/>
      <c r="AD882" s="295"/>
      <c r="AE882" s="295"/>
      <c r="AF882" s="295"/>
      <c r="AG882" s="295"/>
      <c r="AH882" s="295"/>
    </row>
    <row r="883" spans="1:34" x14ac:dyDescent="0.25">
      <c r="A883" s="295"/>
      <c r="B883" s="295"/>
      <c r="C883" s="295"/>
      <c r="D883" s="295"/>
      <c r="E883" s="295"/>
      <c r="F883" s="295"/>
      <c r="G883" s="295"/>
      <c r="H883" s="295"/>
      <c r="I883" s="295"/>
      <c r="J883" s="295"/>
      <c r="K883" s="295"/>
      <c r="L883" s="295"/>
      <c r="M883" s="295"/>
      <c r="N883" s="295"/>
      <c r="O883" s="295"/>
      <c r="P883" s="295"/>
      <c r="Q883" s="295"/>
      <c r="R883" s="295"/>
      <c r="S883" s="295"/>
      <c r="T883" s="295"/>
      <c r="U883" s="295"/>
      <c r="V883" s="295"/>
      <c r="W883" s="295"/>
      <c r="X883" s="295"/>
      <c r="Y883" s="295"/>
      <c r="Z883" s="295"/>
      <c r="AA883" s="295"/>
      <c r="AB883" s="295"/>
      <c r="AC883" s="295"/>
      <c r="AD883" s="295"/>
      <c r="AE883" s="295"/>
      <c r="AF883" s="295"/>
      <c r="AG883" s="295"/>
      <c r="AH883" s="295"/>
    </row>
    <row r="884" spans="1:34" x14ac:dyDescent="0.25">
      <c r="A884" s="295"/>
      <c r="B884" s="295"/>
      <c r="C884" s="295"/>
      <c r="D884" s="295"/>
      <c r="E884" s="295"/>
      <c r="F884" s="295"/>
      <c r="G884" s="295"/>
      <c r="H884" s="295"/>
      <c r="I884" s="295"/>
      <c r="J884" s="295"/>
      <c r="K884" s="295"/>
      <c r="L884" s="295"/>
      <c r="M884" s="295"/>
      <c r="N884" s="295"/>
      <c r="O884" s="295"/>
      <c r="P884" s="295"/>
      <c r="Q884" s="295"/>
      <c r="R884" s="295"/>
      <c r="S884" s="295"/>
      <c r="T884" s="295"/>
      <c r="U884" s="295"/>
      <c r="V884" s="295"/>
      <c r="W884" s="295"/>
      <c r="X884" s="295"/>
      <c r="Y884" s="295"/>
      <c r="Z884" s="295"/>
      <c r="AA884" s="295"/>
      <c r="AB884" s="295"/>
      <c r="AC884" s="295"/>
      <c r="AD884" s="295"/>
      <c r="AE884" s="295"/>
      <c r="AF884" s="295"/>
      <c r="AG884" s="295"/>
      <c r="AH884" s="295"/>
    </row>
    <row r="885" spans="1:34" x14ac:dyDescent="0.25">
      <c r="A885" s="295"/>
      <c r="B885" s="295"/>
      <c r="C885" s="295"/>
      <c r="D885" s="295"/>
      <c r="E885" s="295"/>
      <c r="F885" s="295"/>
      <c r="G885" s="295"/>
      <c r="H885" s="295"/>
      <c r="I885" s="295"/>
      <c r="J885" s="295"/>
      <c r="K885" s="295"/>
      <c r="L885" s="295"/>
      <c r="M885" s="295"/>
      <c r="N885" s="295"/>
      <c r="O885" s="295"/>
      <c r="P885" s="295"/>
      <c r="Q885" s="295"/>
      <c r="R885" s="295"/>
      <c r="S885" s="295"/>
      <c r="T885" s="295"/>
      <c r="U885" s="295"/>
      <c r="V885" s="295"/>
      <c r="W885" s="295"/>
      <c r="X885" s="295"/>
      <c r="Y885" s="295"/>
      <c r="Z885" s="295"/>
      <c r="AA885" s="295"/>
      <c r="AB885" s="295"/>
      <c r="AC885" s="295"/>
      <c r="AD885" s="295"/>
      <c r="AE885" s="295"/>
      <c r="AF885" s="295"/>
      <c r="AG885" s="295"/>
      <c r="AH885" s="295"/>
    </row>
    <row r="886" spans="1:34" x14ac:dyDescent="0.25">
      <c r="A886" s="295"/>
      <c r="B886" s="295"/>
      <c r="C886" s="295"/>
      <c r="D886" s="295"/>
      <c r="E886" s="295"/>
      <c r="F886" s="295"/>
      <c r="G886" s="295"/>
      <c r="H886" s="295"/>
      <c r="I886" s="295"/>
      <c r="J886" s="295"/>
      <c r="K886" s="295"/>
      <c r="L886" s="295"/>
      <c r="M886" s="295"/>
      <c r="N886" s="295"/>
      <c r="O886" s="295"/>
      <c r="P886" s="295"/>
      <c r="Q886" s="295"/>
      <c r="R886" s="295"/>
      <c r="S886" s="295"/>
      <c r="T886" s="295"/>
      <c r="U886" s="295"/>
      <c r="V886" s="295"/>
      <c r="W886" s="295"/>
      <c r="X886" s="295"/>
      <c r="Y886" s="295"/>
      <c r="Z886" s="295"/>
      <c r="AA886" s="295"/>
      <c r="AB886" s="295"/>
      <c r="AC886" s="295"/>
      <c r="AD886" s="295"/>
      <c r="AE886" s="295"/>
      <c r="AF886" s="295"/>
      <c r="AG886" s="295"/>
      <c r="AH886" s="295"/>
    </row>
    <row r="887" spans="1:34" x14ac:dyDescent="0.25">
      <c r="A887" s="295"/>
      <c r="B887" s="295"/>
      <c r="C887" s="295"/>
      <c r="D887" s="295"/>
      <c r="E887" s="295"/>
      <c r="F887" s="295"/>
      <c r="G887" s="295"/>
      <c r="H887" s="295"/>
      <c r="I887" s="295"/>
      <c r="J887" s="295"/>
      <c r="K887" s="295"/>
      <c r="L887" s="295"/>
      <c r="M887" s="295"/>
      <c r="N887" s="295"/>
      <c r="O887" s="295"/>
      <c r="P887" s="295"/>
      <c r="Q887" s="295"/>
      <c r="R887" s="295"/>
      <c r="S887" s="295"/>
      <c r="T887" s="295"/>
      <c r="U887" s="295"/>
      <c r="V887" s="295"/>
      <c r="W887" s="295"/>
      <c r="X887" s="295"/>
      <c r="Y887" s="295"/>
      <c r="Z887" s="295"/>
      <c r="AA887" s="295"/>
      <c r="AB887" s="295"/>
      <c r="AC887" s="295"/>
      <c r="AD887" s="295"/>
      <c r="AE887" s="295"/>
      <c r="AF887" s="295"/>
      <c r="AG887" s="295"/>
      <c r="AH887" s="295"/>
    </row>
    <row r="888" spans="1:34" x14ac:dyDescent="0.25">
      <c r="A888" s="295"/>
      <c r="B888" s="295"/>
      <c r="C888" s="295"/>
      <c r="D888" s="295"/>
      <c r="E888" s="295"/>
      <c r="F888" s="295"/>
      <c r="G888" s="295"/>
      <c r="H888" s="295"/>
      <c r="I888" s="295"/>
      <c r="J888" s="295"/>
      <c r="K888" s="295"/>
      <c r="L888" s="295"/>
      <c r="M888" s="295"/>
      <c r="N888" s="295"/>
      <c r="O888" s="295"/>
      <c r="P888" s="295"/>
      <c r="Q888" s="295"/>
      <c r="R888" s="295"/>
      <c r="S888" s="295"/>
      <c r="T888" s="295"/>
      <c r="U888" s="295"/>
      <c r="V888" s="295"/>
      <c r="W888" s="295"/>
      <c r="X888" s="295"/>
      <c r="Y888" s="295"/>
      <c r="Z888" s="295"/>
      <c r="AA888" s="295"/>
      <c r="AB888" s="295"/>
      <c r="AC888" s="295"/>
      <c r="AD888" s="295"/>
      <c r="AE888" s="295"/>
      <c r="AF888" s="295"/>
      <c r="AG888" s="295"/>
      <c r="AH888" s="295"/>
    </row>
    <row r="889" spans="1:34" x14ac:dyDescent="0.25">
      <c r="A889" s="295"/>
      <c r="B889" s="295"/>
      <c r="C889" s="295"/>
      <c r="D889" s="295"/>
      <c r="E889" s="295"/>
      <c r="F889" s="295"/>
      <c r="G889" s="295"/>
      <c r="H889" s="295"/>
      <c r="I889" s="295"/>
      <c r="J889" s="295"/>
      <c r="K889" s="295"/>
      <c r="L889" s="295"/>
      <c r="M889" s="295"/>
      <c r="N889" s="295"/>
      <c r="O889" s="295"/>
      <c r="P889" s="295"/>
      <c r="Q889" s="295"/>
      <c r="R889" s="295"/>
      <c r="S889" s="295"/>
      <c r="T889" s="295"/>
      <c r="U889" s="295"/>
      <c r="V889" s="295"/>
      <c r="W889" s="295"/>
      <c r="X889" s="295"/>
      <c r="Y889" s="295"/>
      <c r="Z889" s="295"/>
      <c r="AA889" s="295"/>
      <c r="AB889" s="295"/>
      <c r="AC889" s="295"/>
      <c r="AD889" s="295"/>
      <c r="AE889" s="295"/>
      <c r="AF889" s="295"/>
      <c r="AG889" s="295"/>
      <c r="AH889" s="295"/>
    </row>
    <row r="890" spans="1:34" x14ac:dyDescent="0.25">
      <c r="A890" s="295"/>
      <c r="B890" s="295"/>
      <c r="C890" s="295"/>
      <c r="D890" s="295"/>
      <c r="E890" s="295"/>
      <c r="F890" s="295"/>
      <c r="G890" s="295"/>
      <c r="H890" s="295"/>
      <c r="I890" s="295"/>
      <c r="J890" s="295"/>
      <c r="K890" s="295"/>
      <c r="L890" s="295"/>
      <c r="M890" s="295"/>
      <c r="N890" s="295"/>
      <c r="O890" s="295"/>
      <c r="P890" s="295"/>
      <c r="Q890" s="295"/>
      <c r="R890" s="295"/>
      <c r="S890" s="295"/>
      <c r="T890" s="295"/>
      <c r="U890" s="295"/>
      <c r="V890" s="295"/>
      <c r="W890" s="295"/>
      <c r="X890" s="295"/>
      <c r="Y890" s="295"/>
      <c r="Z890" s="295"/>
      <c r="AA890" s="295"/>
      <c r="AB890" s="295"/>
      <c r="AC890" s="295"/>
      <c r="AD890" s="295"/>
      <c r="AE890" s="295"/>
      <c r="AF890" s="295"/>
      <c r="AG890" s="295"/>
      <c r="AH890" s="295"/>
    </row>
    <row r="891" spans="1:34" x14ac:dyDescent="0.25">
      <c r="A891" s="295"/>
      <c r="B891" s="295"/>
      <c r="C891" s="295"/>
      <c r="D891" s="295"/>
      <c r="E891" s="295"/>
      <c r="F891" s="295"/>
      <c r="G891" s="295"/>
      <c r="H891" s="295"/>
      <c r="I891" s="295"/>
      <c r="J891" s="295"/>
      <c r="K891" s="295"/>
      <c r="L891" s="295"/>
      <c r="M891" s="295"/>
      <c r="N891" s="295"/>
      <c r="O891" s="295"/>
      <c r="P891" s="295"/>
      <c r="Q891" s="295"/>
      <c r="R891" s="295"/>
      <c r="S891" s="295"/>
      <c r="T891" s="295"/>
      <c r="U891" s="295"/>
      <c r="V891" s="295"/>
      <c r="W891" s="295"/>
      <c r="X891" s="295"/>
      <c r="Y891" s="295"/>
      <c r="Z891" s="295"/>
      <c r="AA891" s="295"/>
      <c r="AB891" s="295"/>
      <c r="AC891" s="295"/>
      <c r="AD891" s="295"/>
      <c r="AE891" s="295"/>
      <c r="AF891" s="295"/>
      <c r="AG891" s="295"/>
      <c r="AH891" s="295"/>
    </row>
    <row r="892" spans="1:34" x14ac:dyDescent="0.25">
      <c r="A892" s="295"/>
      <c r="B892" s="295"/>
      <c r="C892" s="295"/>
      <c r="D892" s="295"/>
      <c r="E892" s="295"/>
      <c r="F892" s="295"/>
      <c r="G892" s="295"/>
      <c r="H892" s="295"/>
      <c r="I892" s="295"/>
      <c r="J892" s="295"/>
      <c r="K892" s="295"/>
      <c r="L892" s="295"/>
      <c r="M892" s="295"/>
      <c r="N892" s="295"/>
      <c r="O892" s="295"/>
      <c r="P892" s="295"/>
      <c r="Q892" s="295"/>
      <c r="R892" s="295"/>
      <c r="S892" s="295"/>
      <c r="T892" s="295"/>
      <c r="U892" s="295"/>
      <c r="V892" s="295"/>
      <c r="W892" s="295"/>
      <c r="X892" s="295"/>
      <c r="Y892" s="295"/>
      <c r="Z892" s="295"/>
      <c r="AA892" s="295"/>
      <c r="AB892" s="295"/>
      <c r="AC892" s="295"/>
      <c r="AD892" s="295"/>
      <c r="AE892" s="295"/>
      <c r="AF892" s="295"/>
      <c r="AG892" s="295"/>
      <c r="AH892" s="295"/>
    </row>
    <row r="893" spans="1:34" x14ac:dyDescent="0.25">
      <c r="A893" s="295"/>
      <c r="B893" s="295"/>
      <c r="C893" s="295"/>
      <c r="D893" s="295"/>
      <c r="E893" s="295"/>
      <c r="F893" s="295"/>
      <c r="G893" s="295"/>
      <c r="H893" s="295"/>
      <c r="I893" s="295"/>
      <c r="J893" s="295"/>
      <c r="K893" s="295"/>
      <c r="L893" s="295"/>
      <c r="M893" s="295"/>
      <c r="N893" s="295"/>
      <c r="O893" s="295"/>
      <c r="P893" s="295"/>
      <c r="Q893" s="295"/>
      <c r="R893" s="295"/>
      <c r="S893" s="295"/>
      <c r="T893" s="295"/>
      <c r="U893" s="295"/>
      <c r="V893" s="295"/>
      <c r="W893" s="295"/>
      <c r="X893" s="295"/>
      <c r="Y893" s="295"/>
      <c r="Z893" s="295"/>
      <c r="AA893" s="295"/>
      <c r="AB893" s="295"/>
      <c r="AC893" s="295"/>
      <c r="AD893" s="295"/>
      <c r="AE893" s="295"/>
      <c r="AF893" s="295"/>
      <c r="AG893" s="295"/>
      <c r="AH893" s="295"/>
    </row>
    <row r="894" spans="1:34" x14ac:dyDescent="0.25">
      <c r="A894" s="295"/>
      <c r="B894" s="295"/>
      <c r="C894" s="295"/>
      <c r="D894" s="295"/>
      <c r="E894" s="295"/>
      <c r="F894" s="295"/>
      <c r="G894" s="295"/>
      <c r="H894" s="295"/>
      <c r="I894" s="295"/>
      <c r="J894" s="295"/>
      <c r="K894" s="295"/>
      <c r="L894" s="295"/>
      <c r="M894" s="295"/>
      <c r="N894" s="295"/>
      <c r="O894" s="295"/>
      <c r="P894" s="295"/>
      <c r="Q894" s="295"/>
      <c r="R894" s="295"/>
      <c r="S894" s="295"/>
      <c r="T894" s="295"/>
      <c r="U894" s="295"/>
      <c r="V894" s="295"/>
      <c r="W894" s="295"/>
      <c r="X894" s="295"/>
      <c r="Y894" s="295"/>
      <c r="Z894" s="295"/>
      <c r="AA894" s="295"/>
      <c r="AB894" s="295"/>
      <c r="AC894" s="295"/>
      <c r="AD894" s="295"/>
      <c r="AE894" s="295"/>
      <c r="AF894" s="295"/>
      <c r="AG894" s="295"/>
      <c r="AH894" s="295"/>
    </row>
    <row r="895" spans="1:34" x14ac:dyDescent="0.25">
      <c r="A895" s="295"/>
      <c r="B895" s="295"/>
      <c r="C895" s="295"/>
      <c r="D895" s="295"/>
      <c r="E895" s="295"/>
      <c r="F895" s="295"/>
      <c r="G895" s="295"/>
      <c r="H895" s="295"/>
      <c r="I895" s="295"/>
      <c r="J895" s="295"/>
      <c r="K895" s="295"/>
      <c r="L895" s="295"/>
      <c r="M895" s="295"/>
      <c r="N895" s="295"/>
      <c r="O895" s="295"/>
      <c r="P895" s="295"/>
      <c r="Q895" s="295"/>
      <c r="R895" s="295"/>
      <c r="S895" s="295"/>
      <c r="T895" s="295"/>
      <c r="U895" s="295"/>
      <c r="V895" s="295"/>
      <c r="W895" s="295"/>
      <c r="X895" s="295"/>
      <c r="Y895" s="295"/>
      <c r="Z895" s="295"/>
      <c r="AA895" s="295"/>
      <c r="AB895" s="295"/>
      <c r="AC895" s="295"/>
      <c r="AD895" s="295"/>
      <c r="AE895" s="295"/>
      <c r="AF895" s="295"/>
      <c r="AG895" s="295"/>
      <c r="AH895" s="295"/>
    </row>
    <row r="896" spans="1:34" x14ac:dyDescent="0.25">
      <c r="A896" s="295"/>
      <c r="B896" s="295"/>
      <c r="C896" s="295"/>
      <c r="D896" s="295"/>
      <c r="E896" s="295"/>
      <c r="F896" s="295"/>
      <c r="G896" s="295"/>
      <c r="H896" s="295"/>
      <c r="I896" s="295"/>
      <c r="J896" s="295"/>
      <c r="K896" s="295"/>
      <c r="L896" s="295"/>
      <c r="M896" s="295"/>
      <c r="N896" s="295"/>
      <c r="O896" s="295"/>
      <c r="P896" s="295"/>
      <c r="Q896" s="295"/>
      <c r="R896" s="295"/>
      <c r="S896" s="295"/>
      <c r="T896" s="295"/>
      <c r="U896" s="295"/>
      <c r="V896" s="295"/>
      <c r="W896" s="295"/>
      <c r="X896" s="295"/>
      <c r="Y896" s="295"/>
      <c r="Z896" s="295"/>
      <c r="AA896" s="295"/>
      <c r="AB896" s="295"/>
      <c r="AC896" s="295"/>
      <c r="AD896" s="295"/>
      <c r="AE896" s="295"/>
      <c r="AF896" s="295"/>
      <c r="AG896" s="295"/>
      <c r="AH896" s="295"/>
    </row>
    <row r="897" spans="1:34" x14ac:dyDescent="0.25">
      <c r="A897" s="295"/>
      <c r="B897" s="295"/>
      <c r="C897" s="295"/>
      <c r="D897" s="295"/>
      <c r="E897" s="295"/>
      <c r="F897" s="295"/>
      <c r="G897" s="295"/>
      <c r="H897" s="295"/>
      <c r="I897" s="295"/>
      <c r="J897" s="295"/>
      <c r="K897" s="295"/>
      <c r="L897" s="295"/>
      <c r="M897" s="295"/>
      <c r="N897" s="295"/>
      <c r="O897" s="295"/>
      <c r="P897" s="295"/>
      <c r="Q897" s="295"/>
      <c r="R897" s="295"/>
      <c r="S897" s="295"/>
      <c r="T897" s="295"/>
      <c r="U897" s="295"/>
      <c r="V897" s="295"/>
      <c r="W897" s="295"/>
      <c r="X897" s="295"/>
      <c r="Y897" s="295"/>
      <c r="Z897" s="295"/>
      <c r="AA897" s="295"/>
      <c r="AB897" s="295"/>
      <c r="AC897" s="295"/>
      <c r="AD897" s="295"/>
      <c r="AE897" s="295"/>
      <c r="AF897" s="295"/>
      <c r="AG897" s="295"/>
      <c r="AH897" s="295"/>
    </row>
    <row r="898" spans="1:34" x14ac:dyDescent="0.25">
      <c r="A898" s="295"/>
      <c r="B898" s="295"/>
      <c r="C898" s="295"/>
      <c r="D898" s="295"/>
      <c r="E898" s="295"/>
      <c r="F898" s="295"/>
      <c r="G898" s="295"/>
      <c r="H898" s="295"/>
      <c r="I898" s="295"/>
      <c r="J898" s="295"/>
      <c r="K898" s="295"/>
      <c r="L898" s="295"/>
      <c r="M898" s="295"/>
      <c r="N898" s="295"/>
      <c r="O898" s="295"/>
      <c r="P898" s="295"/>
      <c r="Q898" s="295"/>
      <c r="R898" s="295"/>
      <c r="S898" s="295"/>
      <c r="T898" s="295"/>
      <c r="U898" s="295"/>
      <c r="V898" s="295"/>
      <c r="W898" s="295"/>
      <c r="X898" s="295"/>
      <c r="Y898" s="295"/>
      <c r="Z898" s="295"/>
      <c r="AA898" s="295"/>
      <c r="AB898" s="295"/>
      <c r="AC898" s="295"/>
      <c r="AD898" s="295"/>
      <c r="AE898" s="295"/>
      <c r="AF898" s="295"/>
      <c r="AG898" s="295"/>
      <c r="AH898" s="295"/>
    </row>
    <row r="899" spans="1:34" x14ac:dyDescent="0.25">
      <c r="A899" s="295"/>
      <c r="B899" s="295"/>
      <c r="C899" s="295"/>
      <c r="D899" s="295"/>
      <c r="E899" s="295"/>
      <c r="F899" s="295"/>
      <c r="G899" s="295"/>
      <c r="H899" s="295"/>
      <c r="I899" s="295"/>
      <c r="J899" s="295"/>
      <c r="K899" s="295"/>
      <c r="L899" s="295"/>
      <c r="M899" s="295"/>
      <c r="N899" s="295"/>
      <c r="O899" s="295"/>
      <c r="P899" s="295"/>
      <c r="Q899" s="295"/>
      <c r="R899" s="295"/>
      <c r="S899" s="295"/>
      <c r="T899" s="295"/>
      <c r="U899" s="295"/>
      <c r="V899" s="295"/>
      <c r="W899" s="295"/>
      <c r="X899" s="295"/>
      <c r="Y899" s="295"/>
      <c r="Z899" s="295"/>
      <c r="AA899" s="295"/>
      <c r="AB899" s="295"/>
      <c r="AC899" s="295"/>
      <c r="AD899" s="295"/>
      <c r="AE899" s="295"/>
      <c r="AF899" s="295"/>
      <c r="AG899" s="295"/>
      <c r="AH899" s="295"/>
    </row>
    <row r="900" spans="1:34" x14ac:dyDescent="0.25">
      <c r="A900" s="295"/>
      <c r="B900" s="295"/>
      <c r="C900" s="295"/>
      <c r="D900" s="295"/>
      <c r="E900" s="295"/>
      <c r="F900" s="295"/>
      <c r="G900" s="295"/>
      <c r="H900" s="295"/>
      <c r="I900" s="295"/>
      <c r="J900" s="295"/>
      <c r="K900" s="295"/>
      <c r="L900" s="295"/>
      <c r="M900" s="295"/>
      <c r="N900" s="295"/>
      <c r="O900" s="295"/>
      <c r="P900" s="295"/>
      <c r="Q900" s="295"/>
      <c r="R900" s="295"/>
      <c r="S900" s="295"/>
      <c r="T900" s="295"/>
      <c r="U900" s="295"/>
      <c r="V900" s="295"/>
      <c r="W900" s="295"/>
      <c r="X900" s="295"/>
      <c r="Y900" s="295"/>
      <c r="Z900" s="295"/>
      <c r="AA900" s="295"/>
      <c r="AB900" s="295"/>
      <c r="AC900" s="295"/>
      <c r="AD900" s="295"/>
      <c r="AE900" s="295"/>
      <c r="AF900" s="295"/>
      <c r="AG900" s="295"/>
      <c r="AH900" s="295"/>
    </row>
    <row r="901" spans="1:34" x14ac:dyDescent="0.25">
      <c r="A901" s="295"/>
      <c r="B901" s="295"/>
      <c r="C901" s="295"/>
      <c r="D901" s="295"/>
      <c r="E901" s="295"/>
      <c r="F901" s="295"/>
      <c r="G901" s="295"/>
      <c r="H901" s="295"/>
      <c r="I901" s="295"/>
      <c r="J901" s="295"/>
      <c r="K901" s="295"/>
      <c r="L901" s="295"/>
      <c r="M901" s="295"/>
      <c r="N901" s="295"/>
      <c r="O901" s="295"/>
      <c r="P901" s="295"/>
      <c r="Q901" s="295"/>
      <c r="R901" s="295"/>
      <c r="S901" s="295"/>
      <c r="T901" s="295"/>
      <c r="U901" s="295"/>
      <c r="V901" s="295"/>
      <c r="W901" s="295"/>
      <c r="X901" s="295"/>
      <c r="Y901" s="295"/>
      <c r="Z901" s="295"/>
      <c r="AA901" s="295"/>
      <c r="AB901" s="295"/>
      <c r="AC901" s="295"/>
      <c r="AD901" s="295"/>
      <c r="AE901" s="295"/>
      <c r="AF901" s="295"/>
      <c r="AG901" s="295"/>
      <c r="AH901" s="295"/>
    </row>
    <row r="902" spans="1:34" x14ac:dyDescent="0.25">
      <c r="A902" s="295"/>
      <c r="B902" s="295"/>
      <c r="C902" s="295"/>
      <c r="D902" s="295"/>
      <c r="E902" s="295"/>
      <c r="F902" s="295"/>
      <c r="G902" s="295"/>
      <c r="H902" s="295"/>
      <c r="I902" s="295"/>
      <c r="J902" s="295"/>
      <c r="K902" s="295"/>
      <c r="L902" s="295"/>
      <c r="M902" s="295"/>
      <c r="N902" s="295"/>
      <c r="O902" s="295"/>
      <c r="P902" s="295"/>
      <c r="Q902" s="295"/>
      <c r="R902" s="295"/>
      <c r="S902" s="295"/>
      <c r="T902" s="295"/>
      <c r="U902" s="295"/>
      <c r="V902" s="295"/>
      <c r="W902" s="295"/>
      <c r="X902" s="295"/>
      <c r="Y902" s="295"/>
      <c r="Z902" s="295"/>
      <c r="AA902" s="295"/>
      <c r="AB902" s="295"/>
      <c r="AC902" s="295"/>
      <c r="AD902" s="295"/>
      <c r="AE902" s="295"/>
      <c r="AF902" s="295"/>
      <c r="AG902" s="295"/>
      <c r="AH902" s="295"/>
    </row>
    <row r="903" spans="1:34" x14ac:dyDescent="0.25">
      <c r="A903" s="295"/>
      <c r="B903" s="295"/>
      <c r="C903" s="295"/>
      <c r="D903" s="295"/>
      <c r="E903" s="295"/>
      <c r="F903" s="295"/>
      <c r="G903" s="295"/>
      <c r="H903" s="295"/>
      <c r="I903" s="295"/>
      <c r="J903" s="295"/>
      <c r="K903" s="295"/>
      <c r="L903" s="295"/>
      <c r="M903" s="295"/>
      <c r="N903" s="295"/>
      <c r="O903" s="295"/>
      <c r="P903" s="295"/>
      <c r="Q903" s="295"/>
      <c r="R903" s="295"/>
      <c r="S903" s="295"/>
      <c r="T903" s="295"/>
      <c r="U903" s="295"/>
      <c r="V903" s="295"/>
      <c r="W903" s="295"/>
      <c r="X903" s="295"/>
      <c r="Y903" s="295"/>
      <c r="Z903" s="295"/>
      <c r="AA903" s="295"/>
      <c r="AB903" s="295"/>
      <c r="AC903" s="295"/>
      <c r="AD903" s="295"/>
      <c r="AE903" s="295"/>
      <c r="AF903" s="295"/>
      <c r="AG903" s="295"/>
      <c r="AH903" s="295"/>
    </row>
    <row r="904" spans="1:34" x14ac:dyDescent="0.25">
      <c r="A904" s="295"/>
      <c r="B904" s="295"/>
      <c r="C904" s="295"/>
      <c r="D904" s="295"/>
      <c r="E904" s="295"/>
      <c r="F904" s="295"/>
      <c r="G904" s="295"/>
      <c r="H904" s="295"/>
      <c r="I904" s="295"/>
      <c r="J904" s="295"/>
      <c r="K904" s="295"/>
      <c r="L904" s="295"/>
      <c r="M904" s="295"/>
      <c r="N904" s="295"/>
      <c r="O904" s="295"/>
      <c r="P904" s="295"/>
      <c r="Q904" s="295"/>
      <c r="R904" s="295"/>
      <c r="S904" s="295"/>
      <c r="T904" s="295"/>
      <c r="U904" s="295"/>
      <c r="V904" s="295"/>
      <c r="W904" s="295"/>
      <c r="X904" s="295"/>
      <c r="Y904" s="295"/>
      <c r="Z904" s="295"/>
      <c r="AA904" s="295"/>
      <c r="AB904" s="295"/>
      <c r="AC904" s="295"/>
      <c r="AD904" s="295"/>
      <c r="AE904" s="295"/>
      <c r="AF904" s="295"/>
      <c r="AG904" s="295"/>
      <c r="AH904" s="295"/>
    </row>
    <row r="905" spans="1:34" x14ac:dyDescent="0.25">
      <c r="A905" s="295"/>
      <c r="B905" s="295"/>
      <c r="C905" s="295"/>
      <c r="D905" s="295"/>
      <c r="E905" s="295"/>
      <c r="F905" s="295"/>
      <c r="G905" s="295"/>
      <c r="H905" s="295"/>
      <c r="I905" s="295"/>
      <c r="J905" s="295"/>
      <c r="K905" s="295"/>
      <c r="L905" s="295"/>
      <c r="M905" s="295"/>
      <c r="N905" s="295"/>
      <c r="O905" s="295"/>
      <c r="P905" s="295"/>
      <c r="Q905" s="295"/>
      <c r="R905" s="295"/>
      <c r="S905" s="295"/>
      <c r="T905" s="295"/>
      <c r="U905" s="295"/>
      <c r="V905" s="295"/>
      <c r="W905" s="295"/>
      <c r="X905" s="295"/>
      <c r="Y905" s="295"/>
      <c r="Z905" s="295"/>
      <c r="AA905" s="295"/>
      <c r="AB905" s="295"/>
      <c r="AC905" s="295"/>
      <c r="AD905" s="295"/>
      <c r="AE905" s="295"/>
      <c r="AF905" s="295"/>
      <c r="AG905" s="295"/>
      <c r="AH905" s="295"/>
    </row>
    <row r="906" spans="1:34" x14ac:dyDescent="0.25">
      <c r="A906" s="295"/>
      <c r="B906" s="295"/>
      <c r="C906" s="295"/>
      <c r="D906" s="295"/>
      <c r="E906" s="295"/>
      <c r="F906" s="295"/>
      <c r="G906" s="295"/>
      <c r="H906" s="295"/>
      <c r="I906" s="295"/>
      <c r="J906" s="295"/>
      <c r="K906" s="295"/>
      <c r="L906" s="295"/>
      <c r="M906" s="295"/>
      <c r="N906" s="295"/>
      <c r="O906" s="295"/>
      <c r="P906" s="295"/>
      <c r="Q906" s="295"/>
      <c r="R906" s="295"/>
      <c r="S906" s="295"/>
      <c r="T906" s="295"/>
      <c r="U906" s="295"/>
      <c r="V906" s="295"/>
      <c r="W906" s="295"/>
      <c r="X906" s="295"/>
      <c r="Y906" s="295"/>
      <c r="Z906" s="295"/>
      <c r="AA906" s="295"/>
      <c r="AB906" s="295"/>
      <c r="AC906" s="295"/>
      <c r="AD906" s="295"/>
      <c r="AE906" s="295"/>
      <c r="AF906" s="295"/>
      <c r="AG906" s="295"/>
      <c r="AH906" s="295"/>
    </row>
    <row r="907" spans="1:34" x14ac:dyDescent="0.25">
      <c r="A907" s="295"/>
      <c r="B907" s="295"/>
      <c r="C907" s="295"/>
      <c r="D907" s="295"/>
      <c r="E907" s="295"/>
      <c r="F907" s="295"/>
      <c r="G907" s="295"/>
      <c r="H907" s="295"/>
      <c r="I907" s="295"/>
      <c r="J907" s="295"/>
      <c r="K907" s="295"/>
      <c r="L907" s="295"/>
      <c r="M907" s="295"/>
      <c r="N907" s="295"/>
      <c r="O907" s="295"/>
      <c r="P907" s="295"/>
      <c r="Q907" s="295"/>
      <c r="R907" s="295"/>
      <c r="S907" s="295"/>
      <c r="T907" s="295"/>
      <c r="U907" s="295"/>
      <c r="V907" s="295"/>
      <c r="W907" s="295"/>
      <c r="X907" s="295"/>
      <c r="Y907" s="295"/>
      <c r="Z907" s="295"/>
      <c r="AA907" s="295"/>
      <c r="AB907" s="295"/>
      <c r="AC907" s="295"/>
      <c r="AD907" s="295"/>
      <c r="AE907" s="295"/>
      <c r="AF907" s="295"/>
      <c r="AG907" s="295"/>
      <c r="AH907" s="295"/>
    </row>
    <row r="908" spans="1:34" x14ac:dyDescent="0.25">
      <c r="A908" s="295"/>
      <c r="B908" s="295"/>
      <c r="C908" s="295"/>
      <c r="D908" s="295"/>
      <c r="E908" s="295"/>
      <c r="F908" s="295"/>
      <c r="G908" s="295"/>
      <c r="H908" s="295"/>
      <c r="I908" s="295"/>
      <c r="J908" s="295"/>
      <c r="K908" s="295"/>
      <c r="L908" s="295"/>
      <c r="M908" s="295"/>
      <c r="N908" s="295"/>
      <c r="O908" s="295"/>
      <c r="P908" s="295"/>
      <c r="Q908" s="295"/>
      <c r="R908" s="295"/>
      <c r="S908" s="295"/>
      <c r="T908" s="295"/>
      <c r="U908" s="295"/>
      <c r="V908" s="295"/>
      <c r="W908" s="295"/>
      <c r="X908" s="295"/>
      <c r="Y908" s="295"/>
      <c r="Z908" s="295"/>
      <c r="AA908" s="295"/>
      <c r="AB908" s="295"/>
      <c r="AC908" s="295"/>
      <c r="AD908" s="295"/>
      <c r="AE908" s="295"/>
      <c r="AF908" s="295"/>
      <c r="AG908" s="295"/>
      <c r="AH908" s="295"/>
    </row>
    <row r="909" spans="1:34" x14ac:dyDescent="0.25">
      <c r="A909" s="295"/>
      <c r="B909" s="295"/>
      <c r="C909" s="295"/>
      <c r="D909" s="295"/>
      <c r="E909" s="295"/>
      <c r="F909" s="295"/>
      <c r="G909" s="295"/>
      <c r="H909" s="295"/>
      <c r="I909" s="295"/>
      <c r="J909" s="295"/>
      <c r="K909" s="295"/>
      <c r="L909" s="295"/>
      <c r="M909" s="295"/>
      <c r="N909" s="295"/>
      <c r="O909" s="295"/>
      <c r="P909" s="295"/>
      <c r="Q909" s="295"/>
      <c r="R909" s="295"/>
      <c r="S909" s="295"/>
      <c r="T909" s="295"/>
      <c r="U909" s="295"/>
      <c r="V909" s="295"/>
      <c r="W909" s="295"/>
      <c r="X909" s="295"/>
      <c r="Y909" s="295"/>
      <c r="Z909" s="295"/>
      <c r="AA909" s="295"/>
      <c r="AB909" s="295"/>
      <c r="AC909" s="295"/>
      <c r="AD909" s="295"/>
      <c r="AE909" s="295"/>
      <c r="AF909" s="295"/>
      <c r="AG909" s="295"/>
      <c r="AH909" s="295"/>
    </row>
    <row r="910" spans="1:34" x14ac:dyDescent="0.25">
      <c r="A910" s="295"/>
      <c r="B910" s="295"/>
      <c r="C910" s="295"/>
      <c r="D910" s="295"/>
      <c r="E910" s="295"/>
      <c r="F910" s="295"/>
      <c r="G910" s="295"/>
      <c r="H910" s="295"/>
      <c r="I910" s="295"/>
      <c r="J910" s="295"/>
      <c r="K910" s="295"/>
      <c r="L910" s="295"/>
      <c r="M910" s="295"/>
      <c r="N910" s="295"/>
      <c r="O910" s="295"/>
      <c r="P910" s="295"/>
      <c r="Q910" s="295"/>
      <c r="R910" s="295"/>
      <c r="S910" s="295"/>
      <c r="T910" s="295"/>
      <c r="U910" s="295"/>
      <c r="V910" s="295"/>
      <c r="W910" s="295"/>
      <c r="X910" s="295"/>
      <c r="Y910" s="295"/>
      <c r="Z910" s="295"/>
      <c r="AA910" s="295"/>
      <c r="AB910" s="295"/>
      <c r="AC910" s="295"/>
      <c r="AD910" s="295"/>
      <c r="AE910" s="295"/>
      <c r="AF910" s="295"/>
      <c r="AG910" s="295"/>
      <c r="AH910" s="295"/>
    </row>
    <row r="911" spans="1:34" x14ac:dyDescent="0.25">
      <c r="A911" s="295"/>
      <c r="B911" s="295"/>
      <c r="C911" s="295"/>
      <c r="D911" s="295"/>
      <c r="E911" s="295"/>
      <c r="F911" s="295"/>
      <c r="G911" s="295"/>
      <c r="H911" s="295"/>
      <c r="I911" s="295"/>
      <c r="J911" s="295"/>
      <c r="K911" s="295"/>
      <c r="L911" s="295"/>
      <c r="M911" s="295"/>
      <c r="N911" s="295"/>
      <c r="O911" s="295"/>
      <c r="P911" s="295"/>
      <c r="Q911" s="295"/>
      <c r="R911" s="295"/>
      <c r="S911" s="295"/>
      <c r="T911" s="295"/>
      <c r="U911" s="295"/>
      <c r="V911" s="295"/>
      <c r="W911" s="295"/>
      <c r="X911" s="295"/>
      <c r="Y911" s="295"/>
      <c r="Z911" s="295"/>
      <c r="AA911" s="295"/>
      <c r="AB911" s="295"/>
      <c r="AC911" s="295"/>
      <c r="AD911" s="295"/>
      <c r="AE911" s="295"/>
      <c r="AF911" s="295"/>
      <c r="AG911" s="295"/>
      <c r="AH911" s="295"/>
    </row>
    <row r="912" spans="1:34" x14ac:dyDescent="0.25">
      <c r="A912" s="295"/>
      <c r="B912" s="295"/>
      <c r="C912" s="295"/>
      <c r="D912" s="295"/>
      <c r="E912" s="295"/>
      <c r="F912" s="295"/>
      <c r="G912" s="295"/>
      <c r="H912" s="295"/>
      <c r="I912" s="295"/>
      <c r="J912" s="295"/>
      <c r="K912" s="295"/>
      <c r="L912" s="295"/>
      <c r="M912" s="295"/>
      <c r="N912" s="295"/>
      <c r="O912" s="295"/>
      <c r="P912" s="295"/>
      <c r="Q912" s="295"/>
      <c r="R912" s="295"/>
      <c r="S912" s="295"/>
      <c r="T912" s="295"/>
      <c r="U912" s="295"/>
      <c r="V912" s="295"/>
      <c r="W912" s="295"/>
      <c r="X912" s="295"/>
      <c r="Y912" s="295"/>
      <c r="Z912" s="295"/>
      <c r="AA912" s="295"/>
      <c r="AB912" s="295"/>
      <c r="AC912" s="295"/>
      <c r="AD912" s="295"/>
      <c r="AE912" s="295"/>
      <c r="AF912" s="295"/>
      <c r="AG912" s="295"/>
      <c r="AH912" s="295"/>
    </row>
    <row r="913" spans="1:34" x14ac:dyDescent="0.25">
      <c r="A913" s="295"/>
      <c r="B913" s="295"/>
      <c r="C913" s="295"/>
      <c r="D913" s="295"/>
      <c r="E913" s="295"/>
      <c r="F913" s="295"/>
      <c r="G913" s="295"/>
      <c r="H913" s="295"/>
      <c r="I913" s="295"/>
      <c r="J913" s="295"/>
      <c r="K913" s="295"/>
      <c r="L913" s="295"/>
      <c r="M913" s="295"/>
      <c r="N913" s="295"/>
      <c r="O913" s="295"/>
      <c r="P913" s="295"/>
      <c r="Q913" s="295"/>
      <c r="R913" s="295"/>
      <c r="S913" s="295"/>
      <c r="T913" s="295"/>
      <c r="U913" s="295"/>
      <c r="V913" s="295"/>
      <c r="W913" s="295"/>
      <c r="X913" s="295"/>
      <c r="Y913" s="295"/>
      <c r="Z913" s="295"/>
      <c r="AA913" s="295"/>
      <c r="AB913" s="295"/>
      <c r="AC913" s="295"/>
      <c r="AD913" s="295"/>
      <c r="AE913" s="295"/>
      <c r="AF913" s="295"/>
      <c r="AG913" s="295"/>
      <c r="AH913" s="295"/>
    </row>
    <row r="914" spans="1:34" x14ac:dyDescent="0.25">
      <c r="A914" s="295"/>
      <c r="B914" s="295"/>
      <c r="C914" s="295"/>
      <c r="D914" s="295"/>
      <c r="E914" s="295"/>
      <c r="F914" s="295"/>
      <c r="G914" s="295"/>
      <c r="H914" s="295"/>
      <c r="I914" s="295"/>
      <c r="J914" s="295"/>
      <c r="K914" s="295"/>
      <c r="L914" s="295"/>
      <c r="M914" s="295"/>
      <c r="N914" s="295"/>
      <c r="O914" s="295"/>
      <c r="P914" s="295"/>
      <c r="Q914" s="295"/>
      <c r="R914" s="295"/>
      <c r="S914" s="295"/>
      <c r="T914" s="295"/>
      <c r="U914" s="295"/>
      <c r="V914" s="295"/>
      <c r="W914" s="295"/>
      <c r="X914" s="295"/>
      <c r="Y914" s="295"/>
      <c r="Z914" s="295"/>
      <c r="AA914" s="295"/>
      <c r="AB914" s="295"/>
      <c r="AC914" s="295"/>
      <c r="AD914" s="295"/>
      <c r="AE914" s="295"/>
      <c r="AF914" s="295"/>
      <c r="AG914" s="295"/>
      <c r="AH914" s="295"/>
    </row>
    <row r="915" spans="1:34" x14ac:dyDescent="0.25">
      <c r="A915" s="295"/>
      <c r="B915" s="295"/>
      <c r="C915" s="295"/>
      <c r="D915" s="295"/>
      <c r="E915" s="295"/>
      <c r="F915" s="295"/>
      <c r="G915" s="295"/>
      <c r="H915" s="295"/>
      <c r="I915" s="295"/>
      <c r="J915" s="295"/>
      <c r="K915" s="295"/>
      <c r="L915" s="295"/>
      <c r="M915" s="295"/>
      <c r="N915" s="295"/>
      <c r="O915" s="295"/>
      <c r="P915" s="295"/>
      <c r="Q915" s="295"/>
      <c r="R915" s="295"/>
      <c r="S915" s="295"/>
      <c r="T915" s="295"/>
      <c r="U915" s="295"/>
      <c r="V915" s="295"/>
      <c r="W915" s="295"/>
      <c r="X915" s="295"/>
      <c r="Y915" s="295"/>
      <c r="Z915" s="295"/>
      <c r="AA915" s="295"/>
      <c r="AB915" s="295"/>
      <c r="AC915" s="295"/>
      <c r="AD915" s="295"/>
      <c r="AE915" s="295"/>
      <c r="AF915" s="295"/>
      <c r="AG915" s="295"/>
      <c r="AH915" s="295"/>
    </row>
    <row r="916" spans="1:34" x14ac:dyDescent="0.25">
      <c r="A916" s="295"/>
      <c r="B916" s="295"/>
      <c r="C916" s="295"/>
      <c r="D916" s="295"/>
      <c r="E916" s="295"/>
      <c r="F916" s="295"/>
      <c r="G916" s="295"/>
      <c r="H916" s="295"/>
      <c r="I916" s="295"/>
      <c r="J916" s="295"/>
      <c r="K916" s="295"/>
      <c r="L916" s="295"/>
      <c r="M916" s="295"/>
      <c r="N916" s="295"/>
      <c r="O916" s="295"/>
      <c r="P916" s="295"/>
      <c r="Q916" s="295"/>
      <c r="R916" s="295"/>
      <c r="S916" s="295"/>
      <c r="T916" s="295"/>
      <c r="U916" s="295"/>
      <c r="V916" s="295"/>
      <c r="W916" s="295"/>
      <c r="X916" s="295"/>
      <c r="Y916" s="295"/>
      <c r="Z916" s="295"/>
      <c r="AA916" s="295"/>
      <c r="AB916" s="295"/>
      <c r="AC916" s="295"/>
      <c r="AD916" s="295"/>
      <c r="AE916" s="295"/>
      <c r="AF916" s="295"/>
      <c r="AG916" s="295"/>
      <c r="AH916" s="295"/>
    </row>
    <row r="917" spans="1:34" x14ac:dyDescent="0.25">
      <c r="A917" s="295"/>
      <c r="B917" s="295"/>
      <c r="C917" s="295"/>
      <c r="D917" s="295"/>
      <c r="E917" s="295"/>
      <c r="F917" s="295"/>
      <c r="G917" s="295"/>
      <c r="H917" s="295"/>
      <c r="I917" s="295"/>
      <c r="J917" s="295"/>
      <c r="K917" s="295"/>
      <c r="L917" s="295"/>
      <c r="M917" s="295"/>
      <c r="N917" s="295"/>
      <c r="O917" s="295"/>
      <c r="P917" s="295"/>
      <c r="Q917" s="295"/>
      <c r="R917" s="295"/>
      <c r="S917" s="295"/>
      <c r="T917" s="295"/>
      <c r="U917" s="295"/>
      <c r="V917" s="295"/>
      <c r="W917" s="295"/>
      <c r="X917" s="295"/>
      <c r="Y917" s="295"/>
      <c r="Z917" s="295"/>
      <c r="AA917" s="295"/>
      <c r="AB917" s="295"/>
      <c r="AC917" s="295"/>
      <c r="AD917" s="295"/>
      <c r="AE917" s="295"/>
      <c r="AF917" s="295"/>
      <c r="AG917" s="295"/>
      <c r="AH917" s="295"/>
    </row>
    <row r="918" spans="1:34" x14ac:dyDescent="0.25">
      <c r="A918" s="295"/>
      <c r="B918" s="295"/>
      <c r="C918" s="295"/>
      <c r="D918" s="295"/>
      <c r="E918" s="295"/>
      <c r="F918" s="295"/>
      <c r="G918" s="295"/>
      <c r="H918" s="295"/>
      <c r="I918" s="295"/>
      <c r="J918" s="295"/>
      <c r="K918" s="295"/>
      <c r="L918" s="295"/>
      <c r="M918" s="295"/>
      <c r="N918" s="295"/>
      <c r="O918" s="295"/>
      <c r="P918" s="295"/>
      <c r="Q918" s="295"/>
      <c r="R918" s="295"/>
      <c r="S918" s="295"/>
      <c r="T918" s="295"/>
      <c r="U918" s="295"/>
      <c r="V918" s="295"/>
      <c r="W918" s="295"/>
      <c r="X918" s="295"/>
      <c r="Y918" s="295"/>
      <c r="Z918" s="295"/>
      <c r="AA918" s="295"/>
      <c r="AB918" s="295"/>
      <c r="AC918" s="295"/>
      <c r="AD918" s="295"/>
      <c r="AE918" s="295"/>
      <c r="AF918" s="295"/>
      <c r="AG918" s="295"/>
      <c r="AH918" s="295"/>
    </row>
    <row r="919" spans="1:34" x14ac:dyDescent="0.25">
      <c r="A919" s="295"/>
      <c r="B919" s="295"/>
      <c r="C919" s="295"/>
      <c r="D919" s="295"/>
      <c r="E919" s="295"/>
      <c r="F919" s="295"/>
      <c r="G919" s="295"/>
      <c r="H919" s="295"/>
      <c r="I919" s="295"/>
      <c r="J919" s="295"/>
      <c r="K919" s="295"/>
      <c r="L919" s="295"/>
      <c r="M919" s="295"/>
      <c r="N919" s="295"/>
      <c r="O919" s="295"/>
      <c r="P919" s="295"/>
      <c r="Q919" s="295"/>
      <c r="R919" s="295"/>
      <c r="S919" s="295"/>
      <c r="T919" s="295"/>
      <c r="U919" s="295"/>
      <c r="V919" s="295"/>
      <c r="W919" s="295"/>
      <c r="X919" s="295"/>
      <c r="Y919" s="295"/>
      <c r="Z919" s="295"/>
      <c r="AA919" s="295"/>
      <c r="AB919" s="295"/>
      <c r="AC919" s="295"/>
      <c r="AD919" s="295"/>
      <c r="AE919" s="295"/>
      <c r="AF919" s="295"/>
      <c r="AG919" s="295"/>
      <c r="AH919" s="295"/>
    </row>
    <row r="920" spans="1:34" x14ac:dyDescent="0.25">
      <c r="A920" s="295"/>
      <c r="B920" s="295"/>
      <c r="C920" s="295"/>
      <c r="D920" s="295"/>
      <c r="E920" s="295"/>
      <c r="F920" s="295"/>
      <c r="G920" s="295"/>
      <c r="H920" s="295"/>
      <c r="I920" s="295"/>
      <c r="J920" s="295"/>
      <c r="K920" s="295"/>
      <c r="L920" s="295"/>
      <c r="M920" s="295"/>
      <c r="N920" s="295"/>
      <c r="O920" s="295"/>
      <c r="P920" s="295"/>
      <c r="Q920" s="295"/>
      <c r="R920" s="295"/>
      <c r="S920" s="295"/>
      <c r="T920" s="295"/>
      <c r="U920" s="295"/>
      <c r="V920" s="295"/>
      <c r="W920" s="295"/>
      <c r="X920" s="295"/>
      <c r="Y920" s="295"/>
      <c r="Z920" s="295"/>
      <c r="AA920" s="295"/>
      <c r="AB920" s="295"/>
      <c r="AC920" s="295"/>
      <c r="AD920" s="295"/>
      <c r="AE920" s="295"/>
      <c r="AF920" s="295"/>
      <c r="AG920" s="295"/>
      <c r="AH920" s="295"/>
    </row>
    <row r="921" spans="1:34" x14ac:dyDescent="0.25">
      <c r="A921" s="295"/>
      <c r="B921" s="295"/>
      <c r="C921" s="295"/>
      <c r="D921" s="295"/>
      <c r="E921" s="295"/>
      <c r="F921" s="295"/>
      <c r="G921" s="295"/>
      <c r="H921" s="295"/>
      <c r="I921" s="295"/>
      <c r="J921" s="295"/>
      <c r="K921" s="295"/>
      <c r="L921" s="295"/>
      <c r="M921" s="295"/>
      <c r="N921" s="295"/>
      <c r="O921" s="295"/>
      <c r="P921" s="295"/>
      <c r="Q921" s="295"/>
      <c r="R921" s="295"/>
      <c r="S921" s="295"/>
      <c r="T921" s="295"/>
      <c r="U921" s="295"/>
      <c r="V921" s="295"/>
      <c r="W921" s="295"/>
      <c r="X921" s="295"/>
      <c r="Y921" s="295"/>
      <c r="Z921" s="295"/>
      <c r="AA921" s="295"/>
      <c r="AB921" s="295"/>
      <c r="AC921" s="295"/>
      <c r="AD921" s="295"/>
      <c r="AE921" s="295"/>
      <c r="AF921" s="295"/>
      <c r="AG921" s="295"/>
      <c r="AH921" s="295"/>
    </row>
    <row r="922" spans="1:34" x14ac:dyDescent="0.25">
      <c r="A922" s="295"/>
      <c r="B922" s="295"/>
      <c r="C922" s="295"/>
      <c r="D922" s="295"/>
      <c r="E922" s="295"/>
      <c r="F922" s="295"/>
      <c r="G922" s="295"/>
      <c r="H922" s="295"/>
      <c r="I922" s="295"/>
      <c r="J922" s="295"/>
      <c r="K922" s="295"/>
      <c r="L922" s="295"/>
      <c r="M922" s="295"/>
      <c r="N922" s="295"/>
      <c r="O922" s="295"/>
      <c r="P922" s="295"/>
      <c r="Q922" s="295"/>
      <c r="R922" s="295"/>
      <c r="S922" s="295"/>
      <c r="T922" s="295"/>
      <c r="U922" s="295"/>
      <c r="V922" s="295"/>
      <c r="W922" s="295"/>
      <c r="X922" s="295"/>
      <c r="Y922" s="295"/>
      <c r="Z922" s="295"/>
      <c r="AA922" s="295"/>
      <c r="AB922" s="295"/>
      <c r="AC922" s="295"/>
      <c r="AD922" s="295"/>
      <c r="AE922" s="295"/>
      <c r="AF922" s="295"/>
      <c r="AG922" s="295"/>
      <c r="AH922" s="295"/>
    </row>
    <row r="923" spans="1:34" x14ac:dyDescent="0.25">
      <c r="A923" s="295"/>
      <c r="B923" s="295"/>
      <c r="C923" s="295"/>
      <c r="D923" s="295"/>
      <c r="E923" s="295"/>
      <c r="F923" s="295"/>
      <c r="G923" s="295"/>
      <c r="H923" s="295"/>
      <c r="I923" s="295"/>
      <c r="J923" s="295"/>
      <c r="K923" s="295"/>
      <c r="L923" s="295"/>
      <c r="M923" s="295"/>
      <c r="N923" s="295"/>
      <c r="O923" s="295"/>
      <c r="P923" s="295"/>
      <c r="Q923" s="295"/>
      <c r="R923" s="295"/>
      <c r="S923" s="295"/>
      <c r="T923" s="295"/>
      <c r="U923" s="295"/>
      <c r="V923" s="295"/>
      <c r="W923" s="295"/>
      <c r="X923" s="295"/>
      <c r="Y923" s="295"/>
      <c r="Z923" s="295"/>
      <c r="AA923" s="295"/>
      <c r="AB923" s="295"/>
      <c r="AC923" s="295"/>
      <c r="AD923" s="295"/>
      <c r="AE923" s="295"/>
      <c r="AF923" s="295"/>
      <c r="AG923" s="295"/>
      <c r="AH923" s="295"/>
    </row>
    <row r="924" spans="1:34" x14ac:dyDescent="0.25">
      <c r="A924" s="295"/>
      <c r="B924" s="295"/>
      <c r="C924" s="295"/>
      <c r="D924" s="295"/>
      <c r="E924" s="295"/>
      <c r="F924" s="295"/>
      <c r="G924" s="295"/>
      <c r="H924" s="295"/>
      <c r="I924" s="295"/>
      <c r="J924" s="295"/>
      <c r="K924" s="295"/>
      <c r="L924" s="295"/>
      <c r="M924" s="295"/>
      <c r="N924" s="295"/>
      <c r="O924" s="295"/>
      <c r="P924" s="295"/>
      <c r="Q924" s="295"/>
      <c r="R924" s="295"/>
      <c r="S924" s="295"/>
      <c r="T924" s="295"/>
      <c r="U924" s="295"/>
      <c r="V924" s="295"/>
      <c r="W924" s="295"/>
      <c r="X924" s="295"/>
      <c r="Y924" s="295"/>
      <c r="Z924" s="295"/>
      <c r="AA924" s="295"/>
      <c r="AB924" s="295"/>
      <c r="AC924" s="295"/>
      <c r="AD924" s="295"/>
      <c r="AE924" s="295"/>
      <c r="AF924" s="295"/>
      <c r="AG924" s="295"/>
      <c r="AH924" s="295"/>
    </row>
    <row r="925" spans="1:34" x14ac:dyDescent="0.25">
      <c r="A925" s="295"/>
      <c r="B925" s="295"/>
      <c r="C925" s="295"/>
      <c r="D925" s="295"/>
      <c r="E925" s="295"/>
      <c r="F925" s="295"/>
      <c r="G925" s="295"/>
      <c r="H925" s="295"/>
      <c r="I925" s="295"/>
      <c r="J925" s="295"/>
      <c r="K925" s="295"/>
      <c r="L925" s="295"/>
      <c r="M925" s="295"/>
      <c r="N925" s="295"/>
      <c r="O925" s="295"/>
      <c r="P925" s="295"/>
      <c r="Q925" s="295"/>
      <c r="R925" s="295"/>
      <c r="S925" s="295"/>
      <c r="T925" s="295"/>
      <c r="U925" s="295"/>
      <c r="V925" s="295"/>
      <c r="W925" s="295"/>
      <c r="X925" s="295"/>
      <c r="Y925" s="295"/>
      <c r="Z925" s="295"/>
      <c r="AA925" s="295"/>
      <c r="AB925" s="295"/>
      <c r="AC925" s="295"/>
      <c r="AD925" s="295"/>
      <c r="AE925" s="295"/>
      <c r="AF925" s="295"/>
      <c r="AG925" s="295"/>
      <c r="AH925" s="295"/>
    </row>
    <row r="926" spans="1:34" x14ac:dyDescent="0.25">
      <c r="A926" s="295"/>
      <c r="B926" s="295"/>
      <c r="C926" s="295"/>
      <c r="D926" s="295"/>
      <c r="E926" s="295"/>
      <c r="F926" s="295"/>
      <c r="G926" s="295"/>
      <c r="H926" s="295"/>
      <c r="I926" s="295"/>
      <c r="J926" s="295"/>
      <c r="K926" s="295"/>
      <c r="L926" s="295"/>
      <c r="M926" s="295"/>
      <c r="N926" s="295"/>
      <c r="O926" s="295"/>
      <c r="P926" s="295"/>
      <c r="Q926" s="295"/>
      <c r="R926" s="295"/>
      <c r="S926" s="295"/>
      <c r="T926" s="295"/>
      <c r="U926" s="295"/>
      <c r="V926" s="295"/>
      <c r="W926" s="295"/>
      <c r="X926" s="295"/>
      <c r="Y926" s="295"/>
      <c r="Z926" s="295"/>
      <c r="AA926" s="295"/>
      <c r="AB926" s="295"/>
      <c r="AC926" s="295"/>
      <c r="AD926" s="295"/>
      <c r="AE926" s="295"/>
      <c r="AF926" s="295"/>
      <c r="AG926" s="295"/>
      <c r="AH926" s="295"/>
    </row>
    <row r="927" spans="1:34" x14ac:dyDescent="0.25">
      <c r="A927" s="295"/>
      <c r="B927" s="295"/>
      <c r="C927" s="295"/>
      <c r="D927" s="295"/>
      <c r="E927" s="295"/>
      <c r="F927" s="295"/>
      <c r="G927" s="295"/>
      <c r="H927" s="295"/>
      <c r="I927" s="295"/>
      <c r="J927" s="295"/>
      <c r="K927" s="295"/>
      <c r="L927" s="295"/>
      <c r="M927" s="295"/>
      <c r="N927" s="295"/>
      <c r="O927" s="295"/>
      <c r="P927" s="295"/>
      <c r="Q927" s="295"/>
      <c r="R927" s="295"/>
      <c r="S927" s="295"/>
      <c r="T927" s="295"/>
      <c r="U927" s="295"/>
      <c r="V927" s="295"/>
      <c r="W927" s="295"/>
      <c r="X927" s="295"/>
      <c r="Y927" s="295"/>
      <c r="Z927" s="295"/>
      <c r="AA927" s="295"/>
      <c r="AB927" s="295"/>
      <c r="AC927" s="295"/>
      <c r="AD927" s="295"/>
      <c r="AE927" s="295"/>
      <c r="AF927" s="295"/>
      <c r="AG927" s="295"/>
      <c r="AH927" s="295"/>
    </row>
    <row r="928" spans="1:34" x14ac:dyDescent="0.25">
      <c r="A928" s="295"/>
      <c r="B928" s="295"/>
      <c r="C928" s="295"/>
      <c r="D928" s="295"/>
      <c r="E928" s="295"/>
      <c r="F928" s="295"/>
      <c r="G928" s="295"/>
      <c r="H928" s="295"/>
      <c r="I928" s="295"/>
      <c r="J928" s="295"/>
      <c r="K928" s="295"/>
      <c r="L928" s="295"/>
      <c r="M928" s="295"/>
      <c r="N928" s="295"/>
      <c r="O928" s="295"/>
      <c r="P928" s="295"/>
      <c r="Q928" s="295"/>
      <c r="R928" s="295"/>
      <c r="S928" s="295"/>
      <c r="T928" s="295"/>
      <c r="U928" s="295"/>
      <c r="V928" s="295"/>
      <c r="W928" s="295"/>
      <c r="X928" s="295"/>
      <c r="Y928" s="295"/>
      <c r="Z928" s="295"/>
      <c r="AA928" s="295"/>
      <c r="AB928" s="295"/>
      <c r="AC928" s="295"/>
      <c r="AD928" s="295"/>
      <c r="AE928" s="295"/>
      <c r="AF928" s="295"/>
      <c r="AG928" s="295"/>
      <c r="AH928" s="295"/>
    </row>
    <row r="929" spans="1:34" x14ac:dyDescent="0.25">
      <c r="A929" s="295"/>
      <c r="B929" s="295"/>
      <c r="C929" s="295"/>
      <c r="D929" s="295"/>
      <c r="E929" s="295"/>
      <c r="F929" s="295"/>
      <c r="G929" s="295"/>
      <c r="H929" s="295"/>
      <c r="I929" s="295"/>
      <c r="J929" s="295"/>
      <c r="K929" s="295"/>
      <c r="L929" s="295"/>
      <c r="M929" s="295"/>
      <c r="N929" s="295"/>
      <c r="O929" s="295"/>
      <c r="P929" s="295"/>
      <c r="Q929" s="295"/>
      <c r="R929" s="295"/>
      <c r="S929" s="295"/>
      <c r="T929" s="295"/>
      <c r="U929" s="295"/>
      <c r="V929" s="295"/>
      <c r="W929" s="295"/>
      <c r="X929" s="295"/>
      <c r="Y929" s="295"/>
      <c r="Z929" s="295"/>
      <c r="AA929" s="295"/>
      <c r="AB929" s="295"/>
      <c r="AC929" s="295"/>
      <c r="AD929" s="295"/>
      <c r="AE929" s="295"/>
      <c r="AF929" s="295"/>
      <c r="AG929" s="295"/>
      <c r="AH929" s="295"/>
    </row>
    <row r="930" spans="1:34" x14ac:dyDescent="0.25">
      <c r="A930" s="295"/>
      <c r="B930" s="295"/>
      <c r="C930" s="295"/>
      <c r="D930" s="295"/>
      <c r="E930" s="295"/>
      <c r="F930" s="295"/>
      <c r="G930" s="295"/>
      <c r="H930" s="295"/>
      <c r="I930" s="295"/>
      <c r="J930" s="295"/>
      <c r="K930" s="295"/>
      <c r="L930" s="295"/>
      <c r="M930" s="295"/>
      <c r="N930" s="295"/>
      <c r="O930" s="295"/>
      <c r="P930" s="295"/>
      <c r="Q930" s="295"/>
      <c r="R930" s="295"/>
      <c r="S930" s="295"/>
      <c r="T930" s="295"/>
      <c r="U930" s="295"/>
      <c r="V930" s="295"/>
      <c r="W930" s="295"/>
      <c r="X930" s="295"/>
      <c r="Y930" s="295"/>
      <c r="Z930" s="295"/>
      <c r="AA930" s="295"/>
      <c r="AB930" s="295"/>
      <c r="AC930" s="295"/>
      <c r="AD930" s="295"/>
      <c r="AE930" s="295"/>
      <c r="AF930" s="295"/>
      <c r="AG930" s="295"/>
      <c r="AH930" s="295"/>
    </row>
    <row r="931" spans="1:34" x14ac:dyDescent="0.25">
      <c r="A931" s="295"/>
      <c r="B931" s="295"/>
      <c r="C931" s="295"/>
      <c r="D931" s="295"/>
      <c r="E931" s="295"/>
      <c r="F931" s="295"/>
      <c r="G931" s="295"/>
      <c r="H931" s="295"/>
      <c r="I931" s="295"/>
      <c r="J931" s="295"/>
      <c r="K931" s="295"/>
      <c r="L931" s="295"/>
      <c r="M931" s="295"/>
      <c r="N931" s="295"/>
      <c r="O931" s="295"/>
      <c r="P931" s="295"/>
      <c r="Q931" s="295"/>
      <c r="R931" s="295"/>
      <c r="S931" s="295"/>
      <c r="T931" s="295"/>
      <c r="U931" s="295"/>
      <c r="V931" s="295"/>
      <c r="W931" s="295"/>
      <c r="X931" s="295"/>
      <c r="Y931" s="295"/>
      <c r="Z931" s="295"/>
      <c r="AA931" s="295"/>
      <c r="AB931" s="295"/>
      <c r="AC931" s="295"/>
      <c r="AD931" s="295"/>
      <c r="AE931" s="295"/>
      <c r="AF931" s="295"/>
      <c r="AG931" s="295"/>
      <c r="AH931" s="295"/>
    </row>
    <row r="932" spans="1:34" x14ac:dyDescent="0.25">
      <c r="A932" s="295"/>
      <c r="B932" s="295"/>
      <c r="C932" s="295"/>
      <c r="D932" s="295"/>
      <c r="E932" s="295"/>
      <c r="F932" s="295"/>
      <c r="G932" s="295"/>
      <c r="H932" s="295"/>
      <c r="I932" s="295"/>
      <c r="J932" s="295"/>
      <c r="K932" s="295"/>
      <c r="L932" s="295"/>
      <c r="M932" s="295"/>
      <c r="N932" s="295"/>
      <c r="O932" s="295"/>
      <c r="P932" s="295"/>
      <c r="Q932" s="295"/>
      <c r="R932" s="295"/>
      <c r="S932" s="295"/>
      <c r="T932" s="295"/>
      <c r="U932" s="295"/>
      <c r="V932" s="295"/>
      <c r="W932" s="295"/>
      <c r="X932" s="295"/>
      <c r="Y932" s="295"/>
      <c r="Z932" s="295"/>
      <c r="AA932" s="295"/>
      <c r="AB932" s="295"/>
      <c r="AC932" s="295"/>
      <c r="AD932" s="295"/>
      <c r="AE932" s="295"/>
      <c r="AF932" s="295"/>
      <c r="AG932" s="295"/>
      <c r="AH932" s="295"/>
    </row>
    <row r="933" spans="1:34" x14ac:dyDescent="0.25">
      <c r="A933" s="295"/>
      <c r="B933" s="295"/>
      <c r="C933" s="295"/>
      <c r="D933" s="295"/>
      <c r="E933" s="295"/>
      <c r="F933" s="295"/>
      <c r="G933" s="295"/>
      <c r="H933" s="295"/>
      <c r="I933" s="295"/>
      <c r="J933" s="295"/>
      <c r="K933" s="295"/>
      <c r="L933" s="295"/>
      <c r="M933" s="295"/>
      <c r="N933" s="295"/>
      <c r="O933" s="295"/>
      <c r="P933" s="295"/>
      <c r="Q933" s="295"/>
      <c r="R933" s="295"/>
      <c r="S933" s="295"/>
      <c r="T933" s="295"/>
      <c r="U933" s="295"/>
      <c r="V933" s="295"/>
      <c r="W933" s="295"/>
      <c r="X933" s="295"/>
      <c r="Y933" s="295"/>
      <c r="Z933" s="295"/>
      <c r="AA933" s="295"/>
      <c r="AB933" s="295"/>
      <c r="AC933" s="295"/>
      <c r="AD933" s="295"/>
      <c r="AE933" s="295"/>
      <c r="AF933" s="295"/>
      <c r="AG933" s="295"/>
      <c r="AH933" s="295"/>
    </row>
    <row r="934" spans="1:34" x14ac:dyDescent="0.25">
      <c r="A934" s="295"/>
      <c r="B934" s="295"/>
      <c r="C934" s="295"/>
      <c r="D934" s="295"/>
      <c r="E934" s="295"/>
      <c r="F934" s="295"/>
      <c r="G934" s="295"/>
      <c r="H934" s="295"/>
      <c r="I934" s="295"/>
      <c r="J934" s="295"/>
      <c r="K934" s="295"/>
      <c r="L934" s="295"/>
      <c r="M934" s="295"/>
      <c r="N934" s="295"/>
      <c r="O934" s="295"/>
      <c r="P934" s="295"/>
      <c r="Q934" s="295"/>
      <c r="R934" s="295"/>
      <c r="S934" s="295"/>
      <c r="T934" s="295"/>
      <c r="U934" s="295"/>
      <c r="V934" s="295"/>
      <c r="W934" s="295"/>
      <c r="X934" s="295"/>
      <c r="Y934" s="295"/>
      <c r="Z934" s="295"/>
      <c r="AA934" s="295"/>
      <c r="AB934" s="295"/>
      <c r="AC934" s="295"/>
      <c r="AD934" s="295"/>
      <c r="AE934" s="295"/>
      <c r="AF934" s="295"/>
      <c r="AG934" s="295"/>
      <c r="AH934" s="295"/>
    </row>
    <row r="935" spans="1:34" x14ac:dyDescent="0.25">
      <c r="A935" s="295"/>
      <c r="B935" s="295"/>
      <c r="C935" s="295"/>
      <c r="D935" s="295"/>
      <c r="E935" s="295"/>
      <c r="F935" s="295"/>
      <c r="G935" s="295"/>
      <c r="H935" s="295"/>
      <c r="I935" s="295"/>
      <c r="J935" s="295"/>
      <c r="K935" s="295"/>
      <c r="L935" s="295"/>
      <c r="M935" s="295"/>
      <c r="N935" s="295"/>
      <c r="O935" s="295"/>
      <c r="P935" s="295"/>
      <c r="Q935" s="295"/>
      <c r="R935" s="295"/>
      <c r="S935" s="295"/>
      <c r="T935" s="295"/>
      <c r="U935" s="295"/>
      <c r="V935" s="295"/>
      <c r="W935" s="295"/>
      <c r="X935" s="295"/>
      <c r="Y935" s="295"/>
      <c r="Z935" s="295"/>
      <c r="AA935" s="295"/>
      <c r="AB935" s="295"/>
      <c r="AC935" s="295"/>
      <c r="AD935" s="295"/>
      <c r="AE935" s="295"/>
      <c r="AF935" s="295"/>
      <c r="AG935" s="295"/>
      <c r="AH935" s="295"/>
    </row>
    <row r="936" spans="1:34" x14ac:dyDescent="0.25">
      <c r="A936" s="295"/>
      <c r="B936" s="295"/>
      <c r="C936" s="295"/>
      <c r="D936" s="295"/>
      <c r="E936" s="295"/>
      <c r="F936" s="295"/>
      <c r="G936" s="295"/>
      <c r="H936" s="295"/>
      <c r="I936" s="295"/>
      <c r="J936" s="295"/>
      <c r="K936" s="295"/>
      <c r="L936" s="295"/>
      <c r="M936" s="295"/>
      <c r="N936" s="295"/>
      <c r="O936" s="295"/>
      <c r="P936" s="295"/>
      <c r="Q936" s="295"/>
      <c r="R936" s="295"/>
      <c r="S936" s="295"/>
      <c r="T936" s="295"/>
      <c r="U936" s="295"/>
      <c r="V936" s="295"/>
      <c r="W936" s="295"/>
      <c r="X936" s="295"/>
      <c r="Y936" s="295"/>
      <c r="Z936" s="295"/>
      <c r="AA936" s="295"/>
      <c r="AB936" s="295"/>
      <c r="AC936" s="295"/>
      <c r="AD936" s="295"/>
      <c r="AE936" s="295"/>
      <c r="AF936" s="295"/>
      <c r="AG936" s="295"/>
      <c r="AH936" s="295"/>
    </row>
    <row r="937" spans="1:34" x14ac:dyDescent="0.25">
      <c r="A937" s="295"/>
      <c r="B937" s="295"/>
      <c r="C937" s="295"/>
      <c r="D937" s="295"/>
      <c r="E937" s="295"/>
      <c r="F937" s="295"/>
      <c r="G937" s="295"/>
      <c r="H937" s="295"/>
      <c r="I937" s="295"/>
      <c r="J937" s="295"/>
      <c r="K937" s="295"/>
      <c r="L937" s="295"/>
      <c r="M937" s="295"/>
      <c r="N937" s="295"/>
      <c r="O937" s="295"/>
      <c r="P937" s="295"/>
      <c r="Q937" s="295"/>
      <c r="R937" s="295"/>
      <c r="S937" s="295"/>
      <c r="T937" s="295"/>
      <c r="U937" s="295"/>
      <c r="V937" s="295"/>
      <c r="W937" s="295"/>
      <c r="X937" s="295"/>
      <c r="Y937" s="295"/>
      <c r="Z937" s="295"/>
      <c r="AA937" s="295"/>
      <c r="AB937" s="295"/>
      <c r="AC937" s="295"/>
      <c r="AD937" s="295"/>
      <c r="AE937" s="295"/>
      <c r="AF937" s="295"/>
      <c r="AG937" s="295"/>
      <c r="AH937" s="295"/>
    </row>
    <row r="938" spans="1:34" x14ac:dyDescent="0.25">
      <c r="A938" s="295"/>
      <c r="B938" s="295"/>
      <c r="C938" s="295"/>
      <c r="D938" s="295"/>
      <c r="E938" s="295"/>
      <c r="F938" s="295"/>
      <c r="G938" s="295"/>
      <c r="H938" s="295"/>
      <c r="I938" s="295"/>
      <c r="J938" s="295"/>
      <c r="K938" s="295"/>
      <c r="L938" s="295"/>
      <c r="M938" s="295"/>
      <c r="N938" s="295"/>
      <c r="O938" s="295"/>
      <c r="P938" s="295"/>
      <c r="Q938" s="295"/>
      <c r="R938" s="295"/>
      <c r="S938" s="295"/>
      <c r="T938" s="295"/>
      <c r="U938" s="295"/>
      <c r="V938" s="295"/>
      <c r="W938" s="295"/>
      <c r="X938" s="295"/>
      <c r="Y938" s="295"/>
      <c r="Z938" s="295"/>
      <c r="AA938" s="295"/>
      <c r="AB938" s="295"/>
      <c r="AC938" s="295"/>
      <c r="AD938" s="295"/>
      <c r="AE938" s="295"/>
      <c r="AF938" s="295"/>
      <c r="AG938" s="295"/>
      <c r="AH938" s="295"/>
    </row>
    <row r="939" spans="1:34" x14ac:dyDescent="0.25">
      <c r="A939" s="295"/>
      <c r="B939" s="295"/>
      <c r="C939" s="295"/>
      <c r="D939" s="295"/>
      <c r="E939" s="295"/>
      <c r="F939" s="295"/>
      <c r="G939" s="295"/>
      <c r="H939" s="295"/>
      <c r="I939" s="295"/>
      <c r="J939" s="295"/>
      <c r="K939" s="295"/>
      <c r="L939" s="295"/>
      <c r="M939" s="295"/>
      <c r="N939" s="295"/>
      <c r="O939" s="295"/>
      <c r="P939" s="295"/>
      <c r="Q939" s="295"/>
      <c r="R939" s="295"/>
      <c r="S939" s="295"/>
      <c r="T939" s="295"/>
      <c r="U939" s="295"/>
      <c r="V939" s="295"/>
      <c r="W939" s="295"/>
      <c r="X939" s="295"/>
      <c r="Y939" s="295"/>
      <c r="Z939" s="295"/>
      <c r="AA939" s="295"/>
      <c r="AB939" s="295"/>
      <c r="AC939" s="295"/>
      <c r="AD939" s="295"/>
      <c r="AE939" s="295"/>
      <c r="AF939" s="295"/>
      <c r="AG939" s="295"/>
      <c r="AH939" s="295"/>
    </row>
    <row r="940" spans="1:34" x14ac:dyDescent="0.25">
      <c r="A940" s="295"/>
      <c r="B940" s="295"/>
      <c r="C940" s="295"/>
      <c r="D940" s="295"/>
      <c r="E940" s="295"/>
      <c r="F940" s="295"/>
      <c r="G940" s="295"/>
      <c r="H940" s="295"/>
      <c r="I940" s="295"/>
      <c r="J940" s="295"/>
      <c r="K940" s="295"/>
      <c r="L940" s="295"/>
      <c r="M940" s="295"/>
      <c r="N940" s="295"/>
      <c r="O940" s="295"/>
      <c r="P940" s="295"/>
      <c r="Q940" s="295"/>
      <c r="R940" s="295"/>
      <c r="S940" s="295"/>
      <c r="T940" s="295"/>
      <c r="U940" s="295"/>
      <c r="V940" s="295"/>
      <c r="W940" s="295"/>
      <c r="X940" s="295"/>
      <c r="Y940" s="295"/>
      <c r="Z940" s="295"/>
      <c r="AA940" s="295"/>
      <c r="AB940" s="295"/>
      <c r="AC940" s="295"/>
      <c r="AD940" s="295"/>
      <c r="AE940" s="295"/>
      <c r="AF940" s="295"/>
      <c r="AG940" s="295"/>
      <c r="AH940" s="295"/>
    </row>
    <row r="941" spans="1:34" x14ac:dyDescent="0.25">
      <c r="A941" s="295"/>
      <c r="B941" s="295"/>
      <c r="C941" s="295"/>
      <c r="D941" s="295"/>
      <c r="E941" s="295"/>
      <c r="F941" s="295"/>
      <c r="G941" s="295"/>
      <c r="H941" s="295"/>
      <c r="I941" s="295"/>
      <c r="J941" s="295"/>
      <c r="K941" s="295"/>
      <c r="L941" s="295"/>
      <c r="M941" s="295"/>
      <c r="N941" s="295"/>
      <c r="O941" s="295"/>
      <c r="P941" s="295"/>
      <c r="Q941" s="295"/>
      <c r="R941" s="295"/>
      <c r="S941" s="295"/>
      <c r="T941" s="295"/>
      <c r="U941" s="295"/>
      <c r="V941" s="295"/>
      <c r="W941" s="295"/>
      <c r="X941" s="295"/>
      <c r="Y941" s="295"/>
      <c r="Z941" s="295"/>
      <c r="AA941" s="295"/>
      <c r="AB941" s="295"/>
      <c r="AC941" s="295"/>
      <c r="AD941" s="295"/>
      <c r="AE941" s="295"/>
      <c r="AF941" s="295"/>
      <c r="AG941" s="295"/>
      <c r="AH941" s="295"/>
    </row>
    <row r="942" spans="1:34" x14ac:dyDescent="0.25">
      <c r="A942" s="295"/>
      <c r="B942" s="295"/>
      <c r="C942" s="295"/>
      <c r="D942" s="295"/>
      <c r="E942" s="295"/>
      <c r="F942" s="295"/>
      <c r="G942" s="295"/>
      <c r="H942" s="295"/>
      <c r="I942" s="295"/>
      <c r="J942" s="295"/>
      <c r="K942" s="295"/>
      <c r="L942" s="295"/>
      <c r="M942" s="295"/>
      <c r="N942" s="295"/>
      <c r="O942" s="295"/>
      <c r="P942" s="295"/>
      <c r="Q942" s="295"/>
      <c r="R942" s="295"/>
      <c r="S942" s="295"/>
      <c r="T942" s="295"/>
      <c r="U942" s="295"/>
      <c r="V942" s="295"/>
      <c r="W942" s="295"/>
      <c r="X942" s="295"/>
      <c r="Y942" s="295"/>
      <c r="Z942" s="295"/>
      <c r="AA942" s="295"/>
      <c r="AB942" s="295"/>
      <c r="AC942" s="295"/>
      <c r="AD942" s="295"/>
      <c r="AE942" s="295"/>
      <c r="AF942" s="295"/>
      <c r="AG942" s="295"/>
      <c r="AH942" s="295"/>
    </row>
    <row r="943" spans="1:34" x14ac:dyDescent="0.25">
      <c r="A943" s="295"/>
      <c r="B943" s="295"/>
      <c r="C943" s="295"/>
      <c r="D943" s="295"/>
      <c r="E943" s="295"/>
      <c r="F943" s="295"/>
      <c r="G943" s="295"/>
      <c r="H943" s="295"/>
      <c r="I943" s="295"/>
      <c r="J943" s="295"/>
      <c r="K943" s="295"/>
      <c r="L943" s="295"/>
      <c r="M943" s="295"/>
      <c r="N943" s="295"/>
      <c r="O943" s="295"/>
      <c r="P943" s="295"/>
      <c r="Q943" s="295"/>
      <c r="R943" s="295"/>
      <c r="S943" s="295"/>
      <c r="T943" s="295"/>
      <c r="U943" s="295"/>
      <c r="V943" s="295"/>
      <c r="W943" s="295"/>
      <c r="X943" s="295"/>
      <c r="Y943" s="295"/>
      <c r="Z943" s="295"/>
      <c r="AA943" s="295"/>
      <c r="AB943" s="295"/>
      <c r="AC943" s="295"/>
      <c r="AD943" s="295"/>
      <c r="AE943" s="295"/>
      <c r="AF943" s="295"/>
      <c r="AG943" s="295"/>
      <c r="AH943" s="295"/>
    </row>
    <row r="944" spans="1:34" x14ac:dyDescent="0.25">
      <c r="A944" s="295"/>
      <c r="B944" s="295"/>
      <c r="C944" s="295"/>
      <c r="D944" s="295"/>
      <c r="E944" s="295"/>
      <c r="F944" s="295"/>
      <c r="G944" s="295"/>
      <c r="H944" s="295"/>
      <c r="I944" s="295"/>
      <c r="J944" s="295"/>
      <c r="K944" s="295"/>
      <c r="L944" s="295"/>
      <c r="M944" s="295"/>
      <c r="N944" s="295"/>
      <c r="O944" s="295"/>
      <c r="P944" s="295"/>
      <c r="Q944" s="295"/>
      <c r="R944" s="295"/>
      <c r="S944" s="295"/>
      <c r="T944" s="295"/>
      <c r="U944" s="295"/>
      <c r="V944" s="295"/>
      <c r="W944" s="295"/>
      <c r="X944" s="295"/>
      <c r="Y944" s="295"/>
      <c r="Z944" s="295"/>
      <c r="AA944" s="295"/>
      <c r="AB944" s="295"/>
      <c r="AC944" s="295"/>
      <c r="AD944" s="295"/>
      <c r="AE944" s="295"/>
      <c r="AF944" s="295"/>
      <c r="AG944" s="295"/>
      <c r="AH944" s="295"/>
    </row>
    <row r="945" spans="1:34" x14ac:dyDescent="0.25">
      <c r="A945" s="295"/>
      <c r="B945" s="295"/>
      <c r="C945" s="295"/>
      <c r="D945" s="295"/>
      <c r="E945" s="295"/>
      <c r="F945" s="295"/>
      <c r="G945" s="295"/>
      <c r="H945" s="295"/>
      <c r="I945" s="295"/>
      <c r="J945" s="295"/>
      <c r="K945" s="295"/>
      <c r="L945" s="295"/>
      <c r="M945" s="295"/>
      <c r="N945" s="295"/>
      <c r="O945" s="295"/>
      <c r="P945" s="295"/>
      <c r="Q945" s="295"/>
      <c r="R945" s="295"/>
      <c r="S945" s="295"/>
      <c r="T945" s="295"/>
      <c r="U945" s="295"/>
      <c r="V945" s="295"/>
      <c r="W945" s="295"/>
      <c r="X945" s="295"/>
      <c r="Y945" s="295"/>
      <c r="Z945" s="295"/>
      <c r="AA945" s="295"/>
      <c r="AB945" s="295"/>
      <c r="AC945" s="295"/>
      <c r="AD945" s="295"/>
      <c r="AE945" s="295"/>
      <c r="AF945" s="295"/>
      <c r="AG945" s="295"/>
      <c r="AH945" s="295"/>
    </row>
    <row r="946" spans="1:34" x14ac:dyDescent="0.25">
      <c r="A946" s="295"/>
      <c r="B946" s="295"/>
      <c r="C946" s="295"/>
      <c r="D946" s="295"/>
      <c r="E946" s="295"/>
      <c r="F946" s="295"/>
      <c r="G946" s="295"/>
      <c r="H946" s="295"/>
      <c r="I946" s="295"/>
      <c r="J946" s="295"/>
      <c r="K946" s="295"/>
      <c r="L946" s="295"/>
      <c r="M946" s="295"/>
      <c r="N946" s="295"/>
      <c r="O946" s="295"/>
      <c r="P946" s="295"/>
      <c r="Q946" s="295"/>
      <c r="R946" s="295"/>
      <c r="S946" s="295"/>
      <c r="T946" s="295"/>
      <c r="U946" s="295"/>
      <c r="V946" s="295"/>
      <c r="W946" s="295"/>
      <c r="X946" s="295"/>
      <c r="Y946" s="295"/>
      <c r="Z946" s="295"/>
      <c r="AA946" s="295"/>
      <c r="AB946" s="295"/>
      <c r="AC946" s="295"/>
      <c r="AD946" s="295"/>
      <c r="AE946" s="295"/>
      <c r="AF946" s="295"/>
      <c r="AG946" s="295"/>
      <c r="AH946" s="295"/>
    </row>
    <row r="947" spans="1:34" x14ac:dyDescent="0.25">
      <c r="A947" s="295"/>
      <c r="B947" s="295"/>
      <c r="C947" s="295"/>
      <c r="D947" s="295"/>
      <c r="E947" s="295"/>
      <c r="F947" s="295"/>
      <c r="G947" s="295"/>
      <c r="H947" s="295"/>
      <c r="I947" s="295"/>
      <c r="J947" s="295"/>
      <c r="K947" s="295"/>
      <c r="L947" s="295"/>
      <c r="M947" s="295"/>
      <c r="N947" s="295"/>
      <c r="O947" s="295"/>
      <c r="P947" s="295"/>
      <c r="Q947" s="295"/>
      <c r="R947" s="295"/>
      <c r="S947" s="295"/>
      <c r="T947" s="295"/>
      <c r="U947" s="295"/>
      <c r="V947" s="295"/>
      <c r="W947" s="295"/>
      <c r="X947" s="295"/>
      <c r="Y947" s="295"/>
      <c r="Z947" s="295"/>
      <c r="AA947" s="295"/>
      <c r="AB947" s="295"/>
      <c r="AC947" s="295"/>
      <c r="AD947" s="295"/>
      <c r="AE947" s="295"/>
      <c r="AF947" s="295"/>
      <c r="AG947" s="295"/>
      <c r="AH947" s="295"/>
    </row>
    <row r="948" spans="1:34" x14ac:dyDescent="0.25">
      <c r="A948" s="295"/>
      <c r="B948" s="295"/>
      <c r="C948" s="295"/>
      <c r="D948" s="295"/>
      <c r="E948" s="295"/>
      <c r="F948" s="295"/>
      <c r="G948" s="295"/>
      <c r="H948" s="295"/>
      <c r="I948" s="295"/>
      <c r="J948" s="295"/>
      <c r="K948" s="295"/>
      <c r="L948" s="295"/>
      <c r="M948" s="295"/>
      <c r="N948" s="295"/>
      <c r="O948" s="295"/>
      <c r="P948" s="295"/>
      <c r="Q948" s="295"/>
      <c r="R948" s="295"/>
      <c r="S948" s="295"/>
      <c r="T948" s="295"/>
      <c r="U948" s="295"/>
      <c r="V948" s="295"/>
      <c r="W948" s="295"/>
      <c r="X948" s="295"/>
      <c r="Y948" s="295"/>
      <c r="Z948" s="295"/>
      <c r="AA948" s="295"/>
      <c r="AB948" s="295"/>
      <c r="AC948" s="295"/>
      <c r="AD948" s="295"/>
      <c r="AE948" s="295"/>
      <c r="AF948" s="295"/>
      <c r="AG948" s="295"/>
      <c r="AH948" s="295"/>
    </row>
    <row r="949" spans="1:34" x14ac:dyDescent="0.25">
      <c r="A949" s="295"/>
      <c r="B949" s="295"/>
      <c r="C949" s="295"/>
      <c r="D949" s="295"/>
      <c r="E949" s="295"/>
      <c r="F949" s="295"/>
      <c r="G949" s="295"/>
      <c r="H949" s="295"/>
      <c r="I949" s="295"/>
      <c r="J949" s="295"/>
      <c r="K949" s="295"/>
      <c r="L949" s="295"/>
      <c r="M949" s="295"/>
      <c r="N949" s="295"/>
      <c r="O949" s="295"/>
      <c r="P949" s="295"/>
      <c r="Q949" s="295"/>
      <c r="R949" s="295"/>
      <c r="S949" s="295"/>
      <c r="T949" s="295"/>
      <c r="U949" s="295"/>
      <c r="V949" s="295"/>
      <c r="W949" s="295"/>
      <c r="X949" s="295"/>
      <c r="Y949" s="295"/>
      <c r="Z949" s="295"/>
      <c r="AA949" s="295"/>
      <c r="AB949" s="295"/>
      <c r="AC949" s="295"/>
      <c r="AD949" s="295"/>
      <c r="AE949" s="295"/>
      <c r="AF949" s="295"/>
      <c r="AG949" s="295"/>
      <c r="AH949" s="295"/>
    </row>
    <row r="950" spans="1:34" x14ac:dyDescent="0.25">
      <c r="A950" s="295"/>
      <c r="B950" s="295"/>
      <c r="C950" s="295"/>
      <c r="D950" s="295"/>
      <c r="E950" s="295"/>
      <c r="F950" s="295"/>
      <c r="G950" s="295"/>
      <c r="H950" s="295"/>
      <c r="I950" s="295"/>
      <c r="J950" s="295"/>
      <c r="K950" s="295"/>
      <c r="L950" s="295"/>
      <c r="M950" s="295"/>
      <c r="N950" s="295"/>
      <c r="O950" s="295"/>
      <c r="P950" s="295"/>
      <c r="Q950" s="295"/>
      <c r="R950" s="295"/>
      <c r="S950" s="295"/>
      <c r="T950" s="295"/>
      <c r="U950" s="295"/>
      <c r="V950" s="295"/>
      <c r="W950" s="295"/>
      <c r="X950" s="295"/>
      <c r="Y950" s="295"/>
      <c r="Z950" s="295"/>
      <c r="AA950" s="295"/>
      <c r="AB950" s="295"/>
      <c r="AC950" s="295"/>
      <c r="AD950" s="295"/>
      <c r="AE950" s="295"/>
      <c r="AF950" s="295"/>
      <c r="AG950" s="295"/>
      <c r="AH950" s="295"/>
    </row>
    <row r="951" spans="1:34" x14ac:dyDescent="0.25">
      <c r="A951" s="295"/>
      <c r="B951" s="295"/>
      <c r="C951" s="295"/>
      <c r="D951" s="295"/>
      <c r="E951" s="295"/>
      <c r="F951" s="295"/>
      <c r="G951" s="295"/>
      <c r="H951" s="295"/>
      <c r="I951" s="295"/>
      <c r="J951" s="295"/>
      <c r="K951" s="295"/>
      <c r="L951" s="295"/>
      <c r="M951" s="295"/>
      <c r="N951" s="295"/>
      <c r="O951" s="295"/>
      <c r="P951" s="295"/>
      <c r="Q951" s="295"/>
      <c r="R951" s="295"/>
      <c r="S951" s="295"/>
      <c r="T951" s="295"/>
      <c r="U951" s="295"/>
      <c r="V951" s="295"/>
      <c r="W951" s="295"/>
      <c r="X951" s="295"/>
      <c r="Y951" s="295"/>
      <c r="Z951" s="295"/>
      <c r="AA951" s="295"/>
      <c r="AB951" s="295"/>
      <c r="AC951" s="295"/>
      <c r="AD951" s="295"/>
      <c r="AE951" s="295"/>
      <c r="AF951" s="295"/>
      <c r="AG951" s="295"/>
      <c r="AH951" s="295"/>
    </row>
    <row r="952" spans="1:34" x14ac:dyDescent="0.25">
      <c r="A952" s="295"/>
      <c r="B952" s="295"/>
      <c r="C952" s="295"/>
      <c r="D952" s="295"/>
      <c r="E952" s="295"/>
      <c r="F952" s="295"/>
      <c r="G952" s="295"/>
      <c r="H952" s="295"/>
      <c r="I952" s="295"/>
      <c r="J952" s="295"/>
      <c r="K952" s="295"/>
      <c r="L952" s="295"/>
      <c r="M952" s="295"/>
      <c r="N952" s="295"/>
      <c r="O952" s="295"/>
      <c r="P952" s="295"/>
      <c r="Q952" s="295"/>
      <c r="R952" s="295"/>
      <c r="S952" s="295"/>
      <c r="T952" s="295"/>
      <c r="U952" s="295"/>
      <c r="V952" s="295"/>
      <c r="W952" s="295"/>
      <c r="X952" s="295"/>
      <c r="Y952" s="295"/>
      <c r="Z952" s="295"/>
      <c r="AA952" s="295"/>
      <c r="AB952" s="295"/>
      <c r="AC952" s="295"/>
      <c r="AD952" s="295"/>
      <c r="AE952" s="295"/>
      <c r="AF952" s="295"/>
      <c r="AG952" s="295"/>
      <c r="AH952" s="295"/>
    </row>
    <row r="953" spans="1:34" x14ac:dyDescent="0.25">
      <c r="A953" s="295"/>
      <c r="B953" s="295"/>
      <c r="C953" s="295"/>
      <c r="D953" s="295"/>
      <c r="E953" s="295"/>
      <c r="F953" s="295"/>
      <c r="G953" s="295"/>
      <c r="H953" s="295"/>
      <c r="I953" s="295"/>
      <c r="J953" s="295"/>
      <c r="K953" s="295"/>
      <c r="L953" s="295"/>
      <c r="M953" s="295"/>
      <c r="N953" s="295"/>
      <c r="O953" s="295"/>
      <c r="P953" s="295"/>
      <c r="Q953" s="295"/>
      <c r="R953" s="295"/>
      <c r="S953" s="295"/>
      <c r="T953" s="295"/>
      <c r="U953" s="295"/>
      <c r="V953" s="295"/>
      <c r="W953" s="295"/>
      <c r="X953" s="295"/>
      <c r="Y953" s="295"/>
      <c r="Z953" s="295"/>
      <c r="AA953" s="295"/>
      <c r="AB953" s="295"/>
      <c r="AC953" s="295"/>
      <c r="AD953" s="295"/>
      <c r="AE953" s="295"/>
      <c r="AF953" s="295"/>
      <c r="AG953" s="295"/>
      <c r="AH953" s="295"/>
    </row>
    <row r="954" spans="1:34" x14ac:dyDescent="0.25">
      <c r="A954" s="295"/>
      <c r="B954" s="295"/>
      <c r="C954" s="295"/>
      <c r="D954" s="295"/>
      <c r="E954" s="295"/>
      <c r="F954" s="295"/>
      <c r="G954" s="295"/>
      <c r="H954" s="295"/>
      <c r="I954" s="295"/>
      <c r="J954" s="295"/>
      <c r="K954" s="295"/>
      <c r="L954" s="295"/>
      <c r="M954" s="295"/>
      <c r="N954" s="295"/>
      <c r="O954" s="295"/>
      <c r="P954" s="295"/>
      <c r="Q954" s="295"/>
      <c r="R954" s="295"/>
      <c r="S954" s="295"/>
      <c r="T954" s="295"/>
      <c r="U954" s="295"/>
      <c r="V954" s="295"/>
      <c r="W954" s="295"/>
      <c r="X954" s="295"/>
      <c r="Y954" s="295"/>
      <c r="Z954" s="295"/>
      <c r="AA954" s="295"/>
      <c r="AB954" s="295"/>
      <c r="AC954" s="295"/>
      <c r="AD954" s="295"/>
      <c r="AE954" s="295"/>
      <c r="AF954" s="295"/>
      <c r="AG954" s="295"/>
      <c r="AH954" s="295"/>
    </row>
    <row r="955" spans="1:34" x14ac:dyDescent="0.25">
      <c r="A955" s="295"/>
      <c r="B955" s="295"/>
      <c r="C955" s="295"/>
      <c r="D955" s="295"/>
      <c r="E955" s="295"/>
      <c r="F955" s="295"/>
      <c r="G955" s="295"/>
      <c r="H955" s="295"/>
      <c r="I955" s="295"/>
      <c r="J955" s="295"/>
      <c r="K955" s="295"/>
      <c r="L955" s="295"/>
      <c r="M955" s="295"/>
      <c r="N955" s="295"/>
      <c r="O955" s="295"/>
      <c r="P955" s="295"/>
      <c r="Q955" s="295"/>
      <c r="R955" s="295"/>
      <c r="S955" s="295"/>
      <c r="T955" s="295"/>
      <c r="U955" s="295"/>
      <c r="V955" s="295"/>
      <c r="W955" s="295"/>
      <c r="X955" s="295"/>
      <c r="Y955" s="295"/>
      <c r="Z955" s="295"/>
      <c r="AA955" s="295"/>
      <c r="AB955" s="295"/>
      <c r="AC955" s="295"/>
      <c r="AD955" s="295"/>
      <c r="AE955" s="295"/>
      <c r="AF955" s="295"/>
      <c r="AG955" s="295"/>
      <c r="AH955" s="295"/>
    </row>
    <row r="956" spans="1:34" x14ac:dyDescent="0.25">
      <c r="A956" s="295"/>
      <c r="B956" s="295"/>
      <c r="C956" s="295"/>
      <c r="D956" s="295"/>
      <c r="E956" s="295"/>
      <c r="F956" s="295"/>
      <c r="G956" s="295"/>
      <c r="H956" s="295"/>
      <c r="I956" s="295"/>
      <c r="J956" s="295"/>
      <c r="K956" s="295"/>
      <c r="L956" s="295"/>
      <c r="M956" s="295"/>
      <c r="N956" s="295"/>
      <c r="O956" s="295"/>
      <c r="P956" s="295"/>
      <c r="Q956" s="295"/>
      <c r="R956" s="295"/>
      <c r="S956" s="295"/>
      <c r="T956" s="295"/>
      <c r="U956" s="295"/>
      <c r="V956" s="295"/>
      <c r="W956" s="295"/>
      <c r="X956" s="295"/>
      <c r="Y956" s="295"/>
      <c r="Z956" s="295"/>
      <c r="AA956" s="295"/>
      <c r="AB956" s="295"/>
      <c r="AC956" s="295"/>
      <c r="AD956" s="295"/>
      <c r="AE956" s="295"/>
      <c r="AF956" s="295"/>
      <c r="AG956" s="295"/>
      <c r="AH956" s="295"/>
    </row>
    <row r="957" spans="1:34" x14ac:dyDescent="0.25">
      <c r="A957" s="295"/>
      <c r="B957" s="295"/>
      <c r="C957" s="295"/>
      <c r="D957" s="295"/>
      <c r="E957" s="295"/>
      <c r="F957" s="295"/>
      <c r="G957" s="295"/>
      <c r="H957" s="295"/>
      <c r="I957" s="295"/>
      <c r="J957" s="295"/>
      <c r="K957" s="295"/>
      <c r="L957" s="295"/>
      <c r="M957" s="295"/>
      <c r="N957" s="295"/>
      <c r="O957" s="295"/>
      <c r="P957" s="295"/>
      <c r="Q957" s="295"/>
      <c r="R957" s="295"/>
      <c r="S957" s="295"/>
      <c r="T957" s="295"/>
      <c r="U957" s="295"/>
      <c r="V957" s="295"/>
      <c r="W957" s="295"/>
      <c r="X957" s="295"/>
      <c r="Y957" s="295"/>
      <c r="Z957" s="295"/>
      <c r="AA957" s="295"/>
      <c r="AB957" s="295"/>
      <c r="AC957" s="295"/>
      <c r="AD957" s="295"/>
      <c r="AE957" s="295"/>
      <c r="AF957" s="295"/>
      <c r="AG957" s="295"/>
      <c r="AH957" s="295"/>
    </row>
    <row r="958" spans="1:34" x14ac:dyDescent="0.25">
      <c r="A958" s="295"/>
      <c r="B958" s="295"/>
      <c r="C958" s="295"/>
      <c r="D958" s="295"/>
      <c r="E958" s="295"/>
      <c r="F958" s="295"/>
      <c r="G958" s="295"/>
      <c r="H958" s="295"/>
      <c r="I958" s="295"/>
      <c r="J958" s="295"/>
      <c r="K958" s="295"/>
      <c r="L958" s="295"/>
      <c r="M958" s="295"/>
      <c r="N958" s="295"/>
      <c r="O958" s="295"/>
      <c r="P958" s="295"/>
      <c r="Q958" s="295"/>
      <c r="R958" s="295"/>
      <c r="S958" s="295"/>
      <c r="T958" s="295"/>
      <c r="U958" s="295"/>
      <c r="V958" s="295"/>
      <c r="W958" s="295"/>
      <c r="X958" s="295"/>
      <c r="Y958" s="295"/>
      <c r="Z958" s="295"/>
      <c r="AA958" s="295"/>
      <c r="AB958" s="295"/>
      <c r="AC958" s="295"/>
      <c r="AD958" s="295"/>
      <c r="AE958" s="295"/>
      <c r="AF958" s="295"/>
      <c r="AG958" s="295"/>
      <c r="AH958" s="295"/>
    </row>
    <row r="959" spans="1:34" x14ac:dyDescent="0.25">
      <c r="A959" s="295"/>
      <c r="B959" s="295"/>
      <c r="C959" s="295"/>
      <c r="D959" s="295"/>
      <c r="E959" s="295"/>
      <c r="F959" s="295"/>
      <c r="G959" s="295"/>
      <c r="H959" s="295"/>
      <c r="I959" s="295"/>
      <c r="J959" s="295"/>
      <c r="K959" s="295"/>
      <c r="L959" s="295"/>
      <c r="M959" s="295"/>
      <c r="N959" s="295"/>
      <c r="O959" s="295"/>
      <c r="P959" s="295"/>
      <c r="Q959" s="295"/>
      <c r="R959" s="295"/>
      <c r="S959" s="295"/>
      <c r="T959" s="295"/>
      <c r="U959" s="295"/>
      <c r="V959" s="295"/>
      <c r="W959" s="295"/>
      <c r="X959" s="295"/>
      <c r="Y959" s="295"/>
      <c r="Z959" s="295"/>
      <c r="AA959" s="295"/>
      <c r="AB959" s="295"/>
      <c r="AC959" s="295"/>
      <c r="AD959" s="295"/>
      <c r="AE959" s="295"/>
      <c r="AF959" s="295"/>
      <c r="AG959" s="295"/>
      <c r="AH959" s="295"/>
    </row>
    <row r="960" spans="1:34" x14ac:dyDescent="0.25">
      <c r="A960" s="295"/>
      <c r="B960" s="295"/>
      <c r="C960" s="295"/>
      <c r="D960" s="295"/>
      <c r="E960" s="295"/>
      <c r="F960" s="295"/>
      <c r="G960" s="295"/>
      <c r="H960" s="295"/>
      <c r="I960" s="295"/>
      <c r="J960" s="295"/>
      <c r="K960" s="295"/>
      <c r="L960" s="295"/>
      <c r="M960" s="295"/>
      <c r="N960" s="295"/>
      <c r="O960" s="295"/>
      <c r="P960" s="295"/>
      <c r="Q960" s="295"/>
      <c r="R960" s="295"/>
      <c r="S960" s="295"/>
      <c r="T960" s="295"/>
      <c r="U960" s="295"/>
      <c r="V960" s="295"/>
      <c r="W960" s="295"/>
      <c r="X960" s="295"/>
      <c r="Y960" s="295"/>
      <c r="Z960" s="295"/>
      <c r="AA960" s="295"/>
      <c r="AB960" s="295"/>
      <c r="AC960" s="295"/>
      <c r="AD960" s="295"/>
      <c r="AE960" s="295"/>
      <c r="AF960" s="295"/>
      <c r="AG960" s="295"/>
      <c r="AH960" s="295"/>
    </row>
    <row r="961" spans="1:34" x14ac:dyDescent="0.25">
      <c r="A961" s="295"/>
      <c r="B961" s="295"/>
      <c r="C961" s="295"/>
      <c r="D961" s="295"/>
      <c r="E961" s="295"/>
      <c r="F961" s="295"/>
      <c r="G961" s="295"/>
      <c r="H961" s="295"/>
      <c r="I961" s="295"/>
      <c r="J961" s="295"/>
      <c r="K961" s="295"/>
      <c r="L961" s="295"/>
      <c r="M961" s="295"/>
      <c r="N961" s="295"/>
      <c r="O961" s="295"/>
      <c r="P961" s="295"/>
      <c r="Q961" s="295"/>
      <c r="R961" s="295"/>
      <c r="S961" s="295"/>
      <c r="T961" s="295"/>
      <c r="U961" s="295"/>
      <c r="V961" s="295"/>
      <c r="W961" s="295"/>
      <c r="X961" s="295"/>
      <c r="Y961" s="295"/>
      <c r="Z961" s="295"/>
      <c r="AA961" s="295"/>
      <c r="AB961" s="295"/>
      <c r="AC961" s="295"/>
      <c r="AD961" s="295"/>
      <c r="AE961" s="295"/>
      <c r="AF961" s="295"/>
      <c r="AG961" s="295"/>
      <c r="AH961" s="295"/>
    </row>
    <row r="962" spans="1:34" x14ac:dyDescent="0.25">
      <c r="A962" s="295"/>
      <c r="B962" s="295"/>
      <c r="C962" s="295"/>
      <c r="D962" s="295"/>
      <c r="E962" s="295"/>
      <c r="F962" s="295"/>
      <c r="G962" s="295"/>
      <c r="H962" s="295"/>
      <c r="I962" s="295"/>
      <c r="J962" s="295"/>
      <c r="K962" s="295"/>
      <c r="L962" s="295"/>
      <c r="M962" s="295"/>
      <c r="N962" s="295"/>
      <c r="O962" s="295"/>
      <c r="P962" s="295"/>
      <c r="Q962" s="295"/>
      <c r="R962" s="295"/>
      <c r="S962" s="295"/>
      <c r="T962" s="295"/>
      <c r="U962" s="295"/>
      <c r="V962" s="295"/>
      <c r="W962" s="295"/>
      <c r="X962" s="295"/>
      <c r="Y962" s="295"/>
      <c r="Z962" s="295"/>
      <c r="AA962" s="295"/>
      <c r="AB962" s="295"/>
      <c r="AC962" s="295"/>
      <c r="AD962" s="295"/>
      <c r="AE962" s="295"/>
      <c r="AF962" s="295"/>
      <c r="AG962" s="295"/>
      <c r="AH962" s="295"/>
    </row>
    <row r="963" spans="1:34" x14ac:dyDescent="0.25">
      <c r="A963" s="295"/>
      <c r="B963" s="295"/>
      <c r="C963" s="295"/>
      <c r="D963" s="295"/>
      <c r="E963" s="295"/>
      <c r="F963" s="295"/>
      <c r="G963" s="295"/>
      <c r="H963" s="295"/>
      <c r="I963" s="295"/>
      <c r="J963" s="295"/>
      <c r="K963" s="295"/>
      <c r="L963" s="295"/>
      <c r="M963" s="295"/>
      <c r="N963" s="295"/>
      <c r="O963" s="295"/>
      <c r="P963" s="295"/>
      <c r="Q963" s="295"/>
      <c r="R963" s="295"/>
      <c r="S963" s="295"/>
      <c r="T963" s="295"/>
      <c r="U963" s="295"/>
      <c r="V963" s="295"/>
      <c r="W963" s="295"/>
      <c r="X963" s="295"/>
      <c r="Y963" s="295"/>
      <c r="Z963" s="295"/>
      <c r="AA963" s="295"/>
      <c r="AB963" s="295"/>
      <c r="AC963" s="295"/>
      <c r="AD963" s="295"/>
      <c r="AE963" s="295"/>
      <c r="AF963" s="295"/>
      <c r="AG963" s="295"/>
      <c r="AH963" s="295"/>
    </row>
    <row r="964" spans="1:34" x14ac:dyDescent="0.25">
      <c r="A964" s="295"/>
      <c r="B964" s="295"/>
      <c r="C964" s="295"/>
      <c r="D964" s="295"/>
      <c r="E964" s="295"/>
      <c r="F964" s="295"/>
      <c r="G964" s="295"/>
      <c r="H964" s="295"/>
      <c r="I964" s="295"/>
      <c r="J964" s="295"/>
      <c r="K964" s="295"/>
      <c r="L964" s="295"/>
      <c r="M964" s="295"/>
      <c r="N964" s="295"/>
      <c r="O964" s="295"/>
      <c r="P964" s="295"/>
      <c r="Q964" s="295"/>
      <c r="R964" s="295"/>
      <c r="S964" s="295"/>
      <c r="T964" s="295"/>
      <c r="U964" s="295"/>
      <c r="V964" s="295"/>
      <c r="W964" s="295"/>
      <c r="X964" s="295"/>
      <c r="Y964" s="295"/>
      <c r="Z964" s="295"/>
      <c r="AA964" s="295"/>
      <c r="AB964" s="295"/>
      <c r="AC964" s="295"/>
      <c r="AD964" s="295"/>
      <c r="AE964" s="295"/>
      <c r="AF964" s="295"/>
      <c r="AG964" s="295"/>
      <c r="AH964" s="295"/>
    </row>
    <row r="965" spans="1:34" x14ac:dyDescent="0.25">
      <c r="A965" s="295"/>
      <c r="B965" s="295"/>
      <c r="C965" s="295"/>
      <c r="D965" s="295"/>
      <c r="E965" s="295"/>
      <c r="F965" s="295"/>
      <c r="G965" s="295"/>
      <c r="H965" s="295"/>
      <c r="I965" s="295"/>
      <c r="J965" s="295"/>
      <c r="K965" s="295"/>
      <c r="L965" s="295"/>
      <c r="M965" s="295"/>
      <c r="N965" s="295"/>
      <c r="O965" s="295"/>
      <c r="P965" s="295"/>
      <c r="Q965" s="295"/>
      <c r="R965" s="295"/>
      <c r="S965" s="295"/>
      <c r="T965" s="295"/>
      <c r="U965" s="295"/>
      <c r="V965" s="295"/>
      <c r="W965" s="295"/>
      <c r="X965" s="295"/>
      <c r="Y965" s="295"/>
      <c r="Z965" s="295"/>
      <c r="AA965" s="295"/>
      <c r="AB965" s="295"/>
      <c r="AC965" s="295"/>
      <c r="AD965" s="295"/>
      <c r="AE965" s="295"/>
      <c r="AF965" s="295"/>
      <c r="AG965" s="295"/>
      <c r="AH965" s="295"/>
    </row>
    <row r="966" spans="1:34" x14ac:dyDescent="0.25">
      <c r="A966" s="295"/>
      <c r="B966" s="295"/>
      <c r="C966" s="295"/>
      <c r="D966" s="295"/>
      <c r="E966" s="295"/>
      <c r="F966" s="295"/>
      <c r="G966" s="295"/>
      <c r="H966" s="295"/>
      <c r="I966" s="295"/>
      <c r="J966" s="295"/>
      <c r="K966" s="295"/>
      <c r="L966" s="295"/>
      <c r="M966" s="295"/>
      <c r="N966" s="295"/>
      <c r="O966" s="295"/>
      <c r="P966" s="295"/>
      <c r="Q966" s="295"/>
      <c r="R966" s="295"/>
      <c r="S966" s="295"/>
      <c r="T966" s="295"/>
      <c r="U966" s="295"/>
      <c r="V966" s="295"/>
      <c r="W966" s="295"/>
      <c r="X966" s="295"/>
      <c r="Y966" s="295"/>
      <c r="Z966" s="295"/>
      <c r="AA966" s="295"/>
      <c r="AB966" s="295"/>
      <c r="AC966" s="295"/>
      <c r="AD966" s="295"/>
      <c r="AE966" s="295"/>
      <c r="AF966" s="295"/>
      <c r="AG966" s="295"/>
      <c r="AH966" s="295"/>
    </row>
    <row r="967" spans="1:34" x14ac:dyDescent="0.25">
      <c r="A967" s="295"/>
      <c r="B967" s="295"/>
      <c r="C967" s="295"/>
      <c r="D967" s="295"/>
      <c r="E967" s="295"/>
      <c r="F967" s="295"/>
      <c r="G967" s="295"/>
      <c r="H967" s="295"/>
      <c r="I967" s="295"/>
      <c r="J967" s="295"/>
      <c r="K967" s="295"/>
      <c r="L967" s="295"/>
      <c r="M967" s="295"/>
      <c r="N967" s="295"/>
      <c r="O967" s="295"/>
      <c r="P967" s="295"/>
      <c r="Q967" s="295"/>
      <c r="R967" s="295"/>
      <c r="S967" s="295"/>
      <c r="T967" s="295"/>
      <c r="U967" s="295"/>
      <c r="V967" s="295"/>
      <c r="W967" s="295"/>
      <c r="X967" s="295"/>
      <c r="Y967" s="295"/>
      <c r="Z967" s="295"/>
      <c r="AA967" s="295"/>
      <c r="AB967" s="295"/>
      <c r="AC967" s="295"/>
      <c r="AD967" s="295"/>
      <c r="AE967" s="295"/>
      <c r="AF967" s="295"/>
      <c r="AG967" s="295"/>
      <c r="AH967" s="295"/>
    </row>
    <row r="968" spans="1:34" x14ac:dyDescent="0.25">
      <c r="A968" s="295"/>
      <c r="B968" s="295"/>
      <c r="C968" s="295"/>
      <c r="D968" s="295"/>
      <c r="E968" s="295"/>
      <c r="F968" s="295"/>
      <c r="G968" s="295"/>
      <c r="H968" s="295"/>
      <c r="I968" s="295"/>
      <c r="J968" s="295"/>
      <c r="K968" s="295"/>
      <c r="L968" s="295"/>
      <c r="M968" s="295"/>
      <c r="N968" s="295"/>
      <c r="O968" s="295"/>
      <c r="P968" s="295"/>
      <c r="Q968" s="295"/>
      <c r="R968" s="295"/>
      <c r="S968" s="295"/>
      <c r="T968" s="295"/>
      <c r="U968" s="295"/>
      <c r="V968" s="295"/>
      <c r="W968" s="295"/>
      <c r="X968" s="295"/>
      <c r="Y968" s="295"/>
      <c r="Z968" s="295"/>
      <c r="AA968" s="295"/>
      <c r="AB968" s="295"/>
      <c r="AC968" s="295"/>
      <c r="AD968" s="295"/>
      <c r="AE968" s="295"/>
      <c r="AF968" s="295"/>
      <c r="AG968" s="295"/>
      <c r="AH968" s="295"/>
    </row>
    <row r="969" spans="1:34" x14ac:dyDescent="0.25">
      <c r="A969" s="295"/>
      <c r="B969" s="295"/>
      <c r="C969" s="295"/>
      <c r="D969" s="295"/>
      <c r="E969" s="295"/>
      <c r="F969" s="295"/>
      <c r="G969" s="295"/>
      <c r="H969" s="295"/>
      <c r="I969" s="295"/>
      <c r="J969" s="295"/>
      <c r="K969" s="295"/>
      <c r="L969" s="295"/>
      <c r="M969" s="295"/>
      <c r="N969" s="295"/>
      <c r="O969" s="295"/>
      <c r="P969" s="295"/>
      <c r="Q969" s="295"/>
      <c r="R969" s="295"/>
      <c r="S969" s="295"/>
      <c r="T969" s="295"/>
      <c r="U969" s="295"/>
      <c r="V969" s="295"/>
      <c r="W969" s="295"/>
      <c r="X969" s="295"/>
      <c r="Y969" s="295"/>
      <c r="Z969" s="295"/>
      <c r="AA969" s="295"/>
      <c r="AB969" s="295"/>
      <c r="AC969" s="295"/>
      <c r="AD969" s="295"/>
      <c r="AE969" s="295"/>
      <c r="AF969" s="295"/>
      <c r="AG969" s="295"/>
      <c r="AH969" s="295"/>
    </row>
    <row r="970" spans="1:34" x14ac:dyDescent="0.25">
      <c r="A970" s="295"/>
      <c r="B970" s="295"/>
      <c r="C970" s="295"/>
      <c r="D970" s="295"/>
      <c r="E970" s="295"/>
      <c r="F970" s="295"/>
      <c r="G970" s="295"/>
      <c r="H970" s="295"/>
      <c r="I970" s="295"/>
      <c r="J970" s="295"/>
      <c r="K970" s="295"/>
      <c r="L970" s="295"/>
      <c r="M970" s="295"/>
      <c r="N970" s="295"/>
      <c r="O970" s="295"/>
      <c r="P970" s="295"/>
      <c r="Q970" s="295"/>
      <c r="R970" s="295"/>
      <c r="S970" s="295"/>
      <c r="T970" s="295"/>
      <c r="U970" s="295"/>
      <c r="V970" s="295"/>
      <c r="W970" s="295"/>
      <c r="X970" s="295"/>
      <c r="Y970" s="295"/>
      <c r="Z970" s="295"/>
      <c r="AA970" s="295"/>
      <c r="AB970" s="295"/>
      <c r="AC970" s="295"/>
      <c r="AD970" s="295"/>
      <c r="AE970" s="295"/>
      <c r="AF970" s="295"/>
      <c r="AG970" s="295"/>
      <c r="AH970" s="295"/>
    </row>
    <row r="971" spans="1:34" x14ac:dyDescent="0.25">
      <c r="A971" s="295"/>
      <c r="B971" s="295"/>
      <c r="C971" s="295"/>
      <c r="D971" s="295"/>
      <c r="E971" s="295"/>
      <c r="F971" s="295"/>
      <c r="G971" s="295"/>
      <c r="H971" s="295"/>
      <c r="I971" s="295"/>
      <c r="J971" s="295"/>
      <c r="K971" s="295"/>
      <c r="L971" s="295"/>
      <c r="M971" s="295"/>
      <c r="N971" s="295"/>
      <c r="O971" s="295"/>
      <c r="P971" s="295"/>
      <c r="Q971" s="295"/>
      <c r="R971" s="295"/>
      <c r="S971" s="295"/>
      <c r="T971" s="295"/>
      <c r="U971" s="295"/>
      <c r="V971" s="295"/>
      <c r="W971" s="295"/>
      <c r="X971" s="295"/>
      <c r="Y971" s="295"/>
      <c r="Z971" s="295"/>
      <c r="AA971" s="295"/>
      <c r="AB971" s="295"/>
      <c r="AC971" s="295"/>
      <c r="AD971" s="295"/>
      <c r="AE971" s="295"/>
      <c r="AF971" s="295"/>
      <c r="AG971" s="295"/>
      <c r="AH971" s="295"/>
    </row>
    <row r="972" spans="1:34" x14ac:dyDescent="0.25">
      <c r="A972" s="295"/>
      <c r="B972" s="295"/>
      <c r="C972" s="295"/>
      <c r="D972" s="295"/>
      <c r="E972" s="295"/>
      <c r="F972" s="295"/>
      <c r="G972" s="295"/>
      <c r="H972" s="295"/>
      <c r="I972" s="295"/>
      <c r="J972" s="295"/>
      <c r="K972" s="295"/>
      <c r="L972" s="295"/>
      <c r="M972" s="295"/>
      <c r="N972" s="295"/>
      <c r="O972" s="295"/>
      <c r="P972" s="295"/>
      <c r="Q972" s="295"/>
      <c r="R972" s="295"/>
      <c r="S972" s="295"/>
      <c r="T972" s="295"/>
      <c r="U972" s="295"/>
      <c r="V972" s="295"/>
      <c r="W972" s="295"/>
      <c r="X972" s="295"/>
      <c r="Y972" s="295"/>
      <c r="Z972" s="295"/>
      <c r="AA972" s="295"/>
      <c r="AB972" s="295"/>
      <c r="AC972" s="295"/>
      <c r="AD972" s="295"/>
      <c r="AE972" s="295"/>
      <c r="AF972" s="295"/>
      <c r="AG972" s="295"/>
      <c r="AH972" s="295"/>
    </row>
  </sheetData>
  <mergeCells count="1391">
    <mergeCell ref="V408:V411"/>
    <mergeCell ref="W408:W411"/>
    <mergeCell ref="X408:X411"/>
    <mergeCell ref="Y408:Y411"/>
    <mergeCell ref="C412:C415"/>
    <mergeCell ref="N412:N415"/>
    <mergeCell ref="O412:O415"/>
    <mergeCell ref="P412:P415"/>
    <mergeCell ref="Q412:Q415"/>
    <mergeCell ref="R412:R415"/>
    <mergeCell ref="S412:S415"/>
    <mergeCell ref="T412:T415"/>
    <mergeCell ref="U412:U415"/>
    <mergeCell ref="V412:V415"/>
    <mergeCell ref="W412:W415"/>
    <mergeCell ref="X412:X415"/>
    <mergeCell ref="Y412:Y415"/>
    <mergeCell ref="A416:C418"/>
    <mergeCell ref="N416:Y418"/>
    <mergeCell ref="B422:E422"/>
    <mergeCell ref="F422:H422"/>
    <mergeCell ref="B423:E423"/>
    <mergeCell ref="F423:H423"/>
    <mergeCell ref="Q400:Q403"/>
    <mergeCell ref="R400:R403"/>
    <mergeCell ref="S400:S403"/>
    <mergeCell ref="T400:T403"/>
    <mergeCell ref="U400:U403"/>
    <mergeCell ref="V400:V403"/>
    <mergeCell ref="W400:W403"/>
    <mergeCell ref="X400:X403"/>
    <mergeCell ref="Y400:Y403"/>
    <mergeCell ref="C404:C407"/>
    <mergeCell ref="N404:N407"/>
    <mergeCell ref="O404:O407"/>
    <mergeCell ref="P404:P407"/>
    <mergeCell ref="Q404:Q407"/>
    <mergeCell ref="R404:R407"/>
    <mergeCell ref="S404:S407"/>
    <mergeCell ref="T404:T407"/>
    <mergeCell ref="U404:U407"/>
    <mergeCell ref="V404:V407"/>
    <mergeCell ref="W404:W407"/>
    <mergeCell ref="X404:X407"/>
    <mergeCell ref="Y404:Y407"/>
    <mergeCell ref="Q408:Q411"/>
    <mergeCell ref="R408:R411"/>
    <mergeCell ref="S408:S411"/>
    <mergeCell ref="T408:T411"/>
    <mergeCell ref="A392:A399"/>
    <mergeCell ref="B392:B399"/>
    <mergeCell ref="C392:C395"/>
    <mergeCell ref="N392:N395"/>
    <mergeCell ref="O408:O411"/>
    <mergeCell ref="P408:P411"/>
    <mergeCell ref="A408:A415"/>
    <mergeCell ref="B408:B415"/>
    <mergeCell ref="C408:C411"/>
    <mergeCell ref="N408:N411"/>
    <mergeCell ref="S396:S399"/>
    <mergeCell ref="Q392:Q395"/>
    <mergeCell ref="R392:R395"/>
    <mergeCell ref="S392:S395"/>
    <mergeCell ref="T392:T395"/>
    <mergeCell ref="U392:U395"/>
    <mergeCell ref="C396:C399"/>
    <mergeCell ref="N396:N399"/>
    <mergeCell ref="O396:O399"/>
    <mergeCell ref="P396:P399"/>
    <mergeCell ref="Q396:Q399"/>
    <mergeCell ref="R396:R399"/>
    <mergeCell ref="U396:U399"/>
    <mergeCell ref="U408:U411"/>
    <mergeCell ref="V396:V399"/>
    <mergeCell ref="W396:W399"/>
    <mergeCell ref="X396:X399"/>
    <mergeCell ref="Y396:Y399"/>
    <mergeCell ref="W392:W395"/>
    <mergeCell ref="X392:X395"/>
    <mergeCell ref="Y392:Y395"/>
    <mergeCell ref="V392:V395"/>
    <mergeCell ref="T384:T387"/>
    <mergeCell ref="U384:U387"/>
    <mergeCell ref="V384:V387"/>
    <mergeCell ref="A400:A407"/>
    <mergeCell ref="B400:B407"/>
    <mergeCell ref="C400:C403"/>
    <mergeCell ref="N400:N403"/>
    <mergeCell ref="O400:O403"/>
    <mergeCell ref="P400:P403"/>
    <mergeCell ref="T396:T399"/>
    <mergeCell ref="Q388:Q391"/>
    <mergeCell ref="R388:R391"/>
    <mergeCell ref="S388:S391"/>
    <mergeCell ref="Q384:Q387"/>
    <mergeCell ref="R384:R387"/>
    <mergeCell ref="S384:S387"/>
    <mergeCell ref="V388:V391"/>
    <mergeCell ref="W388:W391"/>
    <mergeCell ref="X388:X391"/>
    <mergeCell ref="Y388:Y391"/>
    <mergeCell ref="W384:W387"/>
    <mergeCell ref="X384:X387"/>
    <mergeCell ref="Y384:Y387"/>
    <mergeCell ref="C384:C387"/>
    <mergeCell ref="A336:A383"/>
    <mergeCell ref="B336:B383"/>
    <mergeCell ref="O392:O395"/>
    <mergeCell ref="P392:P395"/>
    <mergeCell ref="T388:T391"/>
    <mergeCell ref="U388:U391"/>
    <mergeCell ref="C388:C391"/>
    <mergeCell ref="N388:N391"/>
    <mergeCell ref="O388:O391"/>
    <mergeCell ref="P388:P391"/>
    <mergeCell ref="S376:S379"/>
    <mergeCell ref="T376:T379"/>
    <mergeCell ref="U376:U379"/>
    <mergeCell ref="V376:V379"/>
    <mergeCell ref="W376:W379"/>
    <mergeCell ref="X376:X379"/>
    <mergeCell ref="Y376:Y379"/>
    <mergeCell ref="C380:C383"/>
    <mergeCell ref="N380:N383"/>
    <mergeCell ref="O380:O383"/>
    <mergeCell ref="P380:P383"/>
    <mergeCell ref="Q380:Q383"/>
    <mergeCell ref="R380:R383"/>
    <mergeCell ref="S380:S383"/>
    <mergeCell ref="T380:T383"/>
    <mergeCell ref="U380:U383"/>
    <mergeCell ref="V380:V383"/>
    <mergeCell ref="W380:W383"/>
    <mergeCell ref="X380:X383"/>
    <mergeCell ref="Y380:Y383"/>
    <mergeCell ref="A384:A391"/>
    <mergeCell ref="B384:B391"/>
    <mergeCell ref="N384:N387"/>
    <mergeCell ref="O384:O387"/>
    <mergeCell ref="P384:P387"/>
    <mergeCell ref="S368:S371"/>
    <mergeCell ref="T368:T371"/>
    <mergeCell ref="U368:U371"/>
    <mergeCell ref="V368:V371"/>
    <mergeCell ref="W368:W371"/>
    <mergeCell ref="X368:X371"/>
    <mergeCell ref="Y368:Y371"/>
    <mergeCell ref="C372:C375"/>
    <mergeCell ref="N372:N375"/>
    <mergeCell ref="O372:O375"/>
    <mergeCell ref="P372:P375"/>
    <mergeCell ref="Q372:Q375"/>
    <mergeCell ref="R372:R375"/>
    <mergeCell ref="S372:S375"/>
    <mergeCell ref="T372:T375"/>
    <mergeCell ref="U372:U375"/>
    <mergeCell ref="V372:V375"/>
    <mergeCell ref="W372:W375"/>
    <mergeCell ref="X372:X375"/>
    <mergeCell ref="Y372:Y375"/>
    <mergeCell ref="C376:C379"/>
    <mergeCell ref="N376:N379"/>
    <mergeCell ref="O376:O379"/>
    <mergeCell ref="P376:P379"/>
    <mergeCell ref="Q376:Q379"/>
    <mergeCell ref="R376:R379"/>
    <mergeCell ref="C368:C371"/>
    <mergeCell ref="N368:N371"/>
    <mergeCell ref="O368:O371"/>
    <mergeCell ref="X356:X359"/>
    <mergeCell ref="Y356:Y359"/>
    <mergeCell ref="C360:C363"/>
    <mergeCell ref="N360:N363"/>
    <mergeCell ref="O360:O363"/>
    <mergeCell ref="S360:S363"/>
    <mergeCell ref="T360:T363"/>
    <mergeCell ref="U360:U363"/>
    <mergeCell ref="V360:V363"/>
    <mergeCell ref="W360:W363"/>
    <mergeCell ref="X360:X363"/>
    <mergeCell ref="Y360:Y363"/>
    <mergeCell ref="C364:C367"/>
    <mergeCell ref="N364:N367"/>
    <mergeCell ref="O364:O367"/>
    <mergeCell ref="P364:P367"/>
    <mergeCell ref="Q364:Q367"/>
    <mergeCell ref="R364:R367"/>
    <mergeCell ref="S364:S367"/>
    <mergeCell ref="T364:T367"/>
    <mergeCell ref="U364:U367"/>
    <mergeCell ref="V364:V367"/>
    <mergeCell ref="W364:W367"/>
    <mergeCell ref="X364:X367"/>
    <mergeCell ref="Y364:Y367"/>
    <mergeCell ref="P360:P363"/>
    <mergeCell ref="Q360:Q363"/>
    <mergeCell ref="R360:R363"/>
    <mergeCell ref="X348:X351"/>
    <mergeCell ref="Y348:Y351"/>
    <mergeCell ref="W344:W347"/>
    <mergeCell ref="X344:X347"/>
    <mergeCell ref="Y344:Y347"/>
    <mergeCell ref="P368:P371"/>
    <mergeCell ref="Q368:Q371"/>
    <mergeCell ref="R368:R371"/>
    <mergeCell ref="C352:C355"/>
    <mergeCell ref="N352:N355"/>
    <mergeCell ref="O352:O355"/>
    <mergeCell ref="P352:P355"/>
    <mergeCell ref="Q352:Q355"/>
    <mergeCell ref="R352:R355"/>
    <mergeCell ref="S352:S355"/>
    <mergeCell ref="T352:T355"/>
    <mergeCell ref="U352:U355"/>
    <mergeCell ref="V352:V355"/>
    <mergeCell ref="W352:W355"/>
    <mergeCell ref="X352:X355"/>
    <mergeCell ref="Y352:Y355"/>
    <mergeCell ref="C356:C359"/>
    <mergeCell ref="N356:N359"/>
    <mergeCell ref="O356:O359"/>
    <mergeCell ref="P356:P359"/>
    <mergeCell ref="Q356:Q359"/>
    <mergeCell ref="R356:R359"/>
    <mergeCell ref="S356:S359"/>
    <mergeCell ref="T356:T359"/>
    <mergeCell ref="U356:U359"/>
    <mergeCell ref="V356:V359"/>
    <mergeCell ref="W356:W359"/>
    <mergeCell ref="C336:C339"/>
    <mergeCell ref="N336:N339"/>
    <mergeCell ref="O336:O339"/>
    <mergeCell ref="P336:P339"/>
    <mergeCell ref="T348:T351"/>
    <mergeCell ref="U348:U351"/>
    <mergeCell ref="C348:C351"/>
    <mergeCell ref="N348:N351"/>
    <mergeCell ref="O348:O351"/>
    <mergeCell ref="P348:P351"/>
    <mergeCell ref="Q336:Q339"/>
    <mergeCell ref="R336:R339"/>
    <mergeCell ref="S336:S339"/>
    <mergeCell ref="T336:T339"/>
    <mergeCell ref="U336:U339"/>
    <mergeCell ref="V336:V339"/>
    <mergeCell ref="W336:W339"/>
    <mergeCell ref="T344:T347"/>
    <mergeCell ref="U344:U347"/>
    <mergeCell ref="V344:V347"/>
    <mergeCell ref="C344:C347"/>
    <mergeCell ref="N344:N347"/>
    <mergeCell ref="O344:O347"/>
    <mergeCell ref="P344:P347"/>
    <mergeCell ref="Q348:Q351"/>
    <mergeCell ref="R348:R351"/>
    <mergeCell ref="S348:S351"/>
    <mergeCell ref="Q344:Q347"/>
    <mergeCell ref="R344:R347"/>
    <mergeCell ref="S344:S347"/>
    <mergeCell ref="V348:V351"/>
    <mergeCell ref="W348:W351"/>
    <mergeCell ref="X336:X339"/>
    <mergeCell ref="Y336:Y339"/>
    <mergeCell ref="C340:C343"/>
    <mergeCell ref="N340:N343"/>
    <mergeCell ref="O340:O343"/>
    <mergeCell ref="P340:P343"/>
    <mergeCell ref="Q340:Q343"/>
    <mergeCell ref="R340:R343"/>
    <mergeCell ref="S340:S343"/>
    <mergeCell ref="T340:T343"/>
    <mergeCell ref="U340:U343"/>
    <mergeCell ref="V340:V343"/>
    <mergeCell ref="W340:W343"/>
    <mergeCell ref="X340:X343"/>
    <mergeCell ref="Y340:Y343"/>
    <mergeCell ref="Q328:Q331"/>
    <mergeCell ref="R328:R331"/>
    <mergeCell ref="S328:S331"/>
    <mergeCell ref="T328:T331"/>
    <mergeCell ref="U328:U331"/>
    <mergeCell ref="V328:V331"/>
    <mergeCell ref="W328:W331"/>
    <mergeCell ref="X328:X331"/>
    <mergeCell ref="Y328:Y331"/>
    <mergeCell ref="C332:C335"/>
    <mergeCell ref="N332:N335"/>
    <mergeCell ref="O332:O335"/>
    <mergeCell ref="P332:P335"/>
    <mergeCell ref="Q332:Q335"/>
    <mergeCell ref="R332:R335"/>
    <mergeCell ref="S332:S335"/>
    <mergeCell ref="T332:T335"/>
    <mergeCell ref="U332:U335"/>
    <mergeCell ref="V332:V335"/>
    <mergeCell ref="W332:W335"/>
    <mergeCell ref="X332:X335"/>
    <mergeCell ref="Y332:Y335"/>
    <mergeCell ref="S320:S323"/>
    <mergeCell ref="T320:T323"/>
    <mergeCell ref="U320:U323"/>
    <mergeCell ref="V320:V323"/>
    <mergeCell ref="A320:A327"/>
    <mergeCell ref="B320:B327"/>
    <mergeCell ref="C320:C323"/>
    <mergeCell ref="N320:N323"/>
    <mergeCell ref="X320:X323"/>
    <mergeCell ref="Y320:Y323"/>
    <mergeCell ref="C324:C327"/>
    <mergeCell ref="N324:N327"/>
    <mergeCell ref="O324:O327"/>
    <mergeCell ref="P324:P327"/>
    <mergeCell ref="Q324:Q327"/>
    <mergeCell ref="R324:R327"/>
    <mergeCell ref="S324:S327"/>
    <mergeCell ref="Q320:Q323"/>
    <mergeCell ref="T324:T327"/>
    <mergeCell ref="U324:U327"/>
    <mergeCell ref="V324:V327"/>
    <mergeCell ref="W324:W327"/>
    <mergeCell ref="X324:X327"/>
    <mergeCell ref="Y324:Y327"/>
    <mergeCell ref="A328:A335"/>
    <mergeCell ref="B328:B335"/>
    <mergeCell ref="C328:C331"/>
    <mergeCell ref="N328:N331"/>
    <mergeCell ref="O328:O331"/>
    <mergeCell ref="P328:P331"/>
    <mergeCell ref="Q312:Q315"/>
    <mergeCell ref="R312:R315"/>
    <mergeCell ref="S312:S315"/>
    <mergeCell ref="T312:T315"/>
    <mergeCell ref="U312:U315"/>
    <mergeCell ref="V312:V315"/>
    <mergeCell ref="X316:X319"/>
    <mergeCell ref="Y316:Y319"/>
    <mergeCell ref="W312:W315"/>
    <mergeCell ref="X312:X315"/>
    <mergeCell ref="Y312:Y315"/>
    <mergeCell ref="C316:C319"/>
    <mergeCell ref="N316:N319"/>
    <mergeCell ref="O316:O319"/>
    <mergeCell ref="P316:P319"/>
    <mergeCell ref="Q316:Q319"/>
    <mergeCell ref="O320:O323"/>
    <mergeCell ref="P320:P323"/>
    <mergeCell ref="T316:T319"/>
    <mergeCell ref="U316:U319"/>
    <mergeCell ref="V316:V319"/>
    <mergeCell ref="W316:W319"/>
    <mergeCell ref="R316:R319"/>
    <mergeCell ref="S316:S319"/>
    <mergeCell ref="W320:W323"/>
    <mergeCell ref="R320:R323"/>
    <mergeCell ref="S304:S307"/>
    <mergeCell ref="T304:T307"/>
    <mergeCell ref="U304:U307"/>
    <mergeCell ref="V304:V307"/>
    <mergeCell ref="W304:W307"/>
    <mergeCell ref="X304:X307"/>
    <mergeCell ref="Y304:Y307"/>
    <mergeCell ref="C308:C311"/>
    <mergeCell ref="N308:N311"/>
    <mergeCell ref="O308:O311"/>
    <mergeCell ref="P308:P311"/>
    <mergeCell ref="Q308:Q311"/>
    <mergeCell ref="R308:R311"/>
    <mergeCell ref="S308:S311"/>
    <mergeCell ref="T308:T311"/>
    <mergeCell ref="U308:U311"/>
    <mergeCell ref="V308:V311"/>
    <mergeCell ref="W308:W311"/>
    <mergeCell ref="X308:X311"/>
    <mergeCell ref="Y308:Y311"/>
    <mergeCell ref="A312:A319"/>
    <mergeCell ref="B312:B319"/>
    <mergeCell ref="C312:C315"/>
    <mergeCell ref="N312:N315"/>
    <mergeCell ref="O312:O315"/>
    <mergeCell ref="P312:P315"/>
    <mergeCell ref="S296:S299"/>
    <mergeCell ref="T296:T299"/>
    <mergeCell ref="U296:U299"/>
    <mergeCell ref="V296:V299"/>
    <mergeCell ref="W296:W299"/>
    <mergeCell ref="X296:X299"/>
    <mergeCell ref="Y296:Y299"/>
    <mergeCell ref="C300:C303"/>
    <mergeCell ref="N300:N303"/>
    <mergeCell ref="O300:O303"/>
    <mergeCell ref="P300:P303"/>
    <mergeCell ref="Q300:Q303"/>
    <mergeCell ref="R300:R303"/>
    <mergeCell ref="S300:S303"/>
    <mergeCell ref="T300:T303"/>
    <mergeCell ref="U300:U303"/>
    <mergeCell ref="V300:V303"/>
    <mergeCell ref="W300:W303"/>
    <mergeCell ref="X300:X303"/>
    <mergeCell ref="Y300:Y303"/>
    <mergeCell ref="C304:C307"/>
    <mergeCell ref="N304:N307"/>
    <mergeCell ref="O304:O307"/>
    <mergeCell ref="P304:P307"/>
    <mergeCell ref="Q304:Q307"/>
    <mergeCell ref="R304:R307"/>
    <mergeCell ref="S288:S291"/>
    <mergeCell ref="T288:T291"/>
    <mergeCell ref="U288:U291"/>
    <mergeCell ref="V288:V291"/>
    <mergeCell ref="W288:W291"/>
    <mergeCell ref="X288:X291"/>
    <mergeCell ref="Y288:Y291"/>
    <mergeCell ref="C292:C295"/>
    <mergeCell ref="N292:N295"/>
    <mergeCell ref="O292:O295"/>
    <mergeCell ref="P292:P295"/>
    <mergeCell ref="Q292:Q295"/>
    <mergeCell ref="R292:R295"/>
    <mergeCell ref="S292:S295"/>
    <mergeCell ref="T292:T295"/>
    <mergeCell ref="U292:U295"/>
    <mergeCell ref="V292:V295"/>
    <mergeCell ref="W292:W295"/>
    <mergeCell ref="X292:X295"/>
    <mergeCell ref="Y292:Y295"/>
    <mergeCell ref="C296:C299"/>
    <mergeCell ref="N296:N299"/>
    <mergeCell ref="O296:O299"/>
    <mergeCell ref="P296:P299"/>
    <mergeCell ref="Q296:Q299"/>
    <mergeCell ref="R296:R299"/>
    <mergeCell ref="S280:S283"/>
    <mergeCell ref="T280:T283"/>
    <mergeCell ref="U280:U283"/>
    <mergeCell ref="V280:V283"/>
    <mergeCell ref="W280:W283"/>
    <mergeCell ref="X280:X283"/>
    <mergeCell ref="Y280:Y283"/>
    <mergeCell ref="C284:C287"/>
    <mergeCell ref="N284:N287"/>
    <mergeCell ref="O284:O287"/>
    <mergeCell ref="P284:P287"/>
    <mergeCell ref="Q284:Q287"/>
    <mergeCell ref="R284:R287"/>
    <mergeCell ref="S284:S287"/>
    <mergeCell ref="T284:T287"/>
    <mergeCell ref="U284:U287"/>
    <mergeCell ref="V284:V287"/>
    <mergeCell ref="W284:W287"/>
    <mergeCell ref="X284:X287"/>
    <mergeCell ref="Y284:Y287"/>
    <mergeCell ref="C288:C291"/>
    <mergeCell ref="N288:N291"/>
    <mergeCell ref="O288:O291"/>
    <mergeCell ref="P288:P291"/>
    <mergeCell ref="Q288:Q291"/>
    <mergeCell ref="R288:R291"/>
    <mergeCell ref="S272:S275"/>
    <mergeCell ref="T272:T275"/>
    <mergeCell ref="U272:U275"/>
    <mergeCell ref="V272:V275"/>
    <mergeCell ref="W272:W275"/>
    <mergeCell ref="X272:X275"/>
    <mergeCell ref="Y272:Y275"/>
    <mergeCell ref="C276:C279"/>
    <mergeCell ref="N276:N279"/>
    <mergeCell ref="O276:O279"/>
    <mergeCell ref="P276:P279"/>
    <mergeCell ref="Q276:Q279"/>
    <mergeCell ref="R276:R279"/>
    <mergeCell ref="S276:S279"/>
    <mergeCell ref="T276:T279"/>
    <mergeCell ref="U276:U279"/>
    <mergeCell ref="V276:V279"/>
    <mergeCell ref="W276:W279"/>
    <mergeCell ref="X276:X279"/>
    <mergeCell ref="Y276:Y279"/>
    <mergeCell ref="C280:C283"/>
    <mergeCell ref="N280:N283"/>
    <mergeCell ref="O280:O283"/>
    <mergeCell ref="P280:P283"/>
    <mergeCell ref="Q280:Q283"/>
    <mergeCell ref="R280:R283"/>
    <mergeCell ref="S264:S267"/>
    <mergeCell ref="T264:T267"/>
    <mergeCell ref="U264:U267"/>
    <mergeCell ref="V264:V267"/>
    <mergeCell ref="W264:W267"/>
    <mergeCell ref="X264:X267"/>
    <mergeCell ref="Y264:Y267"/>
    <mergeCell ref="C268:C271"/>
    <mergeCell ref="N268:N271"/>
    <mergeCell ref="O268:O271"/>
    <mergeCell ref="P268:P271"/>
    <mergeCell ref="Q268:Q271"/>
    <mergeCell ref="R268:R271"/>
    <mergeCell ref="S268:S271"/>
    <mergeCell ref="T268:T271"/>
    <mergeCell ref="U268:U271"/>
    <mergeCell ref="V268:V271"/>
    <mergeCell ref="W268:W271"/>
    <mergeCell ref="X268:X271"/>
    <mergeCell ref="Y268:Y271"/>
    <mergeCell ref="C272:C275"/>
    <mergeCell ref="N272:N275"/>
    <mergeCell ref="O272:O275"/>
    <mergeCell ref="P272:P275"/>
    <mergeCell ref="Q272:Q275"/>
    <mergeCell ref="R272:R275"/>
    <mergeCell ref="R256:R259"/>
    <mergeCell ref="S256:S259"/>
    <mergeCell ref="T256:T259"/>
    <mergeCell ref="U256:U259"/>
    <mergeCell ref="V256:V259"/>
    <mergeCell ref="W256:W259"/>
    <mergeCell ref="X256:X259"/>
    <mergeCell ref="Y256:Y259"/>
    <mergeCell ref="C260:C263"/>
    <mergeCell ref="N260:N263"/>
    <mergeCell ref="O260:O263"/>
    <mergeCell ref="P260:P263"/>
    <mergeCell ref="Q260:Q263"/>
    <mergeCell ref="R260:R263"/>
    <mergeCell ref="S260:S263"/>
    <mergeCell ref="T260:T263"/>
    <mergeCell ref="U260:U263"/>
    <mergeCell ref="V260:V263"/>
    <mergeCell ref="W260:W263"/>
    <mergeCell ref="X260:X263"/>
    <mergeCell ref="Y260:Y263"/>
    <mergeCell ref="Y244:Y247"/>
    <mergeCell ref="C264:C267"/>
    <mergeCell ref="N264:N267"/>
    <mergeCell ref="O264:O267"/>
    <mergeCell ref="P264:P267"/>
    <mergeCell ref="Q264:Q267"/>
    <mergeCell ref="R264:R267"/>
    <mergeCell ref="S248:S251"/>
    <mergeCell ref="T248:T251"/>
    <mergeCell ref="U248:U251"/>
    <mergeCell ref="V248:V251"/>
    <mergeCell ref="W248:W251"/>
    <mergeCell ref="X248:X251"/>
    <mergeCell ref="Y248:Y251"/>
    <mergeCell ref="C252:C255"/>
    <mergeCell ref="N252:N255"/>
    <mergeCell ref="O252:O255"/>
    <mergeCell ref="P252:P255"/>
    <mergeCell ref="Q252:Q255"/>
    <mergeCell ref="R252:R255"/>
    <mergeCell ref="S252:S255"/>
    <mergeCell ref="T252:T255"/>
    <mergeCell ref="U252:U255"/>
    <mergeCell ref="V252:V255"/>
    <mergeCell ref="W252:W255"/>
    <mergeCell ref="X252:X255"/>
    <mergeCell ref="Y252:Y255"/>
    <mergeCell ref="C256:C259"/>
    <mergeCell ref="N256:N259"/>
    <mergeCell ref="O256:O259"/>
    <mergeCell ref="P256:P259"/>
    <mergeCell ref="Q256:Q259"/>
    <mergeCell ref="C232:C235"/>
    <mergeCell ref="N232:N235"/>
    <mergeCell ref="O232:O235"/>
    <mergeCell ref="P232:P235"/>
    <mergeCell ref="Q232:Q235"/>
    <mergeCell ref="R232:R235"/>
    <mergeCell ref="S232:S235"/>
    <mergeCell ref="T232:T235"/>
    <mergeCell ref="U232:U235"/>
    <mergeCell ref="V232:V235"/>
    <mergeCell ref="W232:W235"/>
    <mergeCell ref="S240:S243"/>
    <mergeCell ref="T240:T243"/>
    <mergeCell ref="U240:U243"/>
    <mergeCell ref="V240:V243"/>
    <mergeCell ref="W240:W243"/>
    <mergeCell ref="X240:X243"/>
    <mergeCell ref="S236:S239"/>
    <mergeCell ref="T236:T239"/>
    <mergeCell ref="U236:U239"/>
    <mergeCell ref="V236:V239"/>
    <mergeCell ref="W236:W239"/>
    <mergeCell ref="X236:X239"/>
    <mergeCell ref="Y236:Y239"/>
    <mergeCell ref="C240:C243"/>
    <mergeCell ref="N240:N243"/>
    <mergeCell ref="O240:O243"/>
    <mergeCell ref="P240:P243"/>
    <mergeCell ref="Q240:Q243"/>
    <mergeCell ref="R240:R243"/>
    <mergeCell ref="C248:C251"/>
    <mergeCell ref="N248:N251"/>
    <mergeCell ref="O248:O251"/>
    <mergeCell ref="P248:P251"/>
    <mergeCell ref="Q248:Q251"/>
    <mergeCell ref="R248:R251"/>
    <mergeCell ref="Y240:Y243"/>
    <mergeCell ref="C244:C247"/>
    <mergeCell ref="N244:N247"/>
    <mergeCell ref="O244:O247"/>
    <mergeCell ref="P244:P247"/>
    <mergeCell ref="Q244:Q247"/>
    <mergeCell ref="R244:R247"/>
    <mergeCell ref="S244:S247"/>
    <mergeCell ref="T244:T247"/>
    <mergeCell ref="U244:U247"/>
    <mergeCell ref="V244:V247"/>
    <mergeCell ref="W244:W247"/>
    <mergeCell ref="X244:X247"/>
    <mergeCell ref="Q224:Q227"/>
    <mergeCell ref="R224:R227"/>
    <mergeCell ref="S224:S227"/>
    <mergeCell ref="T224:T227"/>
    <mergeCell ref="U224:U227"/>
    <mergeCell ref="V224:V227"/>
    <mergeCell ref="W224:W227"/>
    <mergeCell ref="X224:X227"/>
    <mergeCell ref="Y224:Y227"/>
    <mergeCell ref="A228:A311"/>
    <mergeCell ref="B228:B311"/>
    <mergeCell ref="C228:C231"/>
    <mergeCell ref="N228:N231"/>
    <mergeCell ref="O228:O231"/>
    <mergeCell ref="P228:P231"/>
    <mergeCell ref="Q228:Q231"/>
    <mergeCell ref="R228:R231"/>
    <mergeCell ref="S228:S231"/>
    <mergeCell ref="T228:T231"/>
    <mergeCell ref="U228:U231"/>
    <mergeCell ref="V228:V231"/>
    <mergeCell ref="W228:W231"/>
    <mergeCell ref="X228:X231"/>
    <mergeCell ref="Y228:Y231"/>
    <mergeCell ref="X232:X235"/>
    <mergeCell ref="Y232:Y235"/>
    <mergeCell ref="C236:C239"/>
    <mergeCell ref="N236:N239"/>
    <mergeCell ref="O236:O239"/>
    <mergeCell ref="P236:P239"/>
    <mergeCell ref="Q236:Q239"/>
    <mergeCell ref="R236:R239"/>
    <mergeCell ref="S216:S219"/>
    <mergeCell ref="T216:T219"/>
    <mergeCell ref="U216:U219"/>
    <mergeCell ref="V216:V219"/>
    <mergeCell ref="W216:W219"/>
    <mergeCell ref="X216:X219"/>
    <mergeCell ref="Y216:Y219"/>
    <mergeCell ref="A220:A227"/>
    <mergeCell ref="B220:B227"/>
    <mergeCell ref="C220:C223"/>
    <mergeCell ref="N220:N223"/>
    <mergeCell ref="O220:O223"/>
    <mergeCell ref="P220:P223"/>
    <mergeCell ref="Q220:Q223"/>
    <mergeCell ref="R220:R223"/>
    <mergeCell ref="S220:S223"/>
    <mergeCell ref="T220:T223"/>
    <mergeCell ref="U220:U223"/>
    <mergeCell ref="V220:V223"/>
    <mergeCell ref="W220:W223"/>
    <mergeCell ref="X220:X223"/>
    <mergeCell ref="Y220:Y223"/>
    <mergeCell ref="C216:C219"/>
    <mergeCell ref="N216:N219"/>
    <mergeCell ref="O216:O219"/>
    <mergeCell ref="P216:P219"/>
    <mergeCell ref="Q216:Q219"/>
    <mergeCell ref="R216:R219"/>
    <mergeCell ref="C224:C227"/>
    <mergeCell ref="N224:N227"/>
    <mergeCell ref="O224:O227"/>
    <mergeCell ref="P224:P227"/>
    <mergeCell ref="S208:S211"/>
    <mergeCell ref="T208:T211"/>
    <mergeCell ref="U208:U211"/>
    <mergeCell ref="V208:V211"/>
    <mergeCell ref="W208:W211"/>
    <mergeCell ref="X208:X211"/>
    <mergeCell ref="Y208:Y211"/>
    <mergeCell ref="C212:C215"/>
    <mergeCell ref="N212:N215"/>
    <mergeCell ref="O212:O215"/>
    <mergeCell ref="P212:P215"/>
    <mergeCell ref="Q212:Q215"/>
    <mergeCell ref="R212:R215"/>
    <mergeCell ref="S212:S215"/>
    <mergeCell ref="T212:T215"/>
    <mergeCell ref="U212:U215"/>
    <mergeCell ref="V212:V215"/>
    <mergeCell ref="W212:W215"/>
    <mergeCell ref="X212:X215"/>
    <mergeCell ref="Y212:Y215"/>
    <mergeCell ref="C208:C211"/>
    <mergeCell ref="N208:N211"/>
    <mergeCell ref="O208:O211"/>
    <mergeCell ref="P208:P211"/>
    <mergeCell ref="Q208:Q211"/>
    <mergeCell ref="R208:R211"/>
    <mergeCell ref="S200:S203"/>
    <mergeCell ref="T200:T203"/>
    <mergeCell ref="U200:U203"/>
    <mergeCell ref="V200:V203"/>
    <mergeCell ref="W200:W203"/>
    <mergeCell ref="X200:X203"/>
    <mergeCell ref="Y200:Y203"/>
    <mergeCell ref="C204:C207"/>
    <mergeCell ref="N204:N207"/>
    <mergeCell ref="O204:O207"/>
    <mergeCell ref="P204:P207"/>
    <mergeCell ref="Q204:Q207"/>
    <mergeCell ref="R204:R207"/>
    <mergeCell ref="S204:S207"/>
    <mergeCell ref="T204:T207"/>
    <mergeCell ref="U204:U207"/>
    <mergeCell ref="V204:V207"/>
    <mergeCell ref="W204:W207"/>
    <mergeCell ref="X204:X207"/>
    <mergeCell ref="Y204:Y207"/>
    <mergeCell ref="C200:C203"/>
    <mergeCell ref="N200:N203"/>
    <mergeCell ref="O200:O203"/>
    <mergeCell ref="P200:P203"/>
    <mergeCell ref="Q200:Q203"/>
    <mergeCell ref="R200:R203"/>
    <mergeCell ref="S192:S195"/>
    <mergeCell ref="T192:T195"/>
    <mergeCell ref="U192:U195"/>
    <mergeCell ref="V192:V195"/>
    <mergeCell ref="W192:W195"/>
    <mergeCell ref="X192:X195"/>
    <mergeCell ref="Y192:Y195"/>
    <mergeCell ref="C196:C199"/>
    <mergeCell ref="N196:N199"/>
    <mergeCell ref="O196:O199"/>
    <mergeCell ref="P196:P199"/>
    <mergeCell ref="Q196:Q199"/>
    <mergeCell ref="R196:R199"/>
    <mergeCell ref="S196:S199"/>
    <mergeCell ref="T196:T199"/>
    <mergeCell ref="U196:U199"/>
    <mergeCell ref="V196:V199"/>
    <mergeCell ref="W196:W199"/>
    <mergeCell ref="X196:X199"/>
    <mergeCell ref="Y196:Y199"/>
    <mergeCell ref="C192:C195"/>
    <mergeCell ref="N192:N195"/>
    <mergeCell ref="O192:O195"/>
    <mergeCell ref="P192:P195"/>
    <mergeCell ref="Q192:Q195"/>
    <mergeCell ref="R192:R195"/>
    <mergeCell ref="S184:S187"/>
    <mergeCell ref="T184:T187"/>
    <mergeCell ref="U184:U187"/>
    <mergeCell ref="V184:V187"/>
    <mergeCell ref="W184:W187"/>
    <mergeCell ref="X184:X187"/>
    <mergeCell ref="Y184:Y187"/>
    <mergeCell ref="C188:C191"/>
    <mergeCell ref="N188:N191"/>
    <mergeCell ref="O188:O191"/>
    <mergeCell ref="P188:P191"/>
    <mergeCell ref="Q188:Q191"/>
    <mergeCell ref="R188:R191"/>
    <mergeCell ref="S188:S191"/>
    <mergeCell ref="T188:T191"/>
    <mergeCell ref="U188:U191"/>
    <mergeCell ref="V188:V191"/>
    <mergeCell ref="W188:W191"/>
    <mergeCell ref="X188:X191"/>
    <mergeCell ref="Y188:Y191"/>
    <mergeCell ref="C184:C187"/>
    <mergeCell ref="N184:N187"/>
    <mergeCell ref="O184:O187"/>
    <mergeCell ref="P184:P187"/>
    <mergeCell ref="Q184:Q187"/>
    <mergeCell ref="R184:R187"/>
    <mergeCell ref="S176:S179"/>
    <mergeCell ref="T176:T179"/>
    <mergeCell ref="U176:U179"/>
    <mergeCell ref="V176:V179"/>
    <mergeCell ref="W176:W179"/>
    <mergeCell ref="X176:X179"/>
    <mergeCell ref="Y176:Y179"/>
    <mergeCell ref="C180:C183"/>
    <mergeCell ref="N180:N183"/>
    <mergeCell ref="O180:O183"/>
    <mergeCell ref="P180:P183"/>
    <mergeCell ref="Q180:Q183"/>
    <mergeCell ref="R180:R183"/>
    <mergeCell ref="S180:S183"/>
    <mergeCell ref="T180:T183"/>
    <mergeCell ref="U180:U183"/>
    <mergeCell ref="V180:V183"/>
    <mergeCell ref="W180:W183"/>
    <mergeCell ref="X180:X183"/>
    <mergeCell ref="Y180:Y183"/>
    <mergeCell ref="C176:C179"/>
    <mergeCell ref="N176:N179"/>
    <mergeCell ref="O176:O179"/>
    <mergeCell ref="P176:P179"/>
    <mergeCell ref="Q176:Q179"/>
    <mergeCell ref="R176:R179"/>
    <mergeCell ref="S168:S171"/>
    <mergeCell ref="T168:T171"/>
    <mergeCell ref="U168:U171"/>
    <mergeCell ref="V168:V171"/>
    <mergeCell ref="W168:W171"/>
    <mergeCell ref="X168:X171"/>
    <mergeCell ref="Y168:Y171"/>
    <mergeCell ref="C172:C175"/>
    <mergeCell ref="N172:N175"/>
    <mergeCell ref="O172:O175"/>
    <mergeCell ref="P172:P175"/>
    <mergeCell ref="Q172:Q175"/>
    <mergeCell ref="R172:R175"/>
    <mergeCell ref="S172:S175"/>
    <mergeCell ref="T172:T175"/>
    <mergeCell ref="U172:U175"/>
    <mergeCell ref="V172:V175"/>
    <mergeCell ref="W172:W175"/>
    <mergeCell ref="X172:X175"/>
    <mergeCell ref="Y172:Y175"/>
    <mergeCell ref="C168:C171"/>
    <mergeCell ref="N168:N171"/>
    <mergeCell ref="O168:O171"/>
    <mergeCell ref="P168:P171"/>
    <mergeCell ref="Q168:Q171"/>
    <mergeCell ref="R168:R171"/>
    <mergeCell ref="P152:P155"/>
    <mergeCell ref="Q152:Q155"/>
    <mergeCell ref="R152:R155"/>
    <mergeCell ref="S160:S163"/>
    <mergeCell ref="T160:T163"/>
    <mergeCell ref="U160:U163"/>
    <mergeCell ref="V160:V163"/>
    <mergeCell ref="W160:W163"/>
    <mergeCell ref="X160:X163"/>
    <mergeCell ref="Y160:Y163"/>
    <mergeCell ref="C164:C167"/>
    <mergeCell ref="N164:N167"/>
    <mergeCell ref="O164:O167"/>
    <mergeCell ref="P164:P167"/>
    <mergeCell ref="Q164:Q167"/>
    <mergeCell ref="R164:R167"/>
    <mergeCell ref="S164:S167"/>
    <mergeCell ref="T164:T167"/>
    <mergeCell ref="U164:U167"/>
    <mergeCell ref="V164:V167"/>
    <mergeCell ref="W164:W167"/>
    <mergeCell ref="X164:X167"/>
    <mergeCell ref="Y164:Y167"/>
    <mergeCell ref="C160:C163"/>
    <mergeCell ref="N160:N163"/>
    <mergeCell ref="O160:O163"/>
    <mergeCell ref="P160:P163"/>
    <mergeCell ref="Q160:Q163"/>
    <mergeCell ref="R160:R163"/>
    <mergeCell ref="Q148:Q151"/>
    <mergeCell ref="R148:R151"/>
    <mergeCell ref="S148:S151"/>
    <mergeCell ref="T148:T151"/>
    <mergeCell ref="U148:U151"/>
    <mergeCell ref="V148:V151"/>
    <mergeCell ref="W148:W151"/>
    <mergeCell ref="X148:X151"/>
    <mergeCell ref="Y148:Y151"/>
    <mergeCell ref="S152:S155"/>
    <mergeCell ref="T152:T155"/>
    <mergeCell ref="U152:U155"/>
    <mergeCell ref="V152:V155"/>
    <mergeCell ref="W152:W155"/>
    <mergeCell ref="X152:X155"/>
    <mergeCell ref="Y152:Y155"/>
    <mergeCell ref="C156:C159"/>
    <mergeCell ref="N156:N159"/>
    <mergeCell ref="O156:O159"/>
    <mergeCell ref="P156:P159"/>
    <mergeCell ref="Q156:Q159"/>
    <mergeCell ref="R156:R159"/>
    <mergeCell ref="S156:S159"/>
    <mergeCell ref="T156:T159"/>
    <mergeCell ref="U156:U159"/>
    <mergeCell ref="V156:V159"/>
    <mergeCell ref="W156:W159"/>
    <mergeCell ref="X156:X159"/>
    <mergeCell ref="Y156:Y159"/>
    <mergeCell ref="C152:C155"/>
    <mergeCell ref="N152:N155"/>
    <mergeCell ref="O152:O155"/>
    <mergeCell ref="A140:A219"/>
    <mergeCell ref="B140:B219"/>
    <mergeCell ref="C140:C143"/>
    <mergeCell ref="N140:N143"/>
    <mergeCell ref="O140:O143"/>
    <mergeCell ref="P140:P143"/>
    <mergeCell ref="Q140:Q143"/>
    <mergeCell ref="R140:R143"/>
    <mergeCell ref="S140:S143"/>
    <mergeCell ref="T140:T143"/>
    <mergeCell ref="U140:U143"/>
    <mergeCell ref="V140:V143"/>
    <mergeCell ref="W140:W143"/>
    <mergeCell ref="X140:X143"/>
    <mergeCell ref="Y140:Y143"/>
    <mergeCell ref="C144:C147"/>
    <mergeCell ref="N144:N147"/>
    <mergeCell ref="O144:O147"/>
    <mergeCell ref="P144:P147"/>
    <mergeCell ref="Q144:Q147"/>
    <mergeCell ref="R144:R147"/>
    <mergeCell ref="S144:S147"/>
    <mergeCell ref="T144:T147"/>
    <mergeCell ref="U144:U147"/>
    <mergeCell ref="V144:V147"/>
    <mergeCell ref="W144:W147"/>
    <mergeCell ref="X144:X147"/>
    <mergeCell ref="Y144:Y147"/>
    <mergeCell ref="C148:C151"/>
    <mergeCell ref="N148:N151"/>
    <mergeCell ref="O148:O151"/>
    <mergeCell ref="P148:P151"/>
    <mergeCell ref="Y128:Y131"/>
    <mergeCell ref="A132:A139"/>
    <mergeCell ref="B132:B139"/>
    <mergeCell ref="C132:C135"/>
    <mergeCell ref="N132:N135"/>
    <mergeCell ref="O132:O135"/>
    <mergeCell ref="P132:P135"/>
    <mergeCell ref="Q132:Q135"/>
    <mergeCell ref="R132:R135"/>
    <mergeCell ref="S132:S135"/>
    <mergeCell ref="T132:T135"/>
    <mergeCell ref="U132:U135"/>
    <mergeCell ref="V132:V135"/>
    <mergeCell ref="W132:W135"/>
    <mergeCell ref="X132:X135"/>
    <mergeCell ref="Y132:Y135"/>
    <mergeCell ref="C136:C139"/>
    <mergeCell ref="N136:N139"/>
    <mergeCell ref="O136:O139"/>
    <mergeCell ref="P136:P139"/>
    <mergeCell ref="Q136:Q139"/>
    <mergeCell ref="R136:R139"/>
    <mergeCell ref="S136:S139"/>
    <mergeCell ref="T136:T139"/>
    <mergeCell ref="U136:U139"/>
    <mergeCell ref="V136:V139"/>
    <mergeCell ref="W136:W139"/>
    <mergeCell ref="X136:X139"/>
    <mergeCell ref="Y136:Y139"/>
    <mergeCell ref="U120:U123"/>
    <mergeCell ref="V120:V123"/>
    <mergeCell ref="W120:W123"/>
    <mergeCell ref="X120:X123"/>
    <mergeCell ref="Y120:Y123"/>
    <mergeCell ref="A124:A131"/>
    <mergeCell ref="B124:B131"/>
    <mergeCell ref="C124:C127"/>
    <mergeCell ref="N124:N127"/>
    <mergeCell ref="O124:O127"/>
    <mergeCell ref="P124:P127"/>
    <mergeCell ref="Q124:Q127"/>
    <mergeCell ref="R124:R127"/>
    <mergeCell ref="S124:S127"/>
    <mergeCell ref="T124:T127"/>
    <mergeCell ref="U124:U127"/>
    <mergeCell ref="V124:V127"/>
    <mergeCell ref="W124:W127"/>
    <mergeCell ref="X124:X127"/>
    <mergeCell ref="Y124:Y127"/>
    <mergeCell ref="C128:C131"/>
    <mergeCell ref="N128:N131"/>
    <mergeCell ref="O128:O131"/>
    <mergeCell ref="P128:P131"/>
    <mergeCell ref="Q128:Q131"/>
    <mergeCell ref="R128:R131"/>
    <mergeCell ref="S128:S131"/>
    <mergeCell ref="T128:T131"/>
    <mergeCell ref="U128:U131"/>
    <mergeCell ref="V128:V131"/>
    <mergeCell ref="W128:W131"/>
    <mergeCell ref="X128:X131"/>
    <mergeCell ref="Q112:Q115"/>
    <mergeCell ref="R112:R115"/>
    <mergeCell ref="S112:S115"/>
    <mergeCell ref="T112:T115"/>
    <mergeCell ref="U112:U115"/>
    <mergeCell ref="V112:V115"/>
    <mergeCell ref="W112:W115"/>
    <mergeCell ref="X112:X115"/>
    <mergeCell ref="Y112:Y115"/>
    <mergeCell ref="A116:A123"/>
    <mergeCell ref="B116:B123"/>
    <mergeCell ref="C116:C119"/>
    <mergeCell ref="N116:N119"/>
    <mergeCell ref="O116:O119"/>
    <mergeCell ref="P116:P119"/>
    <mergeCell ref="Q116:Q119"/>
    <mergeCell ref="R116:R119"/>
    <mergeCell ref="S116:S119"/>
    <mergeCell ref="T116:T119"/>
    <mergeCell ref="U116:U119"/>
    <mergeCell ref="V116:V119"/>
    <mergeCell ref="W116:W119"/>
    <mergeCell ref="X116:X119"/>
    <mergeCell ref="Y116:Y119"/>
    <mergeCell ref="C120:C123"/>
    <mergeCell ref="N120:N123"/>
    <mergeCell ref="O120:O123"/>
    <mergeCell ref="P120:P123"/>
    <mergeCell ref="Q120:Q123"/>
    <mergeCell ref="R120:R123"/>
    <mergeCell ref="S120:S123"/>
    <mergeCell ref="T120:T123"/>
    <mergeCell ref="S104:S107"/>
    <mergeCell ref="T104:T107"/>
    <mergeCell ref="U104:U107"/>
    <mergeCell ref="V104:V107"/>
    <mergeCell ref="W104:W107"/>
    <mergeCell ref="X104:X107"/>
    <mergeCell ref="Y104:Y107"/>
    <mergeCell ref="A108:A115"/>
    <mergeCell ref="B108:B115"/>
    <mergeCell ref="C108:C111"/>
    <mergeCell ref="N108:N111"/>
    <mergeCell ref="O108:O111"/>
    <mergeCell ref="P108:P111"/>
    <mergeCell ref="Q108:Q111"/>
    <mergeCell ref="R108:R111"/>
    <mergeCell ref="S108:S111"/>
    <mergeCell ref="T108:T111"/>
    <mergeCell ref="U108:U111"/>
    <mergeCell ref="V108:V111"/>
    <mergeCell ref="W108:W111"/>
    <mergeCell ref="X108:X111"/>
    <mergeCell ref="Y108:Y111"/>
    <mergeCell ref="C104:C107"/>
    <mergeCell ref="N104:N107"/>
    <mergeCell ref="O104:O107"/>
    <mergeCell ref="P104:P107"/>
    <mergeCell ref="Q104:Q107"/>
    <mergeCell ref="R104:R107"/>
    <mergeCell ref="C112:C115"/>
    <mergeCell ref="N112:N115"/>
    <mergeCell ref="O112:O115"/>
    <mergeCell ref="P112:P115"/>
    <mergeCell ref="S96:S99"/>
    <mergeCell ref="T96:T99"/>
    <mergeCell ref="U96:U99"/>
    <mergeCell ref="V96:V99"/>
    <mergeCell ref="W96:W99"/>
    <mergeCell ref="X96:X99"/>
    <mergeCell ref="Y96:Y99"/>
    <mergeCell ref="C100:C103"/>
    <mergeCell ref="N100:N103"/>
    <mergeCell ref="O100:O103"/>
    <mergeCell ref="P100:P103"/>
    <mergeCell ref="Q100:Q103"/>
    <mergeCell ref="R100:R103"/>
    <mergeCell ref="S100:S103"/>
    <mergeCell ref="T100:T103"/>
    <mergeCell ref="U100:U103"/>
    <mergeCell ref="V100:V103"/>
    <mergeCell ref="W100:W103"/>
    <mergeCell ref="X100:X103"/>
    <mergeCell ref="Y100:Y103"/>
    <mergeCell ref="O88:O91"/>
    <mergeCell ref="P88:P91"/>
    <mergeCell ref="Q88:Q91"/>
    <mergeCell ref="R88:R91"/>
    <mergeCell ref="S88:S91"/>
    <mergeCell ref="T88:T91"/>
    <mergeCell ref="U88:U91"/>
    <mergeCell ref="V88:V91"/>
    <mergeCell ref="W88:W91"/>
    <mergeCell ref="X88:X91"/>
    <mergeCell ref="Y88:Y91"/>
    <mergeCell ref="A92:A107"/>
    <mergeCell ref="B92:B107"/>
    <mergeCell ref="C92:C95"/>
    <mergeCell ref="N92:N95"/>
    <mergeCell ref="O92:O95"/>
    <mergeCell ref="P92:P95"/>
    <mergeCell ref="Q92:Q95"/>
    <mergeCell ref="R92:R95"/>
    <mergeCell ref="S92:S95"/>
    <mergeCell ref="T92:T95"/>
    <mergeCell ref="U92:U95"/>
    <mergeCell ref="V92:V95"/>
    <mergeCell ref="W92:W95"/>
    <mergeCell ref="X92:X95"/>
    <mergeCell ref="Y92:Y95"/>
    <mergeCell ref="C96:C99"/>
    <mergeCell ref="N96:N99"/>
    <mergeCell ref="O96:O99"/>
    <mergeCell ref="P96:P99"/>
    <mergeCell ref="Q96:Q99"/>
    <mergeCell ref="R96:R99"/>
    <mergeCell ref="S80:S83"/>
    <mergeCell ref="T80:T83"/>
    <mergeCell ref="U80:U83"/>
    <mergeCell ref="V80:V83"/>
    <mergeCell ref="W80:W83"/>
    <mergeCell ref="X80:X83"/>
    <mergeCell ref="Y80:Y83"/>
    <mergeCell ref="A84:A91"/>
    <mergeCell ref="B84:B91"/>
    <mergeCell ref="C84:C87"/>
    <mergeCell ref="N84:N87"/>
    <mergeCell ref="O84:O87"/>
    <mergeCell ref="P84:P87"/>
    <mergeCell ref="Q84:Q87"/>
    <mergeCell ref="R84:R87"/>
    <mergeCell ref="S84:S87"/>
    <mergeCell ref="T84:T87"/>
    <mergeCell ref="U84:U87"/>
    <mergeCell ref="V84:V87"/>
    <mergeCell ref="W84:W87"/>
    <mergeCell ref="X84:X87"/>
    <mergeCell ref="Y84:Y87"/>
    <mergeCell ref="C80:C83"/>
    <mergeCell ref="N80:N83"/>
    <mergeCell ref="O80:O83"/>
    <mergeCell ref="P80:P83"/>
    <mergeCell ref="Q80:Q83"/>
    <mergeCell ref="R80:R83"/>
    <mergeCell ref="A40:A83"/>
    <mergeCell ref="B40:B83"/>
    <mergeCell ref="C88:C91"/>
    <mergeCell ref="N88:N91"/>
    <mergeCell ref="S72:S75"/>
    <mergeCell ref="T72:T75"/>
    <mergeCell ref="U72:U75"/>
    <mergeCell ref="V72:V75"/>
    <mergeCell ref="W72:W75"/>
    <mergeCell ref="X72:X75"/>
    <mergeCell ref="Y72:Y75"/>
    <mergeCell ref="C76:C79"/>
    <mergeCell ref="N76:N79"/>
    <mergeCell ref="O76:O79"/>
    <mergeCell ref="P76:P79"/>
    <mergeCell ref="Q76:Q79"/>
    <mergeCell ref="R76:R79"/>
    <mergeCell ref="S76:S79"/>
    <mergeCell ref="T76:T79"/>
    <mergeCell ref="U76:U79"/>
    <mergeCell ref="V76:V79"/>
    <mergeCell ref="W76:W79"/>
    <mergeCell ref="X76:X79"/>
    <mergeCell ref="Y76:Y79"/>
    <mergeCell ref="C72:C75"/>
    <mergeCell ref="N72:N75"/>
    <mergeCell ref="O72:O75"/>
    <mergeCell ref="P72:P75"/>
    <mergeCell ref="Q72:Q75"/>
    <mergeCell ref="R72:R75"/>
    <mergeCell ref="S64:S67"/>
    <mergeCell ref="T64:T67"/>
    <mergeCell ref="U64:U67"/>
    <mergeCell ref="V64:V67"/>
    <mergeCell ref="W64:W67"/>
    <mergeCell ref="X64:X67"/>
    <mergeCell ref="Y64:Y67"/>
    <mergeCell ref="C68:C71"/>
    <mergeCell ref="N68:N71"/>
    <mergeCell ref="O68:O71"/>
    <mergeCell ref="P68:P71"/>
    <mergeCell ref="Q68:Q71"/>
    <mergeCell ref="R68:R71"/>
    <mergeCell ref="S68:S71"/>
    <mergeCell ref="T68:T71"/>
    <mergeCell ref="U68:U71"/>
    <mergeCell ref="V68:V71"/>
    <mergeCell ref="W68:W71"/>
    <mergeCell ref="X68:X71"/>
    <mergeCell ref="Y68:Y71"/>
    <mergeCell ref="C64:C67"/>
    <mergeCell ref="N64:N67"/>
    <mergeCell ref="O64:O67"/>
    <mergeCell ref="P64:P67"/>
    <mergeCell ref="Q64:Q67"/>
    <mergeCell ref="R64:R67"/>
    <mergeCell ref="S56:S59"/>
    <mergeCell ref="T56:T59"/>
    <mergeCell ref="U56:U59"/>
    <mergeCell ref="V56:V59"/>
    <mergeCell ref="W56:W59"/>
    <mergeCell ref="X56:X59"/>
    <mergeCell ref="Y56:Y59"/>
    <mergeCell ref="C60:C63"/>
    <mergeCell ref="N60:N63"/>
    <mergeCell ref="O60:O63"/>
    <mergeCell ref="P60:P63"/>
    <mergeCell ref="Q60:Q63"/>
    <mergeCell ref="R60:R63"/>
    <mergeCell ref="S60:S63"/>
    <mergeCell ref="T60:T63"/>
    <mergeCell ref="U60:U63"/>
    <mergeCell ref="V60:V63"/>
    <mergeCell ref="W60:W63"/>
    <mergeCell ref="X60:X63"/>
    <mergeCell ref="Y60:Y63"/>
    <mergeCell ref="C56:C59"/>
    <mergeCell ref="N56:N59"/>
    <mergeCell ref="O56:O59"/>
    <mergeCell ref="P56:P59"/>
    <mergeCell ref="Q56:Q59"/>
    <mergeCell ref="R56:R59"/>
    <mergeCell ref="S48:S51"/>
    <mergeCell ref="T48:T51"/>
    <mergeCell ref="U48:U51"/>
    <mergeCell ref="V48:V51"/>
    <mergeCell ref="W48:W51"/>
    <mergeCell ref="X48:X51"/>
    <mergeCell ref="Y48:Y51"/>
    <mergeCell ref="C52:C55"/>
    <mergeCell ref="N52:N55"/>
    <mergeCell ref="O52:O55"/>
    <mergeCell ref="P52:P55"/>
    <mergeCell ref="Q52:Q55"/>
    <mergeCell ref="R52:R55"/>
    <mergeCell ref="S52:S55"/>
    <mergeCell ref="T52:T55"/>
    <mergeCell ref="U52:U55"/>
    <mergeCell ref="V52:V55"/>
    <mergeCell ref="W52:W55"/>
    <mergeCell ref="X52:X55"/>
    <mergeCell ref="Y52:Y55"/>
    <mergeCell ref="C48:C51"/>
    <mergeCell ref="N48:N51"/>
    <mergeCell ref="O48:O51"/>
    <mergeCell ref="P48:P51"/>
    <mergeCell ref="Q48:Q51"/>
    <mergeCell ref="R48:R51"/>
    <mergeCell ref="T40:T43"/>
    <mergeCell ref="U40:U43"/>
    <mergeCell ref="V40:V43"/>
    <mergeCell ref="W40:W43"/>
    <mergeCell ref="X40:X43"/>
    <mergeCell ref="Y40:Y43"/>
    <mergeCell ref="AA40:AA43"/>
    <mergeCell ref="C44:C47"/>
    <mergeCell ref="N44:N47"/>
    <mergeCell ref="O44:O47"/>
    <mergeCell ref="P44:P47"/>
    <mergeCell ref="Q44:Q47"/>
    <mergeCell ref="R44:R47"/>
    <mergeCell ref="S44:S47"/>
    <mergeCell ref="T44:T47"/>
    <mergeCell ref="U44:U47"/>
    <mergeCell ref="V44:V47"/>
    <mergeCell ref="W44:W47"/>
    <mergeCell ref="X44:X47"/>
    <mergeCell ref="Y44:Y47"/>
    <mergeCell ref="C40:C43"/>
    <mergeCell ref="N40:N43"/>
    <mergeCell ref="O40:O43"/>
    <mergeCell ref="P40:P43"/>
    <mergeCell ref="Q40:Q43"/>
    <mergeCell ref="R40:R43"/>
    <mergeCell ref="S40:S43"/>
    <mergeCell ref="Y28:Y31"/>
    <mergeCell ref="C32:C35"/>
    <mergeCell ref="N32:N35"/>
    <mergeCell ref="O32:O35"/>
    <mergeCell ref="P32:P35"/>
    <mergeCell ref="Q32:Q35"/>
    <mergeCell ref="R32:R35"/>
    <mergeCell ref="S32:S35"/>
    <mergeCell ref="T32:T35"/>
    <mergeCell ref="U32:U35"/>
    <mergeCell ref="V32:V35"/>
    <mergeCell ref="W32:W35"/>
    <mergeCell ref="X32:X35"/>
    <mergeCell ref="Y32:Y35"/>
    <mergeCell ref="C36:C39"/>
    <mergeCell ref="N36:N39"/>
    <mergeCell ref="O36:O39"/>
    <mergeCell ref="P36:P39"/>
    <mergeCell ref="Q36:Q39"/>
    <mergeCell ref="R36:R39"/>
    <mergeCell ref="S36:S39"/>
    <mergeCell ref="T36:T39"/>
    <mergeCell ref="U36:U39"/>
    <mergeCell ref="V36:V39"/>
    <mergeCell ref="W36:W39"/>
    <mergeCell ref="X36:X39"/>
    <mergeCell ref="Y36:Y39"/>
    <mergeCell ref="N20:N23"/>
    <mergeCell ref="O20:O23"/>
    <mergeCell ref="P20:P23"/>
    <mergeCell ref="Q20:Q23"/>
    <mergeCell ref="R20:R23"/>
    <mergeCell ref="C28:C31"/>
    <mergeCell ref="N28:N31"/>
    <mergeCell ref="O28:O31"/>
    <mergeCell ref="P28:P31"/>
    <mergeCell ref="Q28:Q31"/>
    <mergeCell ref="R28:R31"/>
    <mergeCell ref="S28:S31"/>
    <mergeCell ref="T28:T31"/>
    <mergeCell ref="U28:U31"/>
    <mergeCell ref="V28:V31"/>
    <mergeCell ref="W28:W31"/>
    <mergeCell ref="X28:X31"/>
    <mergeCell ref="Q16:Q19"/>
    <mergeCell ref="R16:R19"/>
    <mergeCell ref="S16:S19"/>
    <mergeCell ref="T16:T19"/>
    <mergeCell ref="U16:U19"/>
    <mergeCell ref="V16:V19"/>
    <mergeCell ref="W16:W19"/>
    <mergeCell ref="X16:X19"/>
    <mergeCell ref="Y16:Y19"/>
    <mergeCell ref="S20:S23"/>
    <mergeCell ref="T20:T23"/>
    <mergeCell ref="U20:U23"/>
    <mergeCell ref="V20:V23"/>
    <mergeCell ref="W20:W23"/>
    <mergeCell ref="X20:X23"/>
    <mergeCell ref="Y20:Y23"/>
    <mergeCell ref="A24:A39"/>
    <mergeCell ref="B24:B39"/>
    <mergeCell ref="C24:C27"/>
    <mergeCell ref="N24:N27"/>
    <mergeCell ref="O24:O27"/>
    <mergeCell ref="P24:P27"/>
    <mergeCell ref="Q24:Q27"/>
    <mergeCell ref="R24:R27"/>
    <mergeCell ref="S24:S27"/>
    <mergeCell ref="T24:T27"/>
    <mergeCell ref="U24:U27"/>
    <mergeCell ref="V24:V27"/>
    <mergeCell ref="W24:W27"/>
    <mergeCell ref="X24:X27"/>
    <mergeCell ref="Y24:Y27"/>
    <mergeCell ref="C20:C23"/>
    <mergeCell ref="A8:A23"/>
    <mergeCell ref="B8:B23"/>
    <mergeCell ref="C8:C11"/>
    <mergeCell ref="N8:N11"/>
    <mergeCell ref="O8:O11"/>
    <mergeCell ref="P8:P11"/>
    <mergeCell ref="Q8:Q11"/>
    <mergeCell ref="R8:R11"/>
    <mergeCell ref="S8:S11"/>
    <mergeCell ref="T8:T11"/>
    <mergeCell ref="U8:U11"/>
    <mergeCell ref="V8:V11"/>
    <mergeCell ref="W8:W11"/>
    <mergeCell ref="X8:X11"/>
    <mergeCell ref="Y8:Y11"/>
    <mergeCell ref="C12:C15"/>
    <mergeCell ref="N12:N15"/>
    <mergeCell ref="O12:O15"/>
    <mergeCell ref="P12:P15"/>
    <mergeCell ref="Q12:Q15"/>
    <mergeCell ref="R12:R15"/>
    <mergeCell ref="S12:S15"/>
    <mergeCell ref="T12:T15"/>
    <mergeCell ref="U12:U15"/>
    <mergeCell ref="V12:V15"/>
    <mergeCell ref="W12:W15"/>
    <mergeCell ref="X12:X15"/>
    <mergeCell ref="Y12:Y15"/>
    <mergeCell ref="C16:C19"/>
    <mergeCell ref="N16:N19"/>
    <mergeCell ref="O16:O19"/>
    <mergeCell ref="P16:P19"/>
    <mergeCell ref="A1:D3"/>
    <mergeCell ref="E1:Y1"/>
    <mergeCell ref="E2:Y2"/>
    <mergeCell ref="E3:R3"/>
    <mergeCell ref="S3:Y3"/>
    <mergeCell ref="A4:D4"/>
    <mergeCell ref="E4:Y4"/>
    <mergeCell ref="A5:D5"/>
    <mergeCell ref="E5:Y5"/>
    <mergeCell ref="A6:A7"/>
    <mergeCell ref="B6:B7"/>
    <mergeCell ref="C6:C7"/>
    <mergeCell ref="D6:D7"/>
    <mergeCell ref="E6:E7"/>
    <mergeCell ref="F6:I6"/>
    <mergeCell ref="J6:M6"/>
    <mergeCell ref="N6:R6"/>
    <mergeCell ref="S6:Y6"/>
  </mergeCells>
  <pageMargins left="0.70866141732283472" right="0.70866141732283472" top="0.74803149606299213" bottom="0.74803149606299213" header="0.31496062992125984" footer="0.31496062992125984"/>
  <pageSetup scale="25" orientation="portrait" verticalDpi="0" r:id="rId1"/>
  <headerFooter>
    <oddFooter>&amp;C&amp;G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GESTIÓN</vt:lpstr>
      <vt:lpstr>INVERSIÓN</vt:lpstr>
      <vt:lpstr>ACTIVIDADES</vt:lpstr>
      <vt:lpstr>TERRITORIALIZACIÓN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NIRIA.GUERRERO</dc:creator>
  <cp:lastModifiedBy>YULIED.PENARANDA</cp:lastModifiedBy>
  <cp:lastPrinted>2020-01-31T11:48:23Z</cp:lastPrinted>
  <dcterms:created xsi:type="dcterms:W3CDTF">2020-01-13T15:10:39Z</dcterms:created>
  <dcterms:modified xsi:type="dcterms:W3CDTF">2021-06-18T03:56:09Z</dcterms:modified>
</cp:coreProperties>
</file>