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320" windowHeight="5370" tabRatio="541" activeTab="3"/>
  </bookViews>
  <sheets>
    <sheet name="GESTIÓN" sheetId="5" r:id="rId1"/>
    <sheet name="INVERSIÓN" sheetId="6" r:id="rId2"/>
    <sheet name="ACTIVIDADES " sheetId="12" r:id="rId3"/>
    <sheet name="TERRITORIALIZACION" sheetId="13" r:id="rId4"/>
    <sheet name="Hoja1" sheetId="10" state="hidden" r:id="rId5"/>
  </sheets>
  <externalReferences>
    <externalReference r:id="rId6"/>
    <externalReference r:id="rId7"/>
  </externalReferences>
  <definedNames>
    <definedName name="_xlnm._FilterDatabase" localSheetId="2" hidden="1">'ACTIVIDADES '!$A$7:$BF$36</definedName>
    <definedName name="_xlnm.Print_Area" localSheetId="2">'ACTIVIDADES '!$A$1:$V$36</definedName>
    <definedName name="_xlnm.Print_Area" localSheetId="0">GESTIÓN!$A$1:$AQ$15</definedName>
    <definedName name="_xlnm.Print_Area" localSheetId="1">INVERSIÓN!$A$1:$AP$48</definedName>
    <definedName name="_xlnm.Print_Area" localSheetId="3">TERRITORIALIZACION!$A$1:$X$57</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44525"/>
</workbook>
</file>

<file path=xl/calcChain.xml><?xml version="1.0" encoding="utf-8"?>
<calcChain xmlns="http://schemas.openxmlformats.org/spreadsheetml/2006/main">
  <c r="E7" i="13" l="1"/>
  <c r="F7" i="13"/>
  <c r="L7" i="13"/>
  <c r="E8" i="13"/>
  <c r="F8" i="13"/>
  <c r="L8" i="13"/>
  <c r="E9" i="13"/>
  <c r="F9" i="13"/>
  <c r="L9" i="13"/>
  <c r="E10" i="13"/>
  <c r="F10" i="13"/>
  <c r="L10" i="13"/>
  <c r="E11" i="13"/>
  <c r="F11" i="13"/>
  <c r="L11" i="13"/>
  <c r="E12" i="13"/>
  <c r="F12" i="13"/>
  <c r="L12" i="13"/>
  <c r="E13" i="13"/>
  <c r="F13" i="13"/>
  <c r="L13" i="13"/>
  <c r="E14" i="13"/>
  <c r="F14" i="13"/>
  <c r="L14" i="13"/>
  <c r="E15" i="13"/>
  <c r="F15" i="13"/>
  <c r="L15" i="13"/>
  <c r="E16" i="13"/>
  <c r="F16" i="13"/>
  <c r="L16" i="13"/>
  <c r="E17" i="13"/>
  <c r="F17" i="13"/>
  <c r="E18" i="13"/>
  <c r="F18" i="13"/>
  <c r="L18" i="13"/>
  <c r="E19" i="13"/>
  <c r="F19" i="13"/>
  <c r="L19" i="13"/>
  <c r="E20" i="13"/>
  <c r="F20" i="13"/>
  <c r="L20" i="13"/>
  <c r="E21" i="13"/>
  <c r="F21" i="13"/>
  <c r="E22" i="13"/>
  <c r="F22" i="13"/>
  <c r="E23" i="13"/>
  <c r="F23" i="13"/>
  <c r="L23" i="13"/>
  <c r="E24" i="13"/>
  <c r="F24" i="13"/>
  <c r="F31" i="13" s="1"/>
  <c r="K35" i="13" s="1"/>
  <c r="L24" i="13"/>
  <c r="E25" i="13"/>
  <c r="F25" i="13"/>
  <c r="E26" i="13"/>
  <c r="E32" i="13" s="1"/>
  <c r="F26" i="13"/>
  <c r="E27" i="13"/>
  <c r="F27" i="13"/>
  <c r="L27" i="13"/>
  <c r="E28" i="13"/>
  <c r="F28" i="13"/>
  <c r="L28" i="13"/>
  <c r="E29" i="13"/>
  <c r="F29" i="13"/>
  <c r="E30" i="13"/>
  <c r="F30" i="13"/>
  <c r="E31" i="13"/>
  <c r="G31" i="13"/>
  <c r="K31" i="13"/>
  <c r="L31" i="13"/>
  <c r="F32" i="13"/>
  <c r="G32" i="13"/>
  <c r="K32" i="13"/>
  <c r="S8" i="12" l="1"/>
  <c r="S9" i="12"/>
  <c r="S10" i="12"/>
  <c r="T10" i="12"/>
  <c r="S11" i="12"/>
  <c r="S12" i="12"/>
  <c r="T12" i="12"/>
  <c r="T36" i="12" s="1"/>
  <c r="S13" i="12"/>
  <c r="S14" i="12"/>
  <c r="S15" i="12"/>
  <c r="S16" i="12"/>
  <c r="T16" i="12"/>
  <c r="S17" i="12"/>
  <c r="S18" i="12"/>
  <c r="S19" i="12"/>
  <c r="S20" i="12"/>
  <c r="T20" i="12"/>
  <c r="S21" i="12"/>
  <c r="S22" i="12"/>
  <c r="S23" i="12"/>
  <c r="S24" i="12"/>
  <c r="S25" i="12"/>
  <c r="S26" i="12"/>
  <c r="S27" i="12"/>
  <c r="S28" i="12"/>
  <c r="S29" i="12"/>
  <c r="S30" i="12"/>
  <c r="S31" i="12"/>
  <c r="S32" i="12"/>
  <c r="U32" i="12"/>
  <c r="S33" i="12"/>
  <c r="S34" i="12"/>
  <c r="S35" i="12"/>
  <c r="U36" i="12"/>
  <c r="AI46" i="6"/>
  <c r="AI47" i="6" s="1"/>
  <c r="AI45" i="6"/>
  <c r="AH46" i="6"/>
  <c r="AH45" i="6"/>
  <c r="AH47" i="6" s="1"/>
  <c r="AG46" i="6"/>
  <c r="AG45" i="6"/>
  <c r="AG47" i="6" s="1"/>
  <c r="AF46" i="6"/>
  <c r="AF45" i="6"/>
  <c r="AF47" i="6" s="1"/>
  <c r="AK40" i="6"/>
  <c r="AJ40" i="6"/>
  <c r="AK39" i="6"/>
  <c r="AJ39" i="6"/>
  <c r="AK34" i="6"/>
  <c r="AJ34" i="6"/>
  <c r="AK33" i="6"/>
  <c r="AJ33" i="6"/>
  <c r="AJ27" i="6"/>
  <c r="AK27" i="6"/>
  <c r="AJ28" i="6"/>
  <c r="AK28" i="6"/>
  <c r="AK22" i="6"/>
  <c r="AJ22" i="6"/>
  <c r="AK21" i="6"/>
  <c r="AJ21" i="6"/>
  <c r="AJ15" i="6"/>
  <c r="AK15" i="6"/>
  <c r="AJ16" i="6"/>
  <c r="AK16" i="6"/>
  <c r="H44" i="6"/>
  <c r="H43" i="6"/>
  <c r="H40" i="6"/>
  <c r="H39" i="6"/>
  <c r="H38" i="6"/>
  <c r="H37" i="6"/>
  <c r="H34" i="6"/>
  <c r="H33" i="6"/>
  <c r="H32" i="6"/>
  <c r="H31" i="6"/>
  <c r="H26" i="6"/>
  <c r="H25" i="6"/>
  <c r="H28" i="6"/>
  <c r="H27" i="6"/>
  <c r="H22" i="6"/>
  <c r="H21" i="6"/>
  <c r="H16" i="6"/>
  <c r="H15" i="6"/>
  <c r="H9" i="6"/>
  <c r="AK9" i="6" s="1"/>
  <c r="H10" i="6"/>
  <c r="AK10" i="6"/>
  <c r="AJ10" i="6"/>
  <c r="AJ9" i="6"/>
  <c r="AL14" i="5"/>
  <c r="AK14" i="5"/>
  <c r="B3" i="10" l="1"/>
  <c r="B2" i="10"/>
  <c r="B1" i="10"/>
  <c r="I44" i="6" l="1"/>
  <c r="I43" i="6"/>
  <c r="I38" i="6"/>
  <c r="I37" i="6"/>
  <c r="I32" i="6"/>
  <c r="I31" i="6"/>
  <c r="I26" i="6"/>
  <c r="I25" i="6"/>
  <c r="I20" i="6"/>
  <c r="I19" i="6"/>
  <c r="I14" i="6"/>
  <c r="I13" i="6"/>
  <c r="J44" i="6" l="1"/>
  <c r="J43" i="6"/>
  <c r="J38" i="6"/>
  <c r="J37" i="6"/>
  <c r="J32" i="6"/>
  <c r="J31" i="6"/>
  <c r="J26" i="6"/>
  <c r="J25" i="6"/>
  <c r="J20" i="6"/>
  <c r="J19" i="6"/>
  <c r="J14" i="6"/>
  <c r="J13" i="6"/>
  <c r="I14" i="5" l="1"/>
  <c r="I45" i="6"/>
  <c r="AA44" i="6"/>
  <c r="Z44" i="6"/>
  <c r="Y44" i="6"/>
  <c r="X44" i="6"/>
  <c r="W44" i="6"/>
  <c r="V44" i="6"/>
  <c r="U44" i="6"/>
  <c r="T44" i="6"/>
  <c r="S44" i="6"/>
  <c r="R44" i="6"/>
  <c r="Q44" i="6"/>
  <c r="P44" i="6"/>
  <c r="O44" i="6"/>
  <c r="N44" i="6"/>
  <c r="M44" i="6"/>
  <c r="AA43" i="6"/>
  <c r="Z43" i="6"/>
  <c r="Y43" i="6"/>
  <c r="X43" i="6"/>
  <c r="W43" i="6"/>
  <c r="V43" i="6"/>
  <c r="U43" i="6"/>
  <c r="T43" i="6"/>
  <c r="S43" i="6"/>
  <c r="R43" i="6"/>
  <c r="Q43" i="6"/>
  <c r="P43" i="6"/>
  <c r="O43" i="6"/>
  <c r="N43" i="6"/>
  <c r="M43" i="6"/>
  <c r="AA38" i="6"/>
  <c r="Z38" i="6"/>
  <c r="Y38" i="6"/>
  <c r="X38" i="6"/>
  <c r="W38" i="6"/>
  <c r="V38" i="6"/>
  <c r="U38" i="6"/>
  <c r="T38" i="6"/>
  <c r="S38" i="6"/>
  <c r="R38" i="6"/>
  <c r="Q38" i="6"/>
  <c r="P38" i="6"/>
  <c r="O38" i="6"/>
  <c r="N38" i="6"/>
  <c r="M38" i="6"/>
  <c r="AA37" i="6"/>
  <c r="Z37" i="6"/>
  <c r="Y37" i="6"/>
  <c r="X37" i="6"/>
  <c r="W37" i="6"/>
  <c r="V37" i="6"/>
  <c r="U37" i="6"/>
  <c r="T37" i="6"/>
  <c r="S37" i="6"/>
  <c r="R37" i="6"/>
  <c r="Q37" i="6"/>
  <c r="P37" i="6"/>
  <c r="O37" i="6"/>
  <c r="N37" i="6"/>
  <c r="M37" i="6"/>
  <c r="AA32" i="6"/>
  <c r="Z32" i="6"/>
  <c r="Y32" i="6"/>
  <c r="X32" i="6"/>
  <c r="W32" i="6"/>
  <c r="V32" i="6"/>
  <c r="U32" i="6"/>
  <c r="T32" i="6"/>
  <c r="S32" i="6"/>
  <c r="R32" i="6"/>
  <c r="Q32" i="6"/>
  <c r="P32" i="6"/>
  <c r="O32" i="6"/>
  <c r="N32" i="6"/>
  <c r="M32" i="6"/>
  <c r="AA31" i="6"/>
  <c r="Z31" i="6"/>
  <c r="Y31" i="6"/>
  <c r="X31" i="6"/>
  <c r="W31" i="6"/>
  <c r="V31" i="6"/>
  <c r="U31" i="6"/>
  <c r="T31" i="6"/>
  <c r="S31" i="6"/>
  <c r="R31" i="6"/>
  <c r="Q31" i="6"/>
  <c r="P31" i="6"/>
  <c r="O31" i="6"/>
  <c r="N31" i="6"/>
  <c r="M31" i="6"/>
  <c r="AA26" i="6"/>
  <c r="Z26" i="6"/>
  <c r="Y26" i="6"/>
  <c r="X26" i="6"/>
  <c r="W26" i="6"/>
  <c r="V26" i="6"/>
  <c r="U26" i="6"/>
  <c r="T26" i="6"/>
  <c r="S26" i="6"/>
  <c r="R26" i="6"/>
  <c r="Q26" i="6"/>
  <c r="P26" i="6"/>
  <c r="O26" i="6"/>
  <c r="N26" i="6"/>
  <c r="M26" i="6"/>
  <c r="AA25" i="6"/>
  <c r="Z25" i="6"/>
  <c r="Y25" i="6"/>
  <c r="X25" i="6"/>
  <c r="W25" i="6"/>
  <c r="V25" i="6"/>
  <c r="U25" i="6"/>
  <c r="T25" i="6"/>
  <c r="S25" i="6"/>
  <c r="R25" i="6"/>
  <c r="Q25" i="6"/>
  <c r="P25" i="6"/>
  <c r="O25" i="6"/>
  <c r="N25" i="6"/>
  <c r="M25" i="6"/>
  <c r="AA20" i="6"/>
  <c r="Z20" i="6"/>
  <c r="Y20" i="6"/>
  <c r="X20" i="6"/>
  <c r="W20" i="6"/>
  <c r="V20" i="6"/>
  <c r="U20" i="6"/>
  <c r="T20" i="6"/>
  <c r="S20" i="6"/>
  <c r="R20" i="6"/>
  <c r="Q20" i="6"/>
  <c r="H20" i="6" s="1"/>
  <c r="P20" i="6"/>
  <c r="O20" i="6"/>
  <c r="N20" i="6"/>
  <c r="M20" i="6"/>
  <c r="AA19" i="6"/>
  <c r="Z19" i="6"/>
  <c r="Y19" i="6"/>
  <c r="X19" i="6"/>
  <c r="W19" i="6"/>
  <c r="V19" i="6"/>
  <c r="U19" i="6"/>
  <c r="T19" i="6"/>
  <c r="S19" i="6"/>
  <c r="R19" i="6"/>
  <c r="Q19" i="6"/>
  <c r="P19" i="6"/>
  <c r="O19" i="6"/>
  <c r="N19" i="6"/>
  <c r="M19" i="6"/>
  <c r="M14" i="6"/>
  <c r="N14" i="6"/>
  <c r="O14" i="6"/>
  <c r="P14" i="6"/>
  <c r="Q14" i="6"/>
  <c r="R14" i="6"/>
  <c r="S14" i="6"/>
  <c r="T14" i="6"/>
  <c r="U14" i="6"/>
  <c r="V14" i="6"/>
  <c r="H14" i="6" s="1"/>
  <c r="W14" i="6"/>
  <c r="X14" i="6"/>
  <c r="Y14" i="6"/>
  <c r="Z14" i="6"/>
  <c r="AA14" i="6"/>
  <c r="AA13" i="6"/>
  <c r="Z13" i="6"/>
  <c r="Y13" i="6"/>
  <c r="X13" i="6"/>
  <c r="W13" i="6"/>
  <c r="V13" i="6"/>
  <c r="U13" i="6"/>
  <c r="T13" i="6"/>
  <c r="S13" i="6"/>
  <c r="R13" i="6"/>
  <c r="Q13" i="6"/>
  <c r="P13" i="6"/>
  <c r="O13" i="6"/>
  <c r="N13" i="6"/>
  <c r="M13" i="6"/>
  <c r="H13" i="6"/>
  <c r="H19" i="6"/>
  <c r="J46" i="6"/>
  <c r="I46" i="6"/>
  <c r="I47" i="6" s="1"/>
  <c r="J45" i="6"/>
  <c r="AA46" i="6"/>
  <c r="AA47" i="6" s="1"/>
  <c r="V46" i="6"/>
  <c r="Q46" i="6"/>
  <c r="L46" i="6"/>
  <c r="K46" i="6"/>
  <c r="AA45" i="6"/>
  <c r="V45" i="6"/>
  <c r="Q45" i="6"/>
  <c r="L45" i="6"/>
  <c r="L47" i="6" s="1"/>
  <c r="K45" i="6"/>
  <c r="K47" i="6" s="1"/>
  <c r="H46" i="6"/>
  <c r="V47" i="6"/>
  <c r="Q47" i="6"/>
  <c r="J47" i="6" l="1"/>
  <c r="H45" i="6"/>
  <c r="H47" i="6" l="1"/>
</calcChain>
</file>

<file path=xl/comments1.xml><?xml version="1.0" encoding="utf-8"?>
<comments xmlns="http://schemas.openxmlformats.org/spreadsheetml/2006/main">
  <authors>
    <author>paola.rodriguez</author>
    <author>YULIED.PENARANDA</author>
  </authors>
  <commentList>
    <comment ref="V6" authorId="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W6" authorId="1">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List>
</comments>
</file>

<file path=xl/sharedStrings.xml><?xml version="1.0" encoding="utf-8"?>
<sst xmlns="http://schemas.openxmlformats.org/spreadsheetml/2006/main" count="433" uniqueCount="213">
  <si>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</si>
  <si>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</si>
  <si>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</si>
  <si>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</si>
  <si>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</si>
  <si>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</si>
  <si>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</si>
  <si>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</si>
  <si>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</si>
  <si>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</si>
  <si>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</si>
  <si>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</si>
  <si>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</si>
  <si>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</si>
  <si>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</si>
  <si>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</si>
  <si>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</si>
  <si>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</si>
  <si>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</si>
  <si>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</si>
  <si>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</si>
  <si>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</si>
  <si>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</si>
  <si>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</si>
  <si>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</si>
  <si>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</si>
  <si>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</si>
  <si>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</si>
  <si>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</si>
  <si>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</si>
  <si>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</si>
  <si>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</si>
  <si>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</si>
  <si>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PROYECTO:</t>
  </si>
  <si>
    <t>PERIODO:</t>
  </si>
  <si>
    <t>ID Meta</t>
  </si>
  <si>
    <t>Magnitud Reservas</t>
  </si>
  <si>
    <t>Reservas Presupuestales</t>
  </si>
  <si>
    <t>TOTALES - PROYECTO</t>
  </si>
  <si>
    <t>Total Recursos Vigencia - Proyecto</t>
  </si>
  <si>
    <t>Total  Recursos Reservas - Proyecto</t>
  </si>
  <si>
    <t>126PG01-PR 02-FA8-V.9</t>
  </si>
  <si>
    <t>1, COD. META</t>
  </si>
  <si>
    <t>2, Meta Proyecto</t>
  </si>
  <si>
    <t>3, Nombre -Punto de inversión (Localidad, Especial, Distrital)</t>
  </si>
  <si>
    <t>4, Variable</t>
  </si>
  <si>
    <t>5, Programación-Actualización</t>
  </si>
  <si>
    <t>6, ACTUALIZACIÓN</t>
  </si>
  <si>
    <t>7,3 Seguimiento Septiembre</t>
  </si>
  <si>
    <t>7,4 Seguimiento Diciembre</t>
  </si>
  <si>
    <t>8, LOCALIZACIÓN GEOGRÁFICA</t>
  </si>
  <si>
    <t>8,2 UPZ</t>
  </si>
  <si>
    <t>8,3 BARRIO</t>
  </si>
  <si>
    <t>8,4 PUNTO, LÍNEA O POLÍGONO</t>
  </si>
  <si>
    <t>8,5 ÁREA DE INFLUENCIA</t>
  </si>
  <si>
    <t>9,  POBLACIÓN</t>
  </si>
  <si>
    <t>9,1 NUMERO DE HOMBRES</t>
  </si>
  <si>
    <t>9,2 NUMERO DE MUJERES</t>
  </si>
  <si>
    <t>9,3 GRUPO ETARIO</t>
  </si>
  <si>
    <t>9,4 CONDICION POBLACIONAL</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</si>
  <si>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</si>
  <si>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</si>
  <si>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</si>
  <si>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</si>
  <si>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</si>
  <si>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</si>
  <si>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</si>
  <si>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</si>
  <si>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</si>
  <si>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</si>
  <si>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</si>
  <si>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</si>
  <si>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</si>
  <si>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</si>
  <si>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</si>
  <si>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</si>
  <si>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</si>
  <si>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</si>
  <si>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</si>
  <si>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</si>
  <si>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</si>
  <si>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</si>
  <si>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</si>
  <si>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</si>
  <si>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</si>
  <si>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</si>
  <si>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</si>
  <si>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</si>
  <si>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</si>
  <si>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</si>
  <si>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</si>
  <si>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</si>
  <si>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</si>
  <si>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</si>
  <si>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</si>
  <si>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</si>
  <si>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</si>
  <si>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</si>
  <si>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</si>
  <si>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</si>
  <si>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</si>
  <si>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126PG01-PR 02-FA5-V.9</t>
  </si>
  <si>
    <t>FORMATO DE  ACTUALIZACIÓN Y SEGUIMIENTO A LA TERRITORIALIZACIÓN DE LA INVERSIÓN</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</si>
  <si>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</si>
  <si>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</si>
  <si>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</si>
  <si>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</si>
  <si>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</si>
  <si>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</si>
  <si>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</si>
  <si>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Magnitud </t>
  </si>
  <si>
    <t xml:space="preserve">DISTRITO CAPITAL </t>
  </si>
  <si>
    <t>NO IDENTIFICA GRU´POS ETNICOS</t>
  </si>
  <si>
    <t>TODOS LOS GRUPOS</t>
  </si>
  <si>
    <t xml:space="preserve">Recursos </t>
  </si>
  <si>
    <t>Distrital</t>
  </si>
  <si>
    <t>FORTALECER LA PARTICIPACIÓN EN INSTANCIAS DE COORDINACIÓN INSTITUCIONAL DISTRITAL, REGIONAL Y NACIONAL</t>
  </si>
  <si>
    <t>GESTIONAR LAS  POLÍTICAS E INSTRUMENTOS DE PLANEACIÓN AMBIENTAL</t>
  </si>
  <si>
    <t>MEJORAR LA CAPACIDAD INSTITUCIONAL PARA LA PLANEACIÓN AMBIENTAL</t>
  </si>
  <si>
    <t xml:space="preserve">Suma </t>
  </si>
  <si>
    <t>GESTIONAR 4 ACTIVIDADES DE COORDINACIÓN PARA LA GESTIÓN AMBIENTAL DISTRITAL</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</si>
  <si>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</si>
  <si>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</si>
  <si>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</si>
  <si>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</si>
  <si>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</si>
  <si>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 xml:space="preserve">FORMATO DE ACTUALIZACIÓN Y SEGUIMIENTO AL COMPONENTE DE GESTIÓN </t>
  </si>
  <si>
    <t>1, GESTIONAR 4 ACTIVIDADES DE COORDINACIÓN PARA LA GESTIÓN AMBIENTAL DISTRITAL</t>
  </si>
  <si>
    <t>2, PRESENTAR 6 INICIATIVAS PARA LA AGENDA REGIONAL DESDE LAS COMPETENCIAS DE LA SECRETARÍA DISTRITAL DE AMBIENTE</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</si>
  <si>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</si>
  <si>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</si>
  <si>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 xml:space="preserve"> GESTIONAR 4 ACTIVIDADES DE COORDINACIÓN PARA LA GESTIÓN AMBIENTAL DISTRITAL</t>
  </si>
  <si>
    <t xml:space="preserve"> PRESENTAR 6 INICIATIVAS PARA LA AGENDA REGIONAL DESDE LAS COMPETENCIAS DE LA SECRETARÍA DISTRITAL DE AMBIENTE</t>
  </si>
  <si>
    <t xml:space="preserve"> EMITIR 10 INFORMES DE SEGUIMIENTO A LAS POLÍTICAS E INSTRUMENTOS ECONÓMICOS Y DE PLANEACIÓN AMBIENTAL PRIORIZADOS TENDIENTE AL DESARROLLO DEL NUEVO MODELO DE CIUDAD SOSTENIBLE</t>
  </si>
  <si>
    <t xml:space="preserve"> 1029 - PLANEACIÓN AMBIENTAL PARA UN MODELO DE DESARROLLO SOSTENIBLE EN EL DISTRITO Y LA REGIÓN</t>
  </si>
  <si>
    <t>1029 - PLANEACIÓN AMBIENTAL PARA UN MODELO DE DESARROLLO SOSTENIBLE EN EL DISTRITO Y LA REGIÓN</t>
  </si>
  <si>
    <t>4, COD. PROYECTO PRIORITARIO</t>
  </si>
  <si>
    <t>6 - Sostenibilidad ambiental basada en eficiencia energética</t>
  </si>
  <si>
    <t>40 - Gestión de la huella ambiental urbana</t>
  </si>
  <si>
    <t xml:space="preserve"> REALIZAR EL ACOMPAÑAMIENTO A LA PROGRAMACIÓN, Y ACTUALIZACIÓN DEL PLAN ANUAL DE ADQUISISCIONES DE LOS PROYECTOS DE  INVERSIÓN.</t>
  </si>
  <si>
    <r>
      <t xml:space="preserve"> </t>
    </r>
    <r>
      <rPr>
        <sz val="10"/>
        <rFont val="Arial"/>
        <family val="2"/>
      </rPr>
      <t>REALIZAR LA REVISION Y VIABILIZACIÓN</t>
    </r>
    <r>
      <rPr>
        <sz val="10"/>
        <color theme="1"/>
        <rFont val="Arial"/>
        <family val="2"/>
      </rPr>
      <t xml:space="preserve"> DE LOS ESTUDIOS PREVIOS  DE LOS</t>
    </r>
    <r>
      <rPr>
        <sz val="10"/>
        <rFont val="Arial"/>
        <family val="2"/>
      </rPr>
      <t xml:space="preserve">  PROYECTOS</t>
    </r>
    <r>
      <rPr>
        <sz val="10"/>
        <color theme="1"/>
        <rFont val="Arial"/>
        <family val="2"/>
      </rPr>
      <t xml:space="preserve"> DE INVERSION </t>
    </r>
  </si>
  <si>
    <t>Priorizar y formular las determinantes ambientales</t>
  </si>
  <si>
    <t>Número de Instrumentos</t>
  </si>
  <si>
    <t>Especial (Cundinamarca, tolima, Meta y Boyaca)</t>
  </si>
  <si>
    <t xml:space="preserve">11, RETRASOS 
</t>
  </si>
  <si>
    <t xml:space="preserve">12, SOLUCIONES PLANTEADAS </t>
  </si>
  <si>
    <t>13, BENEFICIOS</t>
  </si>
  <si>
    <t>14, FUENTE DE EVIDENCIAS</t>
  </si>
  <si>
    <t xml:space="preserve">10, DESCRIPCIÓN DE LOS AVANCES Y LOGROS ALCANZADOS A Diciembre </t>
  </si>
  <si>
    <t>Contar con un instrumento de planeación ambiental que visibiliza el beneficio ambiental para la ciudad, logrado por las entidades distritales que en el marco del Plan de Desarrollo vigente desarrollan acciones ambientales complementarias. Integra y armoniza las acciones e inversiones de cada cuatrienio con los objetivos y estrategias del Plan de Gestión Ambiental –PGA.
Conocer los principales logros, avances físicos y presupuestales de las metas/acciones ambientales alcanzados en la ciudad, mediante la ejecución del PACA Distrital 2012 - 2016. 
Se beneficiarán en primera instancia los propietarios de predios en franja de Adecuación. Cerca de 1000 predios</t>
  </si>
  <si>
    <t>Plan de Acción Ambiental Cuatrienal - PACA: Se orientó y acompañó permanentemente la formulación de los PACA Institucionales, se realizó la consolidación, socialización y validación del PACA Distrital 2016-2020 “Bogotá Mejor para Todos”. Se consolidó la evaluación (avance físicos, presupuestales y logros) del PACA 2012-2016.
Adicionalmente se cuenta con un documento de propuesta de la batería de instrumentos económicos posibles para aplicar en la Franja de Adecuación de Cerros Orientales, se actualiza el cálculo de la Tasa Retributiva por Vertimientos Puntuales y se inicia acercamientos para operativizar el Acuerdo 655 de 2016 sobre energías renovables y sus incentivos asociados.</t>
  </si>
  <si>
    <t xml:space="preserve"> -  Reporte Consolidado de Alertas  y recomendaciones  de la gestión de los proyectos de inversión
-   Plan de Adquisiciones publicado en la página web de la entidad
-  Base de datos seguimiento revisión Estudios Previos y Adiciones
-  Reportes SEGPLAN
-  Fichas EBI - D</t>
  </si>
  <si>
    <t>Actas de reunión de orientación y acompañamiento para la formulación del PACA 2016-2020.
Actas de reunión de orientación y acompañamiento para la evaluación del PACA 2012-2016.
PACA´s institucionales Formulados.
PACA Distrital "Bogotá Mejor para Todos" consolidado, validado y socializado.
Informe de evaluación PACA 2012-2016.
Base de Datos con toda la información geográfica  de los predios seleccionados  dentro de la franja de adecuación  sobre la franja de cerros, Documentos técnicos de soporte sobre la batería de Instrumentos económicos para la franja y el informe de seguimiento anual de los resultados.</t>
  </si>
  <si>
    <t>fortalecer</t>
  </si>
  <si>
    <t>gestionar</t>
  </si>
  <si>
    <t>mejorar</t>
  </si>
  <si>
    <t xml:space="preserve">6, DESCRIPCIÓN DE LOS AVANCES Y LOGROS ALCANZADOS </t>
  </si>
  <si>
    <t>Territorio sostenible</t>
  </si>
  <si>
    <t>Número de instrumentos de Planeación Ambiental en los cuales se revisan, actualizan o incorporan determinantes ambientales</t>
  </si>
  <si>
    <t>Se realizó la consolidación de la información generada en la instancia de coordinación interinstitucional, elaborando la correspondiente acta de reunión de la Comisión Intersectorial para la Sostenibilidad, la Protección Ambiental, el Ecourbanismo y la Ruralidad del D.C. CISPAER; la cual fue enviada por correo electrónico a los delegados de las diferentes entidades.
Por su parte, se inició el seguimiento a la participación de la SDA en las otras Comisiones Intersectoriales del Distrito.   De igual manera se le hizo seguimiento a los compromisos adquiridos por la SDA en la Comisión Intersectorial de gestión de Riesgos y Cambio Climático en la reunión realizada el día 30 de noviembre de2016, como parte de lo cual la Subdirección de Políticas y Planes Ambientales elaboró respuesta a IDIGER.
Se elaboró la revisión final y edición del documento de estado de las instancias ambientales de coordinación interinstitucional.</t>
  </si>
  <si>
    <t xml:space="preserve">Coordinación insterinstitucional en materia ambiental en el D.C.  para la toma de decisiones, la dinamización del espacio de coordinación y  la correcta articulación de la ejecución de las políticas y planes ambientales. </t>
  </si>
  <si>
    <t xml:space="preserve">Acta de reunión </t>
  </si>
  <si>
    <t>El Ministerio de Ambiente seleccionó a Bogotá y a la Región Central para construir un portafolio de medidas prioritarias de reducción de emisiones de GEI, que parte desde las líneas y estrategias de acción a nivel nacional y se articula con las necesidades y el contexto local. A partir de la metodología del MADS y con el apoyo de la SDA, se evaluaron un total de 38 medidas para el Distrito y se priorizaron 26. El MADS le presentó a los diferentes sectores del Distrito las medidas y se realizaron los respectivos aportes para la corrección de las mismas. Se apoyó a la RAPE y a la Fundación SOCYA, con el proyecto cambio verde mediante la divulgación de las jornadas de intercambio en redes sociales como Facebook y twitter; dichas jornadas consisten en intercambiar material reciclable por alimentos que se producen en la región central. Se realizó una reunión entre la RAPE y GEOTEM para conocer los avances en la identificación de familias a ser involucradas en el proyecto páramos de la RAPE en las localidades de Usme y Sumapaz, así como de las hectáreas a intervenir en los procesos de restauración en el marco de proyecto PARAMOS que va a ser ejecutado por la RAPE, esto con el fin de articular las intervenciones del proyecto con las acciones realizadas por la SDA en la ruralidad de Usme y Sumapaz. Se realizó un documento de ajustes, observaciones y aportes al Plan Estratégico Regional que incluye la propuesta de proyectos ambientales que pueden ser formulados y desarrollados en el marco de la RAPE. En conjunto con las autoridades ambientales pertenecientes al Nodo Regional de Cambio Climático Centro Oriente Andino y ASOCARS se realizaron talleres y reuniones con el propósito de ajustar los documentos borrador del reglamento operativo y el plan de acción, los cuales serán presentados en los diferentes entes territoriales del Nodo (DC, Cundinamarca, Huila, Tolima y Boyacá).</t>
  </si>
  <si>
    <t>La ciudad cuenta con un portafolio de medidas priorizadas de mitigación al cambio climático articuladas con el gobierno nacional. El apoyo a la RAPE en el proyecto páramos contribuye a identificar familias beneficiaras en relación a la reconversión productiva sostenible y la conservación de los ecosistemas en la ruralidad de Bogotá. Las iniciativas de integración y articulación regional ayudan a promover una gestión ambiental conjunta, la protección y sustentabilidad de los ecosistemas de la región y sus servicios (regulación del agua, aire y suelo, provisión de agua, alimentos, fibras y materias primas, recreación y cultura) que son claves para el funcionamiento de la ciudad y el bienestar de sus habitantes</t>
  </si>
  <si>
    <t xml:space="preserve">Actas de reunión y listados de asistencia, informes y documentos de trabajo adjuntados. </t>
  </si>
  <si>
    <r>
      <rPr>
        <b/>
        <sz val="10"/>
        <rFont val="Arial"/>
        <family val="2"/>
      </rPr>
      <t>PMA</t>
    </r>
    <r>
      <rPr>
        <sz val="10"/>
        <rFont val="Arial"/>
        <family val="2"/>
      </rPr>
      <t xml:space="preserve">: Se entregó la 3ra versión del Plan de Acción del PEDH El Salitre, se realizó la presentación del avance de los PMA de los PEDH Salitre y Tunjo y se han realizado mesas técnicas con la EAB y la SER para revisión de los productos 1,2,3,4. 
</t>
    </r>
    <r>
      <rPr>
        <b/>
        <sz val="10"/>
        <rFont val="Arial"/>
        <family val="2"/>
      </rPr>
      <t>PACA</t>
    </r>
    <r>
      <rPr>
        <sz val="10"/>
        <rFont val="Arial"/>
        <family val="2"/>
      </rPr>
      <t>: Se gestionó la adopción del PACA Distrital “Bogotá Mejor para Todos”. Se orientó y acompañó permanentemente a las entidades en la Evaluación del PACA 2012-2016 y el seguimiento para la vigencia 2016. Se avanzó en la evaluación del cumplimiento (avances físicos, presupuestales y logros) de las metas/acciones ambientales, mediante la ejecución del PACA Distrital 2012 - 2016.</t>
    </r>
    <r>
      <rPr>
        <b/>
        <sz val="10"/>
        <rFont val="Arial"/>
        <family val="2"/>
      </rPr>
      <t xml:space="preserve"> 
PIGA</t>
    </r>
    <r>
      <rPr>
        <sz val="10"/>
        <rFont val="Arial"/>
        <family val="2"/>
      </rPr>
      <t xml:space="preserve">: Se revisaron 90 documentos PIGA, 64 actas de concertación, 23 reuniones de orientación, revisión de informes de plan de acción, seguimiento y verificación. Informe huella de carbono, indicador biciusuarios, boletín 16, procedimiento PIGA y respuestas.
</t>
    </r>
    <r>
      <rPr>
        <b/>
        <sz val="10"/>
        <rFont val="Arial"/>
        <family val="2"/>
      </rPr>
      <t>PAL</t>
    </r>
    <r>
      <rPr>
        <sz val="10"/>
        <rFont val="Arial"/>
        <family val="2"/>
      </rPr>
      <t xml:space="preserve">: Se acompañó la adopción de 13 PAL, se completan 18 PAL adoptados; pendientes solo Engativá y Antonio Nariño; se consolidó el reporte Storm de ejecución PAL 2016; se inicia acompañamiento a Proyectos Locales.
</t>
    </r>
    <r>
      <rPr>
        <b/>
        <sz val="10"/>
        <rFont val="Arial"/>
        <family val="2"/>
      </rPr>
      <t>PDGRCC</t>
    </r>
    <r>
      <rPr>
        <sz val="10"/>
        <rFont val="Arial"/>
        <family val="2"/>
      </rPr>
      <t xml:space="preserve">: A partir de reuniones y talleres internos y externos, se formularon propuestas de actualización de las metas 2020 del Plan Distrital de Gestión de Riesgos y Cambio Climático (PDGRCC). Se promovió la articulación del PDGRCC con procesos nacionales. 
</t>
    </r>
    <r>
      <rPr>
        <b/>
        <sz val="10"/>
        <rFont val="Arial"/>
        <family val="2"/>
      </rPr>
      <t>P.Salud Ambiental</t>
    </r>
    <r>
      <rPr>
        <sz val="10"/>
        <rFont val="Arial"/>
        <family val="2"/>
      </rPr>
      <t xml:space="preserve">: Se entregó la secretaría técnica de la Mesa de Salud Ambiental-CISPAER a SDS. Se hizo propuesta de armonización de la PDSA con el PDD vigente. 
</t>
    </r>
    <r>
      <rPr>
        <b/>
        <sz val="10"/>
        <rFont val="Arial"/>
        <family val="2"/>
      </rPr>
      <t>P. Producción y Consumo Sostenible</t>
    </r>
    <r>
      <rPr>
        <sz val="10"/>
        <rFont val="Arial"/>
        <family val="2"/>
      </rPr>
      <t xml:space="preserve">: se apoyó al equipo técnico de SEGAE en la actualización de la política a través de talleres y elaboración y revisión de documentos técnicos. 
</t>
    </r>
    <r>
      <rPr>
        <b/>
        <sz val="10"/>
        <rFont val="Arial"/>
        <family val="2"/>
      </rPr>
      <t>P. Ruralidad</t>
    </r>
    <r>
      <rPr>
        <sz val="10"/>
        <rFont val="Arial"/>
        <family val="2"/>
      </rPr>
      <t xml:space="preserve">: Articulación con SDP (Dirección de Políticas Sectoriales y Gerencia de Ambiente y Ruralidad), para el seguimiento, apoyo en la implementación y actualización de la Política. 
</t>
    </r>
    <r>
      <rPr>
        <b/>
        <sz val="10"/>
        <rFont val="Arial"/>
        <family val="2"/>
      </rPr>
      <t>P. Bienestar Animal</t>
    </r>
    <r>
      <rPr>
        <sz val="10"/>
        <rFont val="Arial"/>
        <family val="2"/>
      </rPr>
      <t xml:space="preserve">: seguimiento a la Política y visibilización de las acciones a través del visor geográfico ambiental. Se diseñó un plan de trabajo conjunto para la actualización del Plan de Acción. 
</t>
    </r>
    <r>
      <rPr>
        <b/>
        <sz val="10"/>
        <rFont val="Arial"/>
        <family val="2"/>
      </rPr>
      <t>P. Humedales</t>
    </r>
    <r>
      <rPr>
        <sz val="10"/>
        <rFont val="Arial"/>
        <family val="2"/>
      </rPr>
      <t xml:space="preserve">: Articulación con la Subdirección de Ecosistemas de la SDA para el seguimiento al Plan de Acción de la política y la coordinación interinstitucional con las demás entidades responsables. 
</t>
    </r>
    <r>
      <rPr>
        <b/>
        <sz val="10"/>
        <rFont val="Arial"/>
        <family val="2"/>
      </rPr>
      <t>P. de Gestión Ambiental Urbana</t>
    </r>
    <r>
      <rPr>
        <sz val="10"/>
        <rFont val="Arial"/>
        <family val="2"/>
      </rPr>
      <t xml:space="preserve">: Talleres, consolidación y envío a MinAmbiente del reporte distrital de seguimiento de esta Política nacional. 
</t>
    </r>
    <r>
      <rPr>
        <b/>
        <sz val="10"/>
        <rFont val="Arial"/>
        <family val="2"/>
      </rPr>
      <t>POT</t>
    </r>
    <r>
      <rPr>
        <sz val="10"/>
        <rFont val="Arial"/>
        <family val="2"/>
      </rPr>
      <t>: Formulación del documento "Diagnóstico Ambiental del perímetro urbano de Bogotá" como insumo al DTS del POT, el cual fue radicado ante Planeación Distrital y discutido en taller interno SDA.</t>
    </r>
  </si>
  <si>
    <t>Falta de entrega de información por parte de las entidaddes, para la publicación de los indicadores de agua, energía y residuos en el OAB.
SDA está pendiente de la coordinación por parte de la SDP para continuar con formulación POT</t>
  </si>
  <si>
    <t>Se amplió el plazo a las entidades faltantes por entregar o aclarar información con el fin de tener datos más confiables y hacer la publicación en el mes de abril. 
Se busca interlocución directa con SDP para conocer el cronógrama y prestar el apoyo requerido por parte de la SDA</t>
  </si>
  <si>
    <t xml:space="preserve">Las entidades distritales en su mayoría han formulado y concertado su PIGA con la SDA, lo cual les permite mejorar la gestión ambiental para la actual administración. 
Ajuste del ordenamiento territorial a las condiciones socio-ambientales de la ciudad y la normativa vigente para esta materia.
Se garantiza la orientación y acompañamiento a las entidades responsables del PACA Distrital, y por consiguiente el cumplimiento de los lineamientos y los resultados esperados del instrumento.
Se cuenta con un instrumento de planeación ambiental que visibiliza el beneficio ambiental para la ciudad, logrado por las entidades distritales que en el marco del Plan de Desarrollo vigente desarrollan acciones ambientales complementarias. Integra y armoniza las acciones e inversiones de cada cuatrienio con los objetivos y estrategias del Plan de Gestión Ambiental –PGA.
Permite evaluar el cumplimiento de las metas/acciones ambientales, mediante la ejecución del PACA Distrital 2012 - 2016.
Conocimiento de los principales logros, avances físicos y presupuestales de las metas/acciones ambientales alcanzados en la ciudad, mediante la ejecución del PACA Distrital “Bogotá Mejor para Todos”, para la vigencia 2016.
PAL-Contar con el Plan de gestión pertinente para  2017 a 2020.
</t>
  </si>
  <si>
    <t>Archivo de Gestión de la Subdirección de Políticas y Planes Ambientales.</t>
  </si>
  <si>
    <t xml:space="preserve">Para el proceso de fortalecimiento de los observatorios, con respecto al OAB, se implementó un nuevo diseño con nuevos colores y nuevas tendencias web como el Paralax scrolling. Además, se realizaron 2 capacitaciones y acompañamientos a usuarios en la gestión de indicadores y de información, a los cuales, se les asignó clave para la actualización de sus respectivos indicadores. Así mismo, se realizó la gestión de los indicadores con un nivel de actualización de 63,05% mientras que en el ORARBO para los indicadores del Distrito Capital es de 41,94%. Se atendieron 30 solicitudes de usuarios del OAB y ORARBO. Además, se publicaron 89 noticias en los dos observatorios. En el OAB se encuentra registrados 1520 de los cuales 280 lo hicieron durante primer trimestre. Mientras que en el ORARBO hay 163 usuarios, 46 registrados entre enero y marzo.
Se asistió y participó en dos mesas Sigica Orarbo  con el objeto  de diseñar e implementar mejoras en el ORARBO.
Con el fin de ajustar las acciones de investigación ambiental de acuerdo con las necesidades identificadas en el plan de investigaciones, se realizaron 4 jornadas de trabajo con la Subdirección de Calidad del Aire, Auditiva y Visual-SDA, subdirección de Ecourbanismo y Gestión Ambiental Empresarial-SDA, Región Central- RAPE y el Nodo Regional Centro Oriente Andino- NRCOA.
</t>
  </si>
  <si>
    <t xml:space="preserve">Tener los observatorios actualizados . El OAB con un nuevo diseño y el ORARBO con un plan de acción para impelmentar nuevas funcionalidades. 
Observatorios actualizados y disponibles para acceso al público y fortalecimiento en la gestión de conocimiento.
contar con una línea base que permitirá direccionar los alcances posibles en el Distrito para el 2019 en lo referente a investigación ambiental </t>
  </si>
  <si>
    <t>http://oab.ambientebogota.gov.co/
En los reportes del contrato 20170134 del 2017
http://www.orarbo.gov.co/</t>
  </si>
  <si>
    <r>
      <rPr>
        <b/>
        <sz val="10"/>
        <rFont val="Arial"/>
        <family val="2"/>
      </rPr>
      <t>1.</t>
    </r>
    <r>
      <rPr>
        <sz val="10"/>
        <rFont val="Arial"/>
        <family val="2"/>
      </rPr>
      <t xml:space="preserve"> Se elaboró el segundo informe integral de seguimiento a los doce (12) proyectos de inversión de la entidad con corte a 31/12/2016. Se realizó la socialización de los mismos por cada gerencia del proyecto de inversión. Este documento permitió evidenciar la ejecución presupuestal y de acciones de estos para la vigencia 2016, así como realizar un seguimiento a las alertas generadas en el primer informe integral de seguimiento.
</t>
    </r>
    <r>
      <rPr>
        <b/>
        <sz val="10"/>
        <rFont val="Arial"/>
        <family val="2"/>
      </rPr>
      <t>2</t>
    </r>
    <r>
      <rPr>
        <sz val="10"/>
        <rFont val="Arial"/>
        <family val="2"/>
      </rPr>
      <t xml:space="preserve">. Así mismo, se realizó el seguimiento a los planes de acción correspondientes a los doce (12) proyectos de inversión del periodo comprendido del 01/07/16 al 31/12/16 en sus componentes de gestión, inversión, actividades y territorialización. Se realizó la reprogramación del Plan de Acción para la vigencia 2017, con base a los resultados del seguimiento realizado a 31/12/16 y la cuota asignada para la entidad en la vigencia 2017. Estos resultados fueron cargados en el aplicativo SEGPLAN cumpliendo con las directrices impartidas por la Secretaria Distrital de Planeación - SDP. Se ha realizado acompañamiento a las Alcaldías Locales en la formulación de las fichas "Documento Técnico de Soporte" - DTS, así como una matriz de cadena de valor con la armonización y articulación de los proyectos de inversión de las Alcaldías Locales con los proyectos de inversión de la SDA, con el fin de que ambas instancias aporten al cumplimiento de las Metas Plan de Desarrollo - MPDD.
</t>
    </r>
    <r>
      <rPr>
        <b/>
        <sz val="10"/>
        <rFont val="Arial"/>
        <family val="2"/>
      </rPr>
      <t>3.</t>
    </r>
    <r>
      <rPr>
        <sz val="10"/>
        <rFont val="Arial"/>
        <family val="2"/>
      </rPr>
      <t xml:space="preserve"> Se brindó acompañamiento, revisión, validación y consolidación al plan anual de adquisiciones (PAA), de la entidad de acuerdo a las necesidades manifestadas por los doce (12) proyectos de inversión, así como su publicación en la página web de la entidad, previa aprobación de la Ordenadora del Gasto. En lo corrido del trimestre se realizaron seis (6) actualizaciones al PAA. 
Estas dos últimas acciones sirvieron como insumo para realizar el informe integral de seguimiento. Se realizó el seguimiento a los programas 38, 39, 40 y 47 asociados al Plan de Desarrollo "Bogotá Mejor para Todos" con corte del 01/07/16 al 31/12/16 en el aplicativo SEGPLAN. adionalmente se realizó el informe de seguimiento al eje transversal 6 cuya Coordinación está en cabeza de la SDA.
</t>
    </r>
  </si>
  <si>
    <t>Contar con información sobre la gestión de los proyectos de la SDA a nivel de ejecución tanto físico como financieramente para facilitar y mantener informada a la ciudadanía sobre lo realizado por la SDA en cuanto a su misionalidad. 
Saber el estado de ejecución del proyecto de inversión.
Con esta información se pone a disposición de los Gerentes, de un insumo valioso para hacer una mejora continua sobre la gestión de los proyectos.
Además, permite la articulación de los proyectos de inversión local y de la entidad en materia ambiental, para dar cumplimiento a las MPDD.</t>
  </si>
  <si>
    <r>
      <rPr>
        <b/>
        <sz val="10"/>
        <rFont val="Arial"/>
        <family val="2"/>
      </rPr>
      <t xml:space="preserve">Actividad 1 </t>
    </r>
    <r>
      <rPr>
        <sz val="10"/>
        <rFont val="Arial"/>
        <family val="2"/>
      </rPr>
      <t xml:space="preserve">- Francia: Se participó en dos eventos como ponentes en el marco del año Francia Colombia: el 20 de febrero con la presentación del Secretario en el evento Miradas Cruzadas Sobre Ciudades Sostenibles y se realizó la ponencia por parte de la Subdirección de Control del Aire, Auditiva y Visual, en el panel de Calidad del Aire. Se participó en el evento "Seminario Contaminación Ambiental: Gestión de riesgos y sostenibilidad de la inversión", donde la Dirección de Gestión Ambiental expuso "Política Distrital de sitios contaminados" 29 de marzo. 
</t>
    </r>
    <r>
      <rPr>
        <b/>
        <sz val="10"/>
        <rFont val="Arial"/>
        <family val="2"/>
      </rPr>
      <t>Actividad 2</t>
    </r>
    <r>
      <rPr>
        <sz val="10"/>
        <rFont val="Arial"/>
        <family val="2"/>
      </rPr>
      <t xml:space="preserve">- GCF: La Secretaría Distrital de Ambiente en articulación con conservación Internacional presentó ante el Cuerpo Colegiado del Fondo Verde del Clima, para su evaluación dentro del proceso de priorización y definición de la cartera de proyectos 2017 – 2018. la propuesta "Adaptación y mitigación al cambio climático mediante acciones de conservación, restauración y uso sostenible de los servicios ecosistémicos del territorio comprendido entre los páramos de Guacheneque, Guerrero, Chingaza, Sumapaz, los Cerros Orientales de Bogotá y su área de influencia" con el fin de diseñar e implementar un programa regional para reducir la vulnerabilidad a la variabilidad y el cambio climático que se integre al ordenamiento territorial y al manejo integral de cuencas abastecedoras del corredor de conservación Bogotá - Región, sostenible financieramente en el largo plazo, que a través de medidas y acciones de adaptación basadas en ecosistemas (AbE) y en comunidades (AbC), permitan la reducción de emisiones de CO2, garanticen la provisión de servicios ecosistémicos prioritarios, especialmente agua potable, y aumenten la capacidad de adaptación de las comunidades con el fin de reducir su vulnerabilidad al cambio climático.
</t>
    </r>
    <r>
      <rPr>
        <b/>
        <sz val="10"/>
        <rFont val="Arial"/>
        <family val="2"/>
      </rPr>
      <t>Actividad 3</t>
    </r>
    <r>
      <rPr>
        <sz val="10"/>
        <rFont val="Arial"/>
        <family val="2"/>
      </rPr>
      <t xml:space="preserve">- C40: Se hizo el acompañamiento, seguimiento y apoyo para la consolidación de la propuesta presentada a C-40 por la SDA a la convocatoria "Ciudades Saludables y Habitables" solicitando asistencia técnica con el fin de "Estructurar una normatividad para el control y seguimiento a fuentes móviles mediante la utilización de sensores remotos" para el control vehicular en condiciones reales de carga, velocidad de tráfico, entre otros. 
</t>
    </r>
    <r>
      <rPr>
        <b/>
        <sz val="10"/>
        <rFont val="Arial"/>
        <family val="2"/>
      </rPr>
      <t>Actividad 4</t>
    </r>
    <r>
      <rPr>
        <sz val="10"/>
        <rFont val="Arial"/>
        <family val="2"/>
      </rPr>
      <t xml:space="preserve">-Nakopa II: Se adelantó la gestión para postular un proyecto en el marco del programa alemán Desarrollo Municipal sostenible mediante proyectos de cooperación-NAKOPA II con la ciudad de Sttutgart por sus siglas en alemán, donde se subvencionarán proyectos de países de economías emergentes. El objetivo del proyecto propuesto por la SDA es construir e implementar guías aplicadas a las condiciones específicas de la ciudad que orienten a la autoridad ambiental y a la ciudadanía en la gestión de la contaminación del recurso hídrico subterráneo somero, lo cual permitirá subsanar problemas de contaminación del agua subterránea.
</t>
    </r>
  </si>
  <si>
    <t>1. Visibilidad internacional de la SDA y de las políticas ambientales del Plan de Desarrollo Bogota Mejor para Todos, así como también se recibió información importante acerca de lo que se está desarrollando en materia ambiental en otros países. 
2. Apoyo a las actividades misionales de gestión a través de alianzas con los ciudadanos, organizaciones privadas y de carácter internacional en pro de la gestión ambiental, el mejoramiento de la calidad del aire, el agua y el cambio climático</t>
  </si>
  <si>
    <t xml:space="preserve">Correos electrónicos, documentos oficiales de GCF, C40 y NAKOPA, así como las memorias entregadas en los eventos desarrollados en el marco del año Francia-Colombia.
Adicionalmente contamos con las 
agendas, informe de actividades y plan de trabajo en el proceso de organización de información para las propuestas, así  como los listados de asistencia a reuniones.
</t>
  </si>
  <si>
    <t xml:space="preserve">Se hizo el acompañamiento, seguimiento y apoyo para la consolidación de la propuesta presentada a C-40 por parte de la SDA, a la convocatoria "Ciudades Saludables y Habitables" solicitando asistencia técnica con el fin de "Estructurar una normatividad para el control y seguimiento a fuentes móviles mediante la utilización de sensores remotos" para el control vehicular en condiciones reales de carga, velocidad de tráfico, entre otros. 
Se está haciendo seguimiento al proyecto NAKOPA I con el fin de entregar el informe final y realizar el evento donde se presentará el trabajo realizado y su impacto. 
Se está haciendo el seguimiento y prestando el apoyo a las propuestas de OPEL-Ecosistemas y Ecourbanismo que se postularán para la convocatoria de Metrópolis, cuyo plazo vence el 21 de abril </t>
  </si>
  <si>
    <t>HACER SEGUIMIENTO A LAS GESTIONES REALIZADAS PRODUCTO DE LOS  PROCESOS DE COOPERACÓN INTERNACIONAL TÉCNICA Y/O FINANCIERA, PARA MEDIR EL IMPACTO QUE GENERAN ESTAS EN LOS PROYECTOS ESTRATÉGICOS DE LA ENTIDAD</t>
  </si>
  <si>
    <r>
      <rPr>
        <b/>
        <sz val="10"/>
        <rFont val="Arial"/>
        <family val="2"/>
      </rPr>
      <t>1.</t>
    </r>
    <r>
      <rPr>
        <sz val="10"/>
        <rFont val="Arial"/>
        <family val="2"/>
      </rPr>
      <t xml:space="preserve"> Se presentó a la Dirección de Relaciones Internacionales de la Alcaldía Mayor, la propuesta para realizar un convenio con CITEPA-Francia, que permita desarrollar una herramienta rápida que para evaluar el impacto de las políticas y medidas de transporte urbano sobre las emisiones de contaminantes en el aire.
</t>
    </r>
    <r>
      <rPr>
        <b/>
        <sz val="10"/>
        <rFont val="Arial"/>
        <family val="2"/>
      </rPr>
      <t xml:space="preserve">2. </t>
    </r>
    <r>
      <rPr>
        <sz val="10"/>
        <rFont val="Arial"/>
        <family val="2"/>
      </rPr>
      <t xml:space="preserve">Se adelantó la gestión para postular un proyecto en el marco del programa alemán Desarrollo Municipal sostenible mediante proyectos de cooperación-NAKOPA II con la ciudad de Sttutgart por sus siglas en alemán, donde se subvencionarán proyectos de países de economías emergentes. El objetivo del proyecto propuesto por la SDA es construir e implementar guías aplicadas a las condiciones específicas de la ciudad que orienten a la autoridad ambiental y a la ciudadanía en la gestión de la contaminación del recurso hídrico subterráneo somero, lo cual permitirá subsanar problemas de contaminación del agua subterránea.
</t>
    </r>
    <r>
      <rPr>
        <b/>
        <sz val="10"/>
        <rFont val="Arial"/>
        <family val="2"/>
      </rPr>
      <t xml:space="preserve">3. </t>
    </r>
    <r>
      <rPr>
        <sz val="10"/>
        <rFont val="Arial"/>
        <family val="2"/>
      </rPr>
      <t xml:space="preserve">Se está apoyando el proceso del Plan Distrital de Gestión del Riesgo con el fin de cumplir la meta a corto plazo de 2020. EL papel de la Subdirección de Proyectos y Cooperación Internacional será apoyar el proceso para identificar temas susceptibles de cooperación. Se enviaron las 2 primeras fichas solicitadas para este periodo. 
</t>
    </r>
    <r>
      <rPr>
        <b/>
        <sz val="10"/>
        <rFont val="Arial"/>
        <family val="2"/>
      </rPr>
      <t>4</t>
    </r>
    <r>
      <rPr>
        <sz val="10"/>
        <rFont val="Arial"/>
        <family val="2"/>
      </rPr>
      <t xml:space="preserve">. Se participó el 20 de febrero con la presentación del Secretario en el evento Miradas Cruzadas Sobre Ciudades Sostenibles y se realizó la ponencia por parte de la Subdirección de Control del Aire, Auditiva y Visual, en el panel de Calidad del Aire. 
</t>
    </r>
    <r>
      <rPr>
        <b/>
        <sz val="10"/>
        <rFont val="Arial"/>
        <family val="2"/>
      </rPr>
      <t>5.</t>
    </r>
    <r>
      <rPr>
        <sz val="10"/>
        <rFont val="Arial"/>
        <family val="2"/>
      </rPr>
      <t xml:space="preserve"> Se realizó la presentación de los productos entregados en la gestión de la voluntaria japonesa Moeko Otani, donde se tuvo como invitada a la Agencia de Cooperación Internacional de Japón-JICA. Con los representantes de esta Agencia se realizará la respectiva gestión para adelantar nuevas alianzas. 
</t>
    </r>
    <r>
      <rPr>
        <b/>
        <sz val="10"/>
        <rFont val="Arial"/>
        <family val="2"/>
      </rPr>
      <t>6.</t>
    </r>
    <r>
      <rPr>
        <sz val="10"/>
        <rFont val="Arial"/>
        <family val="2"/>
      </rPr>
      <t xml:space="preserve"> Se participó en el evento de Biodiversidad y Clima. Retos compartidos entre Francia y Colombia, realizado en la Universidad de los Andes el 27 de marzo. 
</t>
    </r>
    <r>
      <rPr>
        <b/>
        <sz val="10"/>
        <rFont val="Arial"/>
        <family val="2"/>
      </rPr>
      <t xml:space="preserve">7. </t>
    </r>
    <r>
      <rPr>
        <sz val="10"/>
        <rFont val="Arial"/>
        <family val="2"/>
      </rPr>
      <t xml:space="preserve">Se apoyó la iniciativa de WWF sobre la hora del planeta, donde la Secretaría Distrital de Ambiente organizó un ciclopaseo nocturno con diferentes puntos de partida y llegada final en el Parque Nacional. Se contó con la participación del Secretario Distrital de Ambiente y la intervención cultural por parte de un abuelo Muisca y un grupo de música indígena. 
</t>
    </r>
    <r>
      <rPr>
        <b/>
        <sz val="10"/>
        <rFont val="Arial"/>
        <family val="2"/>
      </rPr>
      <t>8.</t>
    </r>
    <r>
      <rPr>
        <sz val="10"/>
        <rFont val="Arial"/>
        <family val="2"/>
      </rPr>
      <t xml:space="preserve"> Se realizó una reunión con Pure Earth con el fin de revisar la posibilidad de desarrollar una propuesta con el objeto de analizar la calidad y el nivel de contaminación de unos suelos. 
</t>
    </r>
    <r>
      <rPr>
        <b/>
        <sz val="10"/>
        <rFont val="Arial"/>
        <family val="2"/>
      </rPr>
      <t>9.</t>
    </r>
    <r>
      <rPr>
        <sz val="10"/>
        <rFont val="Arial"/>
        <family val="2"/>
      </rPr>
      <t xml:space="preserve"> Se asistió al evento "Seminario Contaminación Ambiental: Gestión de riesgos y sostenibilidad de la inversión", donde la Dirección de Gestión Ambiental expuso "Política Distrital de sitios contaminados" 29 de marzo. 
</t>
    </r>
    <r>
      <rPr>
        <b/>
        <sz val="10"/>
        <rFont val="Arial"/>
        <family val="2"/>
      </rPr>
      <t>10</t>
    </r>
    <r>
      <rPr>
        <sz val="10"/>
        <rFont val="Arial"/>
        <family val="2"/>
      </rPr>
      <t>. La Secretaría Distrital de Ambiente en articulación con conservación Internacional  presentó ante el Cuerpo Colegiado del Fondo Verde del Clima, para su evaluación dentro del proceso de priorización y definición de la cartera de proyectos 2017 – 2018. la propuesta la propuesta a la convocatoria "Adaptación y mitigación al cambio climático mediante acciones de conservación, restauración y uso sostenible de los servicios ecosistémicos del territorio comprendido entre los páramos de Guacheneque, Guerrero, Chingaza, Sumapaz, los Cerros Orientales de Bogotá y su área de influencia", con el fin de diseñar e implementar un programa regional para reducir la vulnerabilidad a la variabilidad y el cambio climático que se integre al ordenamiento territorial y al manejo integral de cuencas abastecedoras del corredor de conservación Bogotá - Región, sostenible financieramente en el largo plazo, que a través de medidas y acciones de adaptación basadas en ecosistemas (AbE) y en comunidades (AbC), permitan la reducción de emisiones de CO2, garanticen la provisión de servicios ecosistémicos prioritarios, especialmente agua potable, y aumenten la capacidad de adaptación de las comunidades con el fin de reducir su vulnerabilidad al cambio climático.</t>
    </r>
  </si>
  <si>
    <t>REALIZAR LA GESTION DE PROCESOS DE COOPERACIÓN INTERNACIONAL TÉCNICA Y/O FINANCIERA NO REEMBOLSABLE  Y ALIANZAS PARA PARTICIPAR Y/O REALIZAR EVENTOS DE ORDEN NACIONAL E INTERNACIONAL, ORIENTADAS AL FORTALECIMIENTO MISIONAL Y ESTRATEGICO DE LA ENTIDAD</t>
  </si>
  <si>
    <r>
      <rPr>
        <b/>
        <sz val="10"/>
        <rFont val="Arial"/>
        <family val="2"/>
      </rPr>
      <t xml:space="preserve">1. </t>
    </r>
    <r>
      <rPr>
        <sz val="10"/>
        <rFont val="Arial"/>
        <family val="2"/>
      </rPr>
      <t xml:space="preserve">Se remitió a la Contraloría Distrital el informe de Balance Social con corte a 31/12/2016, así como el informe de la "Mesa de mejoramiento integral de asentamientos humanos", a la Secretaria Distrital de Hábitat - SDHT en el mes de enero de 2017.
</t>
    </r>
    <r>
      <rPr>
        <b/>
        <sz val="10"/>
        <rFont val="Arial"/>
        <family val="2"/>
      </rPr>
      <t xml:space="preserve">2. </t>
    </r>
    <r>
      <rPr>
        <sz val="10"/>
        <rFont val="Arial"/>
        <family val="2"/>
      </rPr>
      <t xml:space="preserve">Se ha realizado acompañamiento a las Alcaldías Locales en la formulación de las fichas "Documento Técnico de Soporte" - DTS, las cuales deben ser presentadas a la SDA como cabeza de Sector Ambiente con base al Decreto 101/2015 y la Directiva 05 de 2016; ya que la entidad debe dar concepto de viabilidad y elegibilidad en aspectos ambientales a los proyectos de inversión de las Alcaldías Locales, para que estas puedan contratar con la Secretaria de Gobierno y ejecutar estos proyectos. 
</t>
    </r>
    <r>
      <rPr>
        <b/>
        <sz val="10"/>
        <rFont val="Arial"/>
        <family val="2"/>
      </rPr>
      <t>3.</t>
    </r>
    <r>
      <rPr>
        <sz val="10"/>
        <rFont val="Arial"/>
        <family val="2"/>
      </rPr>
      <t xml:space="preserve">Adicionalmente se elaboró una matriz de cadena de valor con la armonización y articulación de los proyectos de inversión de las Alcaldías Locales con los proyectos de inversión de la SDA, con el fin de que ambas instancias aporten al cumplimiento de las Metas Plan de Desarrollo - MPDD, con base a una matriz aprobada con los presupuestos por componente ambiental que ejecutarán los proyectos de inversión de las Alcaldías Locales
</t>
    </r>
  </si>
  <si>
    <t xml:space="preserve"> ELABORAR INFORMES  DE SEGUIMIENTO A  LA ARTICULACIÓN, DE LOS TEMAS SOCIO-AMBIENTALES, PROCESOS TRANSVERSALES Y PROYECTOS DE INVERSÍON LOCAL, CON   LOS PROYECTOS DE INVERSIÓN DE LA SDA</t>
  </si>
  <si>
    <t>Se elaboró el segundo informe integral de seguimiento a los doce (12) proyectos de inversión de la entidad con corte a 31/12/2016. De igual modo, se realizó la socialización de los mismos por cada gerencia del proyecto de inversión, así como al Señor Secretario. Este documento permitió evidenciar la ejecución presupuestal y de acciones de estos para la vigencia 2016, así como realizar un seguimiento a las alertas generadas en el primer informe integral de seguimiento.</t>
  </si>
  <si>
    <t xml:space="preserve"> ELABORAR INFORMES INTEGRALES DE SEGUIMIENTO A LOS PROYECTOS DE INVERSIÓN DE LA SDA</t>
  </si>
  <si>
    <t xml:space="preserve">Se realizó el seguimiento a los programas 38, 39 y 40 asociados al Plan de Desarrollo "Bogotá Mejor para Todos" con corte del 01/07/16 al 31/12/16 en el aplicativo SEGPLAN. En esta ocasión, este seguimiento se realizó bajo la coordinación interistitucional de la SDA, donde se articularon las acciones de entidades: Jardín Botánico, Acueducto de Bogotá y SDA, que aportan al cumplimiento de las Metas Plan de Desarrollo - MPD. 
Del mismo modo, la SDA consolidó la información descrita anteriormente, y la reportada por el Programa 41, el cual, se encuentra bajo la coordinación de la Dirección de Ruralidad de la SDP. Como resultado, se elaboró un documento donde se resaltan los logros más representativos de este Eje, siendo consecuente con los compromisos del Sr. Alcalde Mayor y el PDD. Este documento fue enviado a la Dirección de Planes de Desarrollo de la SDP
</t>
  </si>
  <si>
    <t>CONSOLIDAR Y EVALUAR  EL AVANCE DE LA GESTIÓN  DEL EJE TRANSVERSAL SEIS (6) DE PLAN DE DESARROLLO DISTRITAL "BOGOTÁ MEJOR PARA TODOS",  Y DE LOS PROGRAMAS ASOCIADOS A ÉSTE, QUE SE ENCUENTRAN A CARGO DE LA SDA.</t>
  </si>
  <si>
    <t>En lo corrido del trimestre se recibieron en la SPCI un total de 1.090 estudios previos correspondientes a los doce (12) proyectos de inversión, de los cuales 917 fueron aprobados en un tiempo máximo de dos (2) días;  el restante aún se encuentran en ajustes  de otras áreas involucradas en el proceso</t>
  </si>
  <si>
    <t>Se brindó acompañamiento, revisión, validación y consolidación  al plan anual de adquisiciones (PAA), de la entidad de acuerdo a las necesidades manifestadas por los doce (12) proyectos de inversión, así como su publicación en la página web de la entidad, previa aprobación de la Ordenadora del Gasto. En el corrido del trimestre se realizaron seis (6) actualizaciones al PAA.</t>
  </si>
  <si>
    <r>
      <rPr>
        <b/>
        <sz val="10"/>
        <rFont val="Arial"/>
        <family val="2"/>
      </rPr>
      <t>1</t>
    </r>
    <r>
      <rPr>
        <sz val="10"/>
        <rFont val="Arial"/>
        <family val="2"/>
      </rPr>
      <t xml:space="preserve">.Se realizó el seguimiento a los planes de acción correspondientes a los doce (12) proyectos de inversión del periodo comprendido del 01/07/16 al 31/12/16 en sus componentes de gestión, inversión, actividades y territorialización. Del mismo modo, se realizó la reprogramación del Plan de Acción para la vigencia 2017, con base a los resultados del seguimiento realizado a 31/12/16 y la cuota asignada para la entidad en la vigencia 2017. Estos resultados fueron cargados en el aplicativo SEGPLAN, cumplimiento con las directrices impartidas por la Secretaria Distrital de Planeación - SDP.
</t>
    </r>
    <r>
      <rPr>
        <b/>
        <sz val="10"/>
        <rFont val="Arial"/>
        <family val="2"/>
      </rPr>
      <t>2</t>
    </r>
    <r>
      <rPr>
        <sz val="10"/>
        <rFont val="Arial"/>
        <family val="2"/>
      </rPr>
      <t xml:space="preserve">.Se actualizaron las fichas EBI-D en sus componentes de gasto, de acuerdo al IPC del año 2016.
</t>
    </r>
    <r>
      <rPr>
        <b/>
        <sz val="10"/>
        <rFont val="Arial"/>
        <family val="2"/>
      </rPr>
      <t>3</t>
    </r>
    <r>
      <rPr>
        <sz val="10"/>
        <rFont val="Arial"/>
        <family val="2"/>
      </rPr>
      <t>.Se registró y se inscribió el proyecto de inversión 7517</t>
    </r>
  </si>
  <si>
    <t xml:space="preserve"> HACER EL SEGUIMIENTO, LA REPROGRAMACIÓN y ACTUALIZACIÓN   DE LOS PROYECTOS DE INVERSION DE LA SDA EN LOS DIFERENTES COMPONENTES DEL PLAN DE ACCIÓN.</t>
  </si>
  <si>
    <t>Con el fin de ajustar las acciones de investigación ambiental de acuerdo a las necesidades identificadas en el plan de investigaciones, se realizaron 4 jornadas de trabajo con la Subdirección de Calidad del Aire, Auditiva y Visual-SDA, subdirección de Ecourbanismo y Gestión Ambiental Empresarial-SDA, Región Central- RAPE y el Nodo Regional Centro Oriente Andino- NRCOA</t>
  </si>
  <si>
    <t>REALIZAR AJUSTE  DE ACCIONES DE INVESTIGACIÓN AMBIENTAL CONFORME LAS NECESIDADES IDENTIFICADAS Y EL PLAN DE INVESTIGACIÓN VIGENTE</t>
  </si>
  <si>
    <t xml:space="preserve">Para el proceso de fortalecimiento de los observatorios, con respecto al OAB, se implementó un nuevo diseño con nuevos colores y nuevas tendencias web como el Paralax scrolling. Además, se realizaron 2 capacitaciones y acompañamientos a usuarios en la gestión de indicadores y de información, a los cuales, se les asignó clave para la actualización de sus respectivos indicadores. Así mismo, se realizó la gestión de los indicadores con un nivel de actualización de 63,05% mientras que en el ORARBO para los indicadores del Distrito Capital es de 41,94%. Se atendieron 30 solicitudes de usuarios del OAB y ORARBO. Además, se publicaron 89 noticias en los dos observatorios. En el OAB se encuentra registrados 1520 de los cuales 280 lo hicieron durante primer trimestre. Mientras que en el ORARBO hay 163 usuarios, 46 registrados entre enero y marzo.
Se asistió y participó en dos mesas Sigica Orarbo  con el objeto  de diseñar e implementar mejoras en el ORARBO. </t>
  </si>
  <si>
    <t xml:space="preserve">
FORTALECER  LA ADMINISTRACIÓN, GESTIÓN Y ACTUALIZACIÓN DEL OBSERVATORIO AMBIENTAL DE BOGOTÁ -OAB- Y DEL OBSERVATORIO REGIONAL AMBIENTAL  Y DE DESARROLLO SOSTENIBLE DEL RÍO BOGOTÁ -ORARBO</t>
  </si>
  <si>
    <t xml:space="preserve">Se adelantó diagnóstico sobre el estado de viabilidad de los instrumentos económicos, incluyendo las actividades desarrolladas y las formulaciones referentes a los avances del Acuerdo 655 de 2015 y la visita de campo a la zona norte de la Franja de Adecuación, según Decreto 485 de 2015, a saber: Se participó en reunión de concertación y avance para implementación del Acuerdo 655 de 2016 referente a energías alternativas, en la cual se deben desarrollar instrumentos económicos ambientales, con la EAB el 22 de febrero de 2017; y respecto a la identificación de posibles instrumentos económicos como incentivos a la Conservación se realizó visita de campo en el predio que colinda con la Cantera el Cedro, desde el final de la cantera hasta el lago artificial ubicado en la vía interna a la Calera (inicia en la cota 2750) y Carabineros, teniendo en cuenta el plan de acción del PMA (Dic. 485 - 2015) referente a incentivos en la franja de adecuación y la importancia del predio en el borde de los Cerros Orientales.
Adicionalmente, se participó en la identificación de posibilidades de financiación de proyectos de investigación o de instrumentos económicos con miras a las líneas de cambio climático en aspectos de adaptación y mitigación desde el orden nacional, para ello se articuló con el Ministerio de Ambiente y Desarrollo Sostenible en reunión del 24 de febrero de 2017, en la cual  se generó la necesidad de contactar a la SPPA de la SDA para articular la estrategia de adaptación basadas en ecosistemas y la posibilidad de apoyo financiero de la estrategia de ciudades sostenibles. </t>
  </si>
  <si>
    <t>IDENTIFICACIÓN, SEGUIMIENTO Y AJUSTE DE LOS INSTRUMENTOS ECONÓMICOS AMBIENTALES</t>
  </si>
  <si>
    <r>
      <rPr>
        <b/>
        <sz val="10"/>
        <rFont val="Arial"/>
        <family val="2"/>
      </rPr>
      <t>PMA:</t>
    </r>
    <r>
      <rPr>
        <sz val="10"/>
        <rFont val="Arial"/>
        <family val="2"/>
      </rPr>
      <t xml:space="preserve"> Se entregó la 3ra versión del Plan de Acción del PEDH El Salitre, se realizó la presentación del avance de los PMA de los PEDH Salitre y Tunjo y se han realizado mesas técnicas con la EAB y la SER para revisión de los productos 1,2,3,4. </t>
    </r>
    <r>
      <rPr>
        <b/>
        <sz val="10"/>
        <rFont val="Arial"/>
        <family val="2"/>
      </rPr>
      <t>PACA:</t>
    </r>
    <r>
      <rPr>
        <sz val="10"/>
        <rFont val="Arial"/>
        <family val="2"/>
      </rPr>
      <t xml:space="preserve"> Se gestionó la adopción del PACA Distrital “Bogotá Mejor para Todos”. Se orientó y acompañó permanentemente a las entidades en la Evaluación del PACA 2012-2016 y el seguimiento para la vigencia 2016. Se avanzó en la evaluación del cumplimiento (avances físicos, presupuestales y logros) de las metas/acciones ambientales, mediante la ejecución del PACA Distrital 2012 - 2016. </t>
    </r>
    <r>
      <rPr>
        <b/>
        <sz val="10"/>
        <rFont val="Arial"/>
        <family val="2"/>
      </rPr>
      <t>PIGA</t>
    </r>
    <r>
      <rPr>
        <sz val="10"/>
        <rFont val="Arial"/>
        <family val="2"/>
      </rPr>
      <t>: Se revisaron 90 documentos PIGA, 64 actas de concertación, 23 reuniones de orientación, revisión de informes de plan de acción, seguimiento y verificación. Informe huella de carbono, indicador biciusuarios, boletín 16, procedimiento PIGA y respuestas.</t>
    </r>
    <r>
      <rPr>
        <b/>
        <sz val="10"/>
        <rFont val="Arial"/>
        <family val="2"/>
      </rPr>
      <t>PAL</t>
    </r>
    <r>
      <rPr>
        <sz val="10"/>
        <rFont val="Arial"/>
        <family val="2"/>
      </rPr>
      <t>: Se acompañó la adopción de 13 PAL, se completan 18 PAL adoptados; pendientes solo Engativá y Antonio Nariño; se consolidó el reporte Storm de ejecución PAL 2016; se inicia acompañamiento a Proyectos Locales.</t>
    </r>
    <r>
      <rPr>
        <b/>
        <sz val="10"/>
        <rFont val="Arial"/>
        <family val="2"/>
      </rPr>
      <t>PDGRCC:</t>
    </r>
    <r>
      <rPr>
        <sz val="10"/>
        <rFont val="Arial"/>
        <family val="2"/>
      </rPr>
      <t xml:space="preserve"> A partir de reuniones y talleres internos y externos, se formularon propuestas de actualización de las metas 2020 del Plan Distrital de Gestión de Riesgos y Cambio Climático (PDGRCC). Se promovió la articulación del PDGRCC con procesos nacionales.</t>
    </r>
    <r>
      <rPr>
        <b/>
        <sz val="10"/>
        <rFont val="Arial"/>
        <family val="2"/>
      </rPr>
      <t xml:space="preserve"> P.Salud Ambiental:</t>
    </r>
    <r>
      <rPr>
        <sz val="10"/>
        <rFont val="Arial"/>
        <family val="2"/>
      </rPr>
      <t xml:space="preserve"> Se entregó la secretaría técnica de la Mesa de Salud Ambiental-CISPAER a SDS. Se hizo propuesta de armonización de la PDSA con el PDD vigente. </t>
    </r>
    <r>
      <rPr>
        <b/>
        <sz val="10"/>
        <rFont val="Arial"/>
        <family val="2"/>
      </rPr>
      <t>P. Producción y Consumo Sostenible:</t>
    </r>
    <r>
      <rPr>
        <sz val="10"/>
        <rFont val="Arial"/>
        <family val="2"/>
      </rPr>
      <t xml:space="preserve"> se apoyó al equipo técnico de SEGAE en la actualización de la política a través de talleres y elaboración y revisión de documentos técnicos. </t>
    </r>
    <r>
      <rPr>
        <b/>
        <sz val="10"/>
        <rFont val="Arial"/>
        <family val="2"/>
      </rPr>
      <t>P. Ruralidad:</t>
    </r>
    <r>
      <rPr>
        <sz val="10"/>
        <rFont val="Arial"/>
        <family val="2"/>
      </rPr>
      <t xml:space="preserve"> Articulación con SDP (Dirección de Políticas Sectoriales y Gerencia de Ambiente y Ruralidad), para el seguimiento, apoyo en la implementación y actualización de la Política. </t>
    </r>
    <r>
      <rPr>
        <b/>
        <sz val="10"/>
        <rFont val="Arial"/>
        <family val="2"/>
      </rPr>
      <t>P. Bienestar Animal:</t>
    </r>
    <r>
      <rPr>
        <sz val="10"/>
        <rFont val="Arial"/>
        <family val="2"/>
      </rPr>
      <t xml:space="preserve"> seguimiento a la Política y visibilización de las acciones a través del visor geográfico ambiental. Se diseñó un plan de trabajo conjunto para la actualización del Plan de Acción. </t>
    </r>
    <r>
      <rPr>
        <b/>
        <sz val="10"/>
        <rFont val="Arial"/>
        <family val="2"/>
      </rPr>
      <t>P. Humedales:</t>
    </r>
    <r>
      <rPr>
        <sz val="10"/>
        <rFont val="Arial"/>
        <family val="2"/>
      </rPr>
      <t xml:space="preserve"> Articulación con la Subdirección de Ecosistemas de la SDA para el seguimiento al Plan de Acción de la política y la coordinación interinstitucional con las demás entidades responsables.</t>
    </r>
    <r>
      <rPr>
        <b/>
        <sz val="10"/>
        <rFont val="Arial"/>
        <family val="2"/>
      </rPr>
      <t xml:space="preserve"> P. de Gestión Ambiental Urbana:</t>
    </r>
    <r>
      <rPr>
        <sz val="10"/>
        <rFont val="Arial"/>
        <family val="2"/>
      </rPr>
      <t xml:space="preserve"> Talleres, consolidación y envío a MinAmbiente del reporte distrital de seguimiento de esta Política nacional. </t>
    </r>
    <r>
      <rPr>
        <b/>
        <sz val="10"/>
        <rFont val="Arial"/>
        <family val="2"/>
      </rPr>
      <t>POT:</t>
    </r>
    <r>
      <rPr>
        <sz val="10"/>
        <rFont val="Arial"/>
        <family val="2"/>
      </rPr>
      <t xml:space="preserve"> Formulación del documento "Diagnóstico Ambiental del perímetro urbano de Bogotá" como insumo al DTS del POT, el cual fue radicado ante Planeación Distrital y discutido en taller interno SDA.</t>
    </r>
  </si>
  <si>
    <t>ORIENTAR Y ACOMPAÑAR LA IMPLEMENTACIÓN DE INSTRUMENTOS Y POLÍTICAS AMBIENTALES PRIORIZADAS</t>
  </si>
  <si>
    <t>IDENTIFICACIÓN , PROPUESTA Y APOYO AL  DESARROLLO  DE INCIATIVAS AMBIENTALES DE ESCALA REGIONAL, CON ENTIDADES NACIONALES, REGIONALES Y DISTRITALES.</t>
  </si>
  <si>
    <t>Se realizó la consolidación de la información generada en la instancia de coordinación interinstitucional, elaborando la correspondiente acta de reunión de la Comisión Intersectorial para la Sostenibilidad, la Protección Ambiental, el Ecourbanismo y la Ruralidad del D.C. CISPAER; la cual fue enviada por correo electrónico a los delegados de las diferentes entidades.
Por su parte, se inició el seguimiento a la participación de la SDA en las otras Comisiones Intersectoriales del Distrito.   De igual manera se le hizo seguimiento a los compromisos adquiridos por la SDA en la Comisión Intersectorial de gestión de Riesgos y Cambio Climático en la reunión realizada el día 30 de noviembre de2016, como parte de lo cual la Subdirección de Políticas y Planes Ambientales elaboró respuesta a IDIGER mediante radicado 2017EE50724.
Se elaboró la revisión final y edición del documento de estado de las instancias ambientales de coordinación interinstitucional.</t>
  </si>
  <si>
    <t>ELABORAR LA PROPUESTA DE REORGANIZACIÓN Y FORTALECIMIENTO DE LAS INSTANCIAS AMBIENTALES DE COORDINACIÓN INTERINSTITUCIONAL DEL D.C. Y LOS CORRESPONDIENTES PROYECTOS DE ACTOS ADMINISTRATIVOS DE MODIFICACIÓN O AJUSTE, INCLUYENDO EL FUNCIONAMIENTO DE LA CISPAER</t>
  </si>
  <si>
    <r>
      <t xml:space="preserve">7, OBSERVACIONES AVANCE TRIMESTRE </t>
    </r>
    <r>
      <rPr>
        <b/>
        <u/>
        <sz val="10"/>
        <rFont val="Arial"/>
        <family val="2"/>
      </rPr>
      <t xml:space="preserve">1 </t>
    </r>
    <r>
      <rPr>
        <b/>
        <sz val="10"/>
        <rFont val="Arial"/>
        <family val="2"/>
      </rPr>
      <t xml:space="preserve">DE </t>
    </r>
    <r>
      <rPr>
        <b/>
        <u/>
        <sz val="10"/>
        <rFont val="Arial"/>
        <family val="2"/>
      </rPr>
      <t>2017</t>
    </r>
  </si>
  <si>
    <r>
      <t xml:space="preserve">5, PONDERACIÓN HORIZONTAL AÑO: </t>
    </r>
    <r>
      <rPr>
        <b/>
        <u/>
        <sz val="10"/>
        <rFont val="Arial"/>
        <family val="2"/>
      </rPr>
      <t>2017</t>
    </r>
  </si>
  <si>
    <t>9,6 TOTAL POBLACIÓN
PERSONAS/CANTIDAD</t>
  </si>
  <si>
    <t>6,4 Actualización Diciembre</t>
  </si>
  <si>
    <t>7,2 Seguimiento septiembre</t>
  </si>
  <si>
    <t>7,1 Seguimiento Marzo</t>
  </si>
  <si>
    <t>6,3 Actualización Septiembre</t>
  </si>
  <si>
    <t>6,2 Actualización Junio</t>
  </si>
  <si>
    <t>6,1 Actualización Marzo</t>
  </si>
  <si>
    <t>7, SEGUIMIENTO META</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</si>
</sst>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240A]\ * #,##0_);_([$$-240A]\ * \(#,##0\);_([$$-240A]\ * &quot;-&quot;??_);_(@_)"/>
    <numFmt numFmtId="170" formatCode="_ * #,##0_ ;_ * \-#,##0_ ;_ * &quot;-&quot;??_ ;_ @_ "/>
    <numFmt numFmtId="171" formatCode="_(&quot;$&quot;* #,##0.00_);_(&quot;$&quot;* \(#,##0.00\);_(&quot;$&quot;* &quot;-&quot;??_);_(@_)"/>
    <numFmt numFmtId="172" formatCode="_(&quot;$&quot;* #,##0_);_(&quot;$&quot;* \(#,##0\);_(&quot;$&quot;* &quot;-&quot;??_);_(@_)"/>
    <numFmt numFmtId="173" formatCode="_-* #,##0\ _€_-;\-* #,##0\ _€_-;_-* &quot;-&quot;??\ _€_-;_-@_-"/>
    <numFmt numFmtId="174" formatCode="_(* #,##0_);_(* \(#,##0\);_(* &quot;-&quot;??_);_(@_)"/>
    <numFmt numFmtId="175" formatCode="_([$$-240A]\ * #,##0.000_);_([$$-240A]\ * \(#,##0.000\);_([$$-240A]\ * &quot;-&quot;??_);_(@_)"/>
    <numFmt numFmtId="176" formatCode="0.0%"/>
    <numFmt numFmtId="177" formatCode="_-* #,##0\ &quot;€&quot;_-;\-* #,##0\ &quot;€&quot;_-;_-* &quot;-&quot;??\ &quot;€&quot;_-;_-@_-"/>
    <numFmt numFmtId="178" formatCode="#,##0.0"/>
    <numFmt numFmtId="179" formatCode="[$$-240A]\ #,##0.00"/>
  </numFmts>
  <fonts count="4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sz val="9"/>
      <color indexed="8"/>
      <name val="Arial"/>
      <family val="2"/>
    </font>
    <font>
      <b/>
      <sz val="9"/>
      <name val="Arial"/>
      <family val="2"/>
    </font>
    <font>
      <b/>
      <sz val="12"/>
      <name val="Tahoma"/>
      <family val="2"/>
    </font>
    <font>
      <b/>
      <sz val="18"/>
      <name val="Arial"/>
      <family val="2"/>
    </font>
    <font>
      <sz val="11"/>
      <color theme="1"/>
      <name val="Calibri"/>
      <family val="2"/>
      <scheme val="minor"/>
    </font>
    <font>
      <b/>
      <sz val="8"/>
      <color theme="0" tint="-4.9989318521683403E-2"/>
      <name val="Arial"/>
      <family val="2"/>
    </font>
    <font>
      <b/>
      <sz val="10"/>
      <color theme="0" tint="-4.9989318521683403E-2"/>
      <name val="Arial"/>
      <family val="2"/>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0"/>
      <color theme="1"/>
      <name val="Arial"/>
      <family val="2"/>
    </font>
    <font>
      <b/>
      <u/>
      <sz val="10"/>
      <name val="Arial"/>
      <family val="2"/>
    </font>
    <font>
      <sz val="10"/>
      <color indexed="8"/>
      <name val="Arial"/>
      <family val="2"/>
    </font>
    <font>
      <sz val="11"/>
      <name val="Calibri"/>
      <family val="2"/>
      <scheme val="minor"/>
    </font>
    <font>
      <sz val="9"/>
      <color theme="1"/>
      <name val="Arial"/>
      <family val="2"/>
    </font>
    <font>
      <sz val="11"/>
      <color indexed="8"/>
      <name val="Arial"/>
      <family val="2"/>
    </font>
    <font>
      <b/>
      <sz val="11"/>
      <name val="Arial"/>
      <family val="2"/>
    </font>
    <font>
      <u/>
      <sz val="11"/>
      <color theme="10"/>
      <name val="Calibri"/>
      <family val="2"/>
      <scheme val="minor"/>
    </font>
    <font>
      <sz val="12"/>
      <color theme="1"/>
      <name val="Calibri"/>
      <family val="2"/>
      <scheme val="minor"/>
    </font>
    <font>
      <sz val="10"/>
      <color theme="1"/>
      <name val="Calibri"/>
      <family val="2"/>
      <scheme val="minor"/>
    </font>
    <font>
      <b/>
      <sz val="9"/>
      <color indexed="81"/>
      <name val="Tahoma"/>
      <family val="2"/>
    </font>
    <font>
      <sz val="9"/>
      <color indexed="81"/>
      <name val="Tahoma"/>
      <family val="2"/>
    </font>
  </fonts>
  <fills count="14">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9CD35F"/>
        <bgColor indexed="64"/>
      </patternFill>
    </fill>
    <fill>
      <patternFill patternType="solid">
        <fgColor theme="0" tint="-0.14999847407452621"/>
        <bgColor indexed="64"/>
      </patternFill>
    </fill>
    <fill>
      <patternFill patternType="solid">
        <fgColor rgb="FF76B531"/>
        <bgColor indexed="64"/>
      </patternFill>
    </fill>
    <fill>
      <patternFill patternType="solid">
        <fgColor indexed="52"/>
        <bgColor indexed="64"/>
      </patternFill>
    </fill>
    <fill>
      <patternFill patternType="solid">
        <fgColor rgb="FFFFC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s>
  <cellStyleXfs count="31">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1" fillId="0" borderId="0" applyFont="0" applyFill="0" applyBorder="0" applyAlignment="0" applyProtection="0"/>
    <xf numFmtId="171"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xf numFmtId="9"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21" fillId="0" borderId="0" applyFont="0" applyFill="0" applyBorder="0" applyAlignment="0" applyProtection="0"/>
  </cellStyleXfs>
  <cellXfs count="483">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22" fillId="4" borderId="0" xfId="0" applyFont="1" applyFill="1" applyBorder="1" applyAlignment="1">
      <alignment horizontal="center" vertical="center" wrapText="1"/>
    </xf>
    <xf numFmtId="0" fontId="23" fillId="4" borderId="0" xfId="0" applyFont="1" applyFill="1" applyBorder="1" applyAlignment="1">
      <alignment horizontal="center" vertical="center" wrapText="1"/>
    </xf>
    <xf numFmtId="10" fontId="23"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2"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7" fillId="0" borderId="1" xfId="0" applyFont="1" applyBorder="1" applyAlignment="1">
      <alignment horizontal="justify" vertical="center" wrapText="1"/>
    </xf>
    <xf numFmtId="0" fontId="12" fillId="0" borderId="0" xfId="0" applyFont="1" applyFill="1"/>
    <xf numFmtId="173" fontId="0" fillId="0" borderId="0" xfId="0" applyNumberFormat="1" applyFill="1" applyAlignment="1">
      <alignment horizontal="center"/>
    </xf>
    <xf numFmtId="0" fontId="7" fillId="4"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169" fontId="17" fillId="4" borderId="1" xfId="0" applyNumberFormat="1" applyFont="1" applyFill="1" applyBorder="1" applyAlignment="1">
      <alignment horizontal="right" vertical="center"/>
    </xf>
    <xf numFmtId="3" fontId="16"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27" fillId="0" borderId="0" xfId="0" applyFont="1" applyFill="1" applyAlignment="1">
      <alignment horizontal="center" vertical="center"/>
    </xf>
    <xf numFmtId="0" fontId="5" fillId="4" borderId="26"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8" fillId="4" borderId="26" xfId="0" applyFont="1" applyFill="1" applyBorder="1"/>
    <xf numFmtId="0" fontId="28" fillId="4" borderId="0" xfId="0" applyFont="1" applyFill="1" applyBorder="1"/>
    <xf numFmtId="0" fontId="28" fillId="4" borderId="0" xfId="0" applyFont="1" applyFill="1" applyBorder="1" applyAlignment="1">
      <alignment horizontal="center"/>
    </xf>
    <xf numFmtId="0" fontId="28" fillId="4" borderId="27" xfId="0" applyFont="1" applyFill="1" applyBorder="1"/>
    <xf numFmtId="0" fontId="15" fillId="6" borderId="1" xfId="0" applyFont="1" applyFill="1" applyBorder="1" applyAlignment="1" applyProtection="1">
      <alignment horizontal="left" vertical="center" wrapText="1"/>
      <protection locked="0"/>
    </xf>
    <xf numFmtId="0" fontId="15" fillId="6" borderId="2" xfId="0" applyFont="1" applyFill="1" applyBorder="1" applyAlignment="1" applyProtection="1">
      <alignment horizontal="left" vertical="center" wrapText="1"/>
      <protection locked="0"/>
    </xf>
    <xf numFmtId="0" fontId="15" fillId="6" borderId="4"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3" fontId="18" fillId="3" borderId="4" xfId="0" applyNumberFormat="1" applyFont="1" applyFill="1" applyBorder="1" applyAlignment="1">
      <alignment horizontal="center" vertical="center" wrapText="1"/>
    </xf>
    <xf numFmtId="0" fontId="2" fillId="5" borderId="4" xfId="16" applyFont="1" applyFill="1" applyBorder="1" applyAlignment="1">
      <alignment horizontal="left" vertical="center" wrapText="1"/>
    </xf>
    <xf numFmtId="0" fontId="14" fillId="5" borderId="4" xfId="16" applyFont="1" applyFill="1" applyBorder="1" applyAlignment="1">
      <alignment horizontal="center" vertical="center" textRotation="180" wrapText="1"/>
    </xf>
    <xf numFmtId="10" fontId="7" fillId="0" borderId="1" xfId="21" applyNumberFormat="1" applyFont="1" applyBorder="1" applyAlignment="1">
      <alignment vertical="center"/>
    </xf>
    <xf numFmtId="10" fontId="2" fillId="5" borderId="39" xfId="16"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73" fontId="7" fillId="0" borderId="1" xfId="3" applyNumberFormat="1" applyFont="1" applyBorder="1" applyAlignment="1">
      <alignment vertical="center"/>
    </xf>
    <xf numFmtId="173" fontId="7" fillId="0" borderId="1" xfId="3" applyNumberFormat="1" applyFont="1" applyBorder="1" applyAlignment="1">
      <alignment horizontal="left" vertical="center"/>
    </xf>
    <xf numFmtId="0" fontId="4" fillId="2" borderId="0" xfId="16" applyFont="1" applyFill="1" applyAlignment="1">
      <alignment vertical="center"/>
    </xf>
    <xf numFmtId="0" fontId="4" fillId="0" borderId="0" xfId="16" applyFont="1" applyAlignment="1">
      <alignment vertical="center"/>
    </xf>
    <xf numFmtId="176" fontId="32" fillId="5" borderId="3" xfId="0" applyNumberFormat="1" applyFont="1" applyFill="1" applyBorder="1" applyAlignment="1">
      <alignment vertical="center"/>
    </xf>
    <xf numFmtId="10" fontId="32" fillId="9" borderId="1" xfId="0" applyNumberFormat="1" applyFont="1" applyFill="1" applyBorder="1" applyAlignment="1" applyProtection="1">
      <alignment vertical="center"/>
      <protection locked="0"/>
    </xf>
    <xf numFmtId="9" fontId="4" fillId="0" borderId="1" xfId="0" applyNumberFormat="1" applyFont="1" applyFill="1" applyBorder="1" applyAlignment="1">
      <alignment horizontal="center" vertical="center"/>
    </xf>
    <xf numFmtId="176" fontId="32" fillId="5" borderId="1" xfId="0" applyNumberFormat="1" applyFont="1" applyFill="1" applyBorder="1" applyAlignment="1">
      <alignment vertical="center"/>
    </xf>
    <xf numFmtId="176" fontId="32" fillId="5" borderId="5" xfId="0" applyNumberFormat="1" applyFont="1" applyFill="1" applyBorder="1" applyAlignment="1">
      <alignment vertical="center"/>
    </xf>
    <xf numFmtId="0" fontId="0" fillId="0" borderId="0" xfId="0" applyAlignment="1">
      <alignment wrapText="1"/>
    </xf>
    <xf numFmtId="0" fontId="26" fillId="6" borderId="18" xfId="19" applyFont="1" applyFill="1" applyBorder="1" applyAlignment="1">
      <alignment vertical="center" wrapText="1"/>
    </xf>
    <xf numFmtId="0" fontId="34" fillId="0" borderId="3" xfId="0" applyFont="1" applyFill="1" applyBorder="1" applyAlignment="1">
      <alignment horizontal="center" vertical="center" wrapText="1"/>
    </xf>
    <xf numFmtId="3" fontId="7" fillId="0" borderId="46" xfId="0" applyNumberFormat="1" applyFont="1" applyFill="1" applyBorder="1" applyAlignment="1">
      <alignment horizontal="center" vertical="center" wrapText="1"/>
    </xf>
    <xf numFmtId="0" fontId="34" fillId="0" borderId="5" xfId="0" applyFont="1" applyFill="1" applyBorder="1" applyAlignment="1">
      <alignment horizontal="center" vertical="center" wrapText="1"/>
    </xf>
    <xf numFmtId="168" fontId="34" fillId="0"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31" fillId="8" borderId="1" xfId="0" applyNumberFormat="1" applyFont="1" applyFill="1" applyBorder="1" applyAlignment="1">
      <alignment horizontal="center" vertical="center" wrapText="1"/>
    </xf>
    <xf numFmtId="168" fontId="34" fillId="0" borderId="4" xfId="0" applyNumberFormat="1" applyFont="1" applyFill="1" applyBorder="1" applyAlignment="1">
      <alignment horizontal="center" vertical="center" wrapText="1"/>
    </xf>
    <xf numFmtId="168" fontId="31" fillId="8" borderId="4"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172" fontId="0" fillId="0" borderId="0" xfId="0" applyNumberFormat="1"/>
    <xf numFmtId="0" fontId="0" fillId="0" borderId="0" xfId="0" applyFill="1" applyBorder="1"/>
    <xf numFmtId="0" fontId="10" fillId="0" borderId="0" xfId="0" applyFont="1" applyBorder="1" applyAlignment="1">
      <alignment vertical="center"/>
    </xf>
    <xf numFmtId="3" fontId="0" fillId="0" borderId="0" xfId="0" applyNumberFormat="1"/>
    <xf numFmtId="0" fontId="10" fillId="0" borderId="0" xfId="0" applyFont="1" applyFill="1" applyBorder="1" applyAlignment="1">
      <alignment horizontal="center" vertical="center"/>
    </xf>
    <xf numFmtId="179" fontId="0" fillId="0" borderId="0" xfId="0" applyNumberFormat="1"/>
    <xf numFmtId="3" fontId="5" fillId="0" borderId="43" xfId="0" applyNumberFormat="1" applyFont="1" applyBorder="1" applyAlignment="1">
      <alignment horizontal="center" vertical="center"/>
    </xf>
    <xf numFmtId="3" fontId="5" fillId="0" borderId="0" xfId="0" applyNumberFormat="1" applyFont="1" applyBorder="1" applyAlignment="1">
      <alignment horizontal="center" vertical="center"/>
    </xf>
    <xf numFmtId="0" fontId="2" fillId="6" borderId="4" xfId="19" applyFont="1" applyFill="1" applyBorder="1" applyAlignment="1">
      <alignment horizontal="center" vertical="center" wrapText="1"/>
    </xf>
    <xf numFmtId="0" fontId="2" fillId="6" borderId="12" xfId="19" applyFont="1" applyFill="1" applyBorder="1" applyAlignment="1">
      <alignment horizontal="center" vertical="center" wrapText="1"/>
    </xf>
    <xf numFmtId="169" fontId="17" fillId="4" borderId="8" xfId="0" applyNumberFormat="1" applyFont="1" applyFill="1" applyBorder="1" applyAlignment="1">
      <alignment horizontal="right" vertical="center"/>
    </xf>
    <xf numFmtId="3" fontId="33" fillId="0" borderId="1" xfId="0" applyNumberFormat="1" applyFont="1" applyBorder="1" applyAlignment="1">
      <alignment horizontal="center" vertical="center" wrapText="1"/>
    </xf>
    <xf numFmtId="0" fontId="5" fillId="6" borderId="2" xfId="0" applyFont="1" applyFill="1" applyBorder="1" applyAlignment="1">
      <alignment horizontal="center" vertical="center" wrapText="1"/>
    </xf>
    <xf numFmtId="3" fontId="0" fillId="0" borderId="0" xfId="0" applyNumberFormat="1" applyFill="1"/>
    <xf numFmtId="0" fontId="5" fillId="0" borderId="0" xfId="0" applyFont="1" applyFill="1" applyAlignment="1">
      <alignment horizontal="left"/>
    </xf>
    <xf numFmtId="3" fontId="5" fillId="0" borderId="0" xfId="0" applyNumberFormat="1" applyFont="1" applyFill="1" applyAlignment="1">
      <alignment horizontal="center"/>
    </xf>
    <xf numFmtId="0" fontId="2" fillId="5" borderId="13" xfId="16" applyFont="1" applyFill="1" applyBorder="1" applyAlignment="1">
      <alignment vertical="center" wrapText="1"/>
    </xf>
    <xf numFmtId="0" fontId="2" fillId="5" borderId="15" xfId="16" applyFont="1" applyFill="1" applyBorder="1" applyAlignment="1">
      <alignment vertical="center" wrapText="1"/>
    </xf>
    <xf numFmtId="0" fontId="5" fillId="6" borderId="4"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5" borderId="2" xfId="16"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4" fontId="7" fillId="0" borderId="46" xfId="0" applyNumberFormat="1" applyFont="1" applyFill="1" applyBorder="1" applyAlignment="1">
      <alignment horizontal="center" vertical="center" wrapText="1"/>
    </xf>
    <xf numFmtId="0" fontId="2" fillId="6" borderId="47" xfId="19" applyFont="1" applyFill="1" applyBorder="1" applyAlignment="1">
      <alignment horizontal="center" vertical="center" wrapText="1"/>
    </xf>
    <xf numFmtId="9" fontId="4" fillId="10" borderId="3"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9" fontId="7" fillId="0" borderId="5" xfId="23"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1" fontId="7" fillId="0" borderId="1" xfId="3" applyNumberFormat="1" applyFont="1" applyBorder="1" applyAlignment="1">
      <alignment horizontal="center" vertical="center"/>
    </xf>
    <xf numFmtId="1" fontId="7" fillId="4" borderId="1" xfId="0" applyNumberFormat="1" applyFont="1" applyFill="1" applyBorder="1" applyAlignment="1">
      <alignment horizontal="center" vertical="center"/>
    </xf>
    <xf numFmtId="1" fontId="7" fillId="0" borderId="1" xfId="5" applyNumberFormat="1" applyFont="1" applyBorder="1" applyAlignment="1">
      <alignment horizontal="center" vertical="center"/>
    </xf>
    <xf numFmtId="1" fontId="7" fillId="0" borderId="1" xfId="5" applyNumberFormat="1" applyFont="1" applyBorder="1" applyAlignment="1" applyProtection="1">
      <alignment horizontal="center" vertical="center"/>
      <protection locked="0"/>
    </xf>
    <xf numFmtId="1" fontId="7" fillId="4" borderId="1" xfId="0" applyNumberFormat="1" applyFont="1" applyFill="1" applyBorder="1" applyAlignment="1" applyProtection="1">
      <alignment horizontal="center" vertical="center"/>
      <protection locked="0"/>
    </xf>
    <xf numFmtId="2" fontId="7" fillId="4" borderId="1" xfId="0" applyNumberFormat="1" applyFont="1" applyFill="1" applyBorder="1" applyAlignment="1">
      <alignment horizontal="center" vertical="center"/>
    </xf>
    <xf numFmtId="0" fontId="34" fillId="0" borderId="5" xfId="0" applyFont="1" applyFill="1" applyBorder="1" applyAlignment="1">
      <alignment vertical="center" wrapText="1"/>
    </xf>
    <xf numFmtId="0" fontId="34" fillId="0" borderId="5" xfId="0" applyFont="1" applyFill="1" applyBorder="1" applyAlignment="1">
      <alignment horizontal="justify" vertical="center" wrapText="1"/>
    </xf>
    <xf numFmtId="0" fontId="5" fillId="6" borderId="2" xfId="0" applyFont="1" applyFill="1" applyBorder="1" applyAlignment="1">
      <alignment horizontal="center" vertical="center" wrapText="1"/>
    </xf>
    <xf numFmtId="0" fontId="2" fillId="5" borderId="4" xfId="16"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28" fillId="0" borderId="22" xfId="0" applyNumberFormat="1" applyFont="1" applyFill="1" applyBorder="1" applyAlignment="1">
      <alignment horizontal="center" vertical="center"/>
    </xf>
    <xf numFmtId="3" fontId="28" fillId="0" borderId="3" xfId="0" applyNumberFormat="1" applyFont="1" applyFill="1" applyBorder="1" applyAlignment="1">
      <alignment horizontal="center" vertical="center"/>
    </xf>
    <xf numFmtId="3" fontId="28" fillId="0" borderId="1" xfId="0" applyNumberFormat="1" applyFont="1" applyFill="1" applyBorder="1" applyAlignment="1">
      <alignment horizontal="center" vertical="center"/>
    </xf>
    <xf numFmtId="0" fontId="10" fillId="0" borderId="0" xfId="0" applyFont="1" applyBorder="1" applyAlignment="1">
      <alignment horizontal="center" vertical="center"/>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7" fontId="16" fillId="0" borderId="1" xfId="9" applyNumberFormat="1" applyFont="1" applyFill="1" applyBorder="1" applyAlignment="1">
      <alignment horizontal="center" vertical="center"/>
    </xf>
    <xf numFmtId="3" fontId="18" fillId="0" borderId="1" xfId="10" applyNumberFormat="1" applyFont="1" applyFill="1" applyBorder="1" applyAlignment="1">
      <alignment horizontal="center" vertical="center"/>
    </xf>
    <xf numFmtId="3" fontId="18" fillId="0" borderId="1" xfId="9" applyNumberFormat="1" applyFont="1" applyFill="1" applyBorder="1" applyAlignment="1">
      <alignment horizontal="center" vertical="center"/>
    </xf>
    <xf numFmtId="4" fontId="16" fillId="0" borderId="1" xfId="9" applyNumberFormat="1" applyFont="1" applyFill="1" applyBorder="1" applyAlignment="1">
      <alignment horizontal="center" vertical="center"/>
    </xf>
    <xf numFmtId="37" fontId="16" fillId="0" borderId="1" xfId="10" applyNumberFormat="1" applyFont="1" applyFill="1" applyBorder="1" applyAlignment="1">
      <alignment horizontal="center" vertical="center"/>
    </xf>
    <xf numFmtId="0" fontId="16" fillId="0" borderId="1" xfId="0" applyFont="1" applyFill="1" applyBorder="1" applyAlignment="1">
      <alignment horizontal="center" vertical="center"/>
    </xf>
    <xf numFmtId="4" fontId="16" fillId="0" borderId="1" xfId="0" applyNumberFormat="1" applyFont="1" applyFill="1" applyBorder="1" applyAlignment="1">
      <alignment horizontal="center" vertical="center"/>
    </xf>
    <xf numFmtId="173" fontId="16" fillId="0" borderId="1" xfId="0" applyNumberFormat="1" applyFont="1" applyFill="1" applyBorder="1" applyAlignment="1">
      <alignment horizontal="center" vertical="center"/>
    </xf>
    <xf numFmtId="173" fontId="16" fillId="0" borderId="1" xfId="5" applyNumberFormat="1" applyFont="1" applyFill="1" applyBorder="1" applyAlignment="1">
      <alignment horizontal="center" vertical="center"/>
    </xf>
    <xf numFmtId="3" fontId="16" fillId="0" borderId="1" xfId="10" applyNumberFormat="1" applyFont="1" applyFill="1" applyBorder="1" applyAlignment="1">
      <alignment horizontal="center" vertical="center" wrapText="1"/>
    </xf>
    <xf numFmtId="4" fontId="16" fillId="0" borderId="1" xfId="10" applyNumberFormat="1" applyFont="1" applyFill="1" applyBorder="1" applyAlignment="1">
      <alignment horizontal="center" vertical="center" wrapText="1"/>
    </xf>
    <xf numFmtId="3" fontId="16" fillId="0" borderId="1" xfId="10" applyNumberFormat="1" applyFont="1" applyFill="1" applyBorder="1" applyAlignment="1">
      <alignment horizontal="center" vertical="center"/>
    </xf>
    <xf numFmtId="3" fontId="16" fillId="0" borderId="1" xfId="9" applyNumberFormat="1" applyFont="1" applyFill="1" applyBorder="1" applyAlignment="1">
      <alignment horizontal="center" vertical="center"/>
    </xf>
    <xf numFmtId="169" fontId="16" fillId="0" borderId="1" xfId="0" applyNumberFormat="1" applyFont="1" applyFill="1" applyBorder="1" applyAlignment="1">
      <alignment horizontal="center" vertical="center"/>
    </xf>
    <xf numFmtId="175" fontId="16" fillId="0" borderId="1" xfId="0" applyNumberFormat="1" applyFont="1" applyFill="1" applyBorder="1" applyAlignment="1">
      <alignment horizontal="center" vertical="center"/>
    </xf>
    <xf numFmtId="173" fontId="33" fillId="0" borderId="1" xfId="5" applyNumberFormat="1" applyFont="1" applyFill="1" applyBorder="1" applyAlignment="1" applyProtection="1">
      <alignment horizontal="center" vertical="center"/>
      <protection locked="0"/>
    </xf>
    <xf numFmtId="178" fontId="16" fillId="0" borderId="1" xfId="1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xf>
    <xf numFmtId="177" fontId="16" fillId="0" borderId="1" xfId="9" applyNumberFormat="1" applyFont="1" applyFill="1" applyBorder="1" applyAlignment="1">
      <alignment horizontal="center" vertical="center"/>
    </xf>
    <xf numFmtId="177" fontId="16" fillId="0" borderId="1" xfId="10" applyNumberFormat="1" applyFont="1" applyFill="1" applyBorder="1" applyAlignment="1">
      <alignment horizontal="center" vertical="center"/>
    </xf>
    <xf numFmtId="0" fontId="16" fillId="0" borderId="1" xfId="0" applyFont="1" applyFill="1" applyBorder="1" applyAlignment="1" applyProtection="1">
      <alignment horizontal="center" vertical="center"/>
      <protection locked="0"/>
    </xf>
    <xf numFmtId="173" fontId="16" fillId="0" borderId="1" xfId="3" applyNumberFormat="1" applyFont="1" applyFill="1" applyBorder="1" applyAlignment="1">
      <alignment horizontal="center" vertical="center"/>
    </xf>
    <xf numFmtId="173" fontId="16" fillId="0" borderId="1" xfId="5" applyNumberFormat="1" applyFont="1" applyFill="1" applyBorder="1" applyAlignment="1" applyProtection="1">
      <alignment horizontal="center" vertical="center"/>
      <protection locked="0"/>
    </xf>
    <xf numFmtId="3" fontId="16" fillId="0" borderId="1"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3" fontId="16" fillId="0" borderId="1" xfId="0" applyNumberFormat="1" applyFont="1" applyFill="1" applyBorder="1" applyAlignment="1" applyProtection="1">
      <alignment horizontal="center" vertical="center" wrapText="1"/>
      <protection locked="0"/>
    </xf>
    <xf numFmtId="3" fontId="33" fillId="0" borderId="1" xfId="0" applyNumberFormat="1" applyFont="1" applyFill="1" applyBorder="1" applyAlignment="1" applyProtection="1">
      <alignment horizontal="center" vertical="center" wrapText="1"/>
      <protection locked="0"/>
    </xf>
    <xf numFmtId="3" fontId="33" fillId="0" borderId="1" xfId="0"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10" fontId="33" fillId="0" borderId="1" xfId="21" applyNumberFormat="1" applyFont="1" applyFill="1" applyBorder="1" applyAlignment="1">
      <alignment horizontal="center" vertical="center"/>
    </xf>
    <xf numFmtId="37" fontId="16" fillId="0" borderId="1" xfId="10" applyNumberFormat="1" applyFont="1" applyFill="1" applyBorder="1" applyAlignment="1" applyProtection="1">
      <alignment horizontal="center" vertical="center"/>
      <protection locked="0"/>
    </xf>
    <xf numFmtId="173" fontId="33" fillId="0" borderId="1" xfId="5" applyNumberFormat="1" applyFont="1" applyFill="1" applyBorder="1" applyAlignment="1">
      <alignment horizontal="center" vertical="center"/>
    </xf>
    <xf numFmtId="0" fontId="33" fillId="0" borderId="1" xfId="0" applyFont="1" applyFill="1" applyBorder="1" applyAlignment="1" applyProtection="1">
      <alignment horizontal="center" vertical="center"/>
      <protection locked="0"/>
    </xf>
    <xf numFmtId="0" fontId="33" fillId="0" borderId="1" xfId="0" applyFont="1" applyFill="1" applyBorder="1" applyAlignment="1">
      <alignment horizontal="center" vertical="center"/>
    </xf>
    <xf numFmtId="3" fontId="33" fillId="0" borderId="1" xfId="10" applyNumberFormat="1" applyFont="1" applyFill="1" applyBorder="1" applyAlignment="1">
      <alignment horizontal="center" vertical="center" wrapText="1"/>
    </xf>
    <xf numFmtId="37" fontId="33" fillId="0" borderId="1" xfId="9" applyNumberFormat="1" applyFont="1" applyFill="1" applyBorder="1" applyAlignment="1">
      <alignment horizontal="center" vertical="center"/>
    </xf>
    <xf numFmtId="3" fontId="33" fillId="0" borderId="1" xfId="0" applyNumberFormat="1" applyFont="1" applyFill="1" applyBorder="1" applyAlignment="1">
      <alignment horizontal="center" vertical="center"/>
    </xf>
    <xf numFmtId="9" fontId="33" fillId="0" borderId="1" xfId="23" applyFont="1" applyFill="1" applyBorder="1" applyAlignment="1">
      <alignment horizontal="center" vertical="center"/>
    </xf>
    <xf numFmtId="1" fontId="33" fillId="0" borderId="1" xfId="3" applyNumberFormat="1" applyFont="1" applyFill="1" applyBorder="1" applyAlignment="1">
      <alignment horizontal="center" vertical="center"/>
    </xf>
    <xf numFmtId="9" fontId="33" fillId="0" borderId="1" xfId="23" applyFont="1" applyFill="1" applyBorder="1" applyAlignment="1">
      <alignment horizontal="center" vertical="center" wrapText="1"/>
    </xf>
    <xf numFmtId="4" fontId="33" fillId="0" borderId="1" xfId="10" applyNumberFormat="1" applyFont="1" applyFill="1" applyBorder="1" applyAlignment="1" applyProtection="1">
      <alignment horizontal="center" vertical="center" wrapText="1"/>
      <protection locked="0"/>
    </xf>
    <xf numFmtId="2" fontId="33" fillId="0" borderId="1" xfId="0" applyNumberFormat="1" applyFont="1" applyFill="1" applyBorder="1" applyAlignment="1">
      <alignment horizontal="center" vertical="center"/>
    </xf>
    <xf numFmtId="4" fontId="33" fillId="0" borderId="1" xfId="10" applyNumberFormat="1" applyFont="1" applyFill="1" applyBorder="1" applyAlignment="1">
      <alignment horizontal="center" vertical="center" wrapText="1"/>
    </xf>
    <xf numFmtId="3" fontId="33" fillId="0" borderId="1" xfId="10" applyNumberFormat="1" applyFont="1" applyFill="1" applyBorder="1" applyAlignment="1" applyProtection="1">
      <alignment horizontal="center" vertical="center" wrapText="1"/>
      <protection locked="0"/>
    </xf>
    <xf numFmtId="4" fontId="33" fillId="0" borderId="1" xfId="0" applyNumberFormat="1" applyFont="1" applyFill="1" applyBorder="1" applyAlignment="1">
      <alignment horizontal="center" vertical="center"/>
    </xf>
    <xf numFmtId="9" fontId="2" fillId="5" borderId="39" xfId="25" applyFont="1" applyFill="1" applyBorder="1" applyAlignment="1">
      <alignment horizontal="center" vertical="center" wrapText="1"/>
    </xf>
    <xf numFmtId="10" fontId="4" fillId="0" borderId="5" xfId="0" applyNumberFormat="1" applyFont="1" applyFill="1" applyBorder="1" applyAlignment="1">
      <alignment horizontal="center" vertical="center"/>
    </xf>
    <xf numFmtId="10" fontId="32" fillId="5" borderId="5" xfId="0" applyNumberFormat="1" applyFont="1" applyFill="1" applyBorder="1" applyAlignment="1">
      <alignment vertical="center"/>
    </xf>
    <xf numFmtId="10" fontId="4" fillId="10" borderId="5"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0" fontId="32" fillId="9" borderId="4" xfId="0" applyNumberFormat="1" applyFont="1" applyFill="1" applyBorder="1" applyAlignment="1" applyProtection="1">
      <alignment vertical="center"/>
      <protection locked="0"/>
    </xf>
    <xf numFmtId="9" fontId="4" fillId="10"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10" fontId="32" fillId="5" borderId="1" xfId="0" applyNumberFormat="1" applyFont="1" applyFill="1" applyBorder="1" applyAlignment="1">
      <alignment vertical="center"/>
    </xf>
    <xf numFmtId="10" fontId="4" fillId="10" borderId="1" xfId="0" applyNumberFormat="1" applyFont="1" applyFill="1" applyBorder="1" applyAlignment="1">
      <alignment horizontal="center" vertical="center"/>
    </xf>
    <xf numFmtId="10" fontId="32" fillId="9" borderId="2" xfId="0" applyNumberFormat="1" applyFont="1" applyFill="1" applyBorder="1" applyAlignment="1" applyProtection="1">
      <alignment vertical="center"/>
      <protection locked="0"/>
    </xf>
    <xf numFmtId="9" fontId="4" fillId="0" borderId="2"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10" borderId="3"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0" fontId="4" fillId="10" borderId="3" xfId="0" applyNumberFormat="1" applyFont="1" applyFill="1" applyBorder="1" applyAlignment="1">
      <alignment horizontal="center" vertical="center"/>
    </xf>
    <xf numFmtId="10" fontId="4" fillId="5" borderId="4" xfId="16" applyNumberFormat="1" applyFont="1" applyFill="1" applyBorder="1" applyAlignment="1">
      <alignment horizontal="center" vertical="top" wrapText="1"/>
    </xf>
    <xf numFmtId="0" fontId="10" fillId="0" borderId="55" xfId="0" applyFont="1" applyFill="1" applyBorder="1" applyAlignment="1">
      <alignment horizontal="right" vertical="center"/>
    </xf>
    <xf numFmtId="0" fontId="10" fillId="0" borderId="30" xfId="0" applyFont="1" applyFill="1" applyBorder="1" applyAlignment="1">
      <alignment horizontal="right" vertical="center"/>
    </xf>
    <xf numFmtId="0" fontId="10" fillId="0" borderId="31" xfId="0" applyFont="1" applyFill="1" applyBorder="1" applyAlignment="1">
      <alignment horizontal="right" vertical="center"/>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28" fillId="0" borderId="23" xfId="0" applyFont="1" applyFill="1" applyBorder="1" applyAlignment="1">
      <alignment horizontal="center"/>
    </xf>
    <xf numFmtId="0" fontId="28" fillId="0" borderId="24" xfId="0" applyFont="1" applyFill="1" applyBorder="1" applyAlignment="1">
      <alignment horizontal="center"/>
    </xf>
    <xf numFmtId="0" fontId="28" fillId="0" borderId="25" xfId="0" applyFont="1" applyFill="1" applyBorder="1" applyAlignment="1">
      <alignment horizontal="center"/>
    </xf>
    <xf numFmtId="0" fontId="28" fillId="0" borderId="26" xfId="0" applyFont="1" applyFill="1" applyBorder="1" applyAlignment="1">
      <alignment horizontal="center"/>
    </xf>
    <xf numFmtId="0" fontId="28" fillId="0" borderId="0" xfId="0" applyFont="1" applyFill="1" applyBorder="1" applyAlignment="1">
      <alignment horizontal="center"/>
    </xf>
    <xf numFmtId="0" fontId="28" fillId="0" borderId="9" xfId="0" applyFont="1" applyFill="1" applyBorder="1" applyAlignment="1">
      <alignment horizontal="center"/>
    </xf>
    <xf numFmtId="0" fontId="5" fillId="6" borderId="17"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10" fontId="32" fillId="11" borderId="52" xfId="21" applyNumberFormat="1" applyFont="1" applyFill="1" applyBorder="1" applyAlignment="1">
      <alignment horizontal="center" vertical="center"/>
    </xf>
    <xf numFmtId="10" fontId="32" fillId="11" borderId="0" xfId="21" applyNumberFormat="1" applyFont="1" applyFill="1" applyBorder="1" applyAlignment="1">
      <alignment horizontal="center" vertical="center"/>
    </xf>
    <xf numFmtId="0" fontId="19" fillId="0" borderId="0" xfId="0" applyFont="1" applyFill="1" applyBorder="1" applyAlignment="1">
      <alignment horizontal="right" vertical="center"/>
    </xf>
    <xf numFmtId="0" fontId="3" fillId="6" borderId="23"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33" xfId="0" applyFont="1" applyFill="1" applyBorder="1" applyAlignment="1" applyProtection="1">
      <alignment horizontal="center" vertical="center" wrapText="1"/>
      <protection locked="0"/>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2" xfId="0" applyFont="1" applyFill="1" applyBorder="1" applyAlignment="1">
      <alignment horizontal="center"/>
    </xf>
    <xf numFmtId="0" fontId="5" fillId="6" borderId="16"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41" xfId="0" applyFont="1" applyFill="1" applyBorder="1" applyAlignment="1">
      <alignment horizontal="center" vertical="center"/>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52"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35" fillId="6" borderId="38" xfId="0" applyFont="1" applyFill="1" applyBorder="1" applyAlignment="1">
      <alignment horizontal="center" vertical="center" wrapText="1"/>
    </xf>
    <xf numFmtId="0" fontId="35" fillId="6" borderId="22" xfId="0" applyFont="1" applyFill="1" applyBorder="1" applyAlignment="1">
      <alignment horizontal="center" vertical="center" wrapText="1"/>
    </xf>
    <xf numFmtId="0" fontId="35" fillId="6" borderId="5" xfId="0" applyFont="1" applyFill="1" applyBorder="1" applyAlignment="1">
      <alignment horizontal="center" vertical="center" wrapText="1"/>
    </xf>
    <xf numFmtId="49" fontId="4" fillId="0" borderId="18" xfId="0" applyNumberFormat="1" applyFont="1" applyFill="1" applyBorder="1" applyAlignment="1">
      <alignment horizontal="justify" vertical="center" wrapText="1"/>
    </xf>
    <xf numFmtId="49" fontId="4" fillId="0" borderId="19" xfId="0" applyNumberFormat="1" applyFont="1" applyFill="1" applyBorder="1" applyAlignment="1">
      <alignment horizontal="justify" vertical="center" wrapText="1"/>
    </xf>
    <xf numFmtId="49" fontId="4" fillId="0" borderId="1"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29" fillId="0" borderId="1" xfId="0" applyFont="1" applyFill="1" applyBorder="1" applyAlignment="1">
      <alignment horizontal="justify" vertical="center" wrapText="1"/>
    </xf>
    <xf numFmtId="0" fontId="29" fillId="0" borderId="1" xfId="0" applyFont="1" applyFill="1" applyBorder="1" applyAlignment="1">
      <alignment horizontal="justify" vertical="center"/>
    </xf>
    <xf numFmtId="0" fontId="0" fillId="0" borderId="1" xfId="0" applyFill="1" applyBorder="1" applyAlignment="1">
      <alignment horizontal="center" vertical="center" wrapText="1"/>
    </xf>
    <xf numFmtId="49" fontId="4" fillId="0" borderId="17" xfId="0" applyNumberFormat="1" applyFont="1" applyFill="1" applyBorder="1" applyAlignment="1">
      <alignment horizontal="justify" vertical="center" wrapText="1"/>
    </xf>
    <xf numFmtId="49"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justify" vertical="center" wrapText="1"/>
    </xf>
    <xf numFmtId="49" fontId="4" fillId="0" borderId="1" xfId="0" applyNumberFormat="1" applyFont="1" applyFill="1" applyBorder="1" applyAlignment="1">
      <alignment horizontal="justify" vertical="center" wrapText="1"/>
    </xf>
    <xf numFmtId="49" fontId="4" fillId="0" borderId="4" xfId="0" applyNumberFormat="1" applyFont="1" applyFill="1" applyBorder="1" applyAlignment="1">
      <alignment horizontal="justify" vertical="center" wrapText="1"/>
    </xf>
    <xf numFmtId="49" fontId="4"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36" fillId="0" borderId="3" xfId="24" applyNumberFormat="1" applyFill="1" applyBorder="1" applyAlignment="1">
      <alignment horizontal="center" vertical="center" wrapText="1"/>
    </xf>
    <xf numFmtId="49" fontId="4" fillId="0" borderId="18" xfId="0" applyNumberFormat="1" applyFont="1" applyFill="1" applyBorder="1" applyAlignment="1">
      <alignment horizontal="justify" vertical="center"/>
    </xf>
    <xf numFmtId="49" fontId="4" fillId="0" borderId="19" xfId="0" applyNumberFormat="1" applyFont="1" applyFill="1" applyBorder="1" applyAlignment="1">
      <alignment horizontal="justify" vertical="center"/>
    </xf>
    <xf numFmtId="10" fontId="33" fillId="0" borderId="38" xfId="21" applyNumberFormat="1" applyFont="1" applyFill="1" applyBorder="1" applyAlignment="1">
      <alignment horizontal="center" vertical="center" wrapText="1"/>
    </xf>
    <xf numFmtId="10" fontId="33" fillId="0" borderId="22" xfId="21" applyNumberFormat="1" applyFont="1" applyFill="1" applyBorder="1" applyAlignment="1">
      <alignment horizontal="center" vertical="center"/>
    </xf>
    <xf numFmtId="10" fontId="33" fillId="0" borderId="39" xfId="21" applyNumberFormat="1" applyFont="1" applyFill="1" applyBorder="1" applyAlignment="1">
      <alignment horizontal="center" vertical="center"/>
    </xf>
    <xf numFmtId="10" fontId="33" fillId="0" borderId="3" xfId="21" applyNumberFormat="1" applyFont="1" applyFill="1" applyBorder="1" applyAlignment="1">
      <alignment horizontal="center" vertical="center" wrapText="1"/>
    </xf>
    <xf numFmtId="10" fontId="33" fillId="0" borderId="1" xfId="21" applyNumberFormat="1" applyFont="1" applyFill="1" applyBorder="1" applyAlignment="1">
      <alignment horizontal="center" vertical="center"/>
    </xf>
    <xf numFmtId="10" fontId="33" fillId="0" borderId="4" xfId="21" applyNumberFormat="1" applyFont="1" applyFill="1" applyBorder="1" applyAlignment="1">
      <alignment horizontal="center" vertical="center"/>
    </xf>
    <xf numFmtId="49" fontId="4" fillId="0" borderId="1" xfId="0" applyNumberFormat="1" applyFont="1" applyFill="1" applyBorder="1" applyAlignment="1">
      <alignment horizontal="justify" vertical="center"/>
    </xf>
    <xf numFmtId="49" fontId="4" fillId="0" borderId="4" xfId="0" applyNumberFormat="1" applyFont="1" applyFill="1" applyBorder="1" applyAlignment="1">
      <alignment horizontal="justify" vertical="center"/>
    </xf>
    <xf numFmtId="0" fontId="29" fillId="0" borderId="18"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1" xfId="16" applyFont="1" applyFill="1" applyBorder="1" applyAlignment="1">
      <alignment horizontal="center" vertical="center" wrapText="1"/>
    </xf>
    <xf numFmtId="0" fontId="4" fillId="0" borderId="17" xfId="16" applyFont="1" applyFill="1" applyBorder="1" applyAlignment="1">
      <alignment horizontal="center" vertical="center" wrapText="1"/>
    </xf>
    <xf numFmtId="0" fontId="4" fillId="0" borderId="18" xfId="16" applyFont="1" applyFill="1" applyBorder="1" applyAlignment="1">
      <alignment horizontal="center" vertical="center" wrapText="1"/>
    </xf>
    <xf numFmtId="0" fontId="4" fillId="0" borderId="2" xfId="16" applyFont="1" applyFill="1" applyBorder="1" applyAlignment="1">
      <alignment horizontal="center" vertical="center" wrapText="1"/>
    </xf>
    <xf numFmtId="0" fontId="4" fillId="0" borderId="22" xfId="16"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16" applyFont="1" applyFill="1" applyBorder="1" applyAlignment="1">
      <alignment horizontal="center" vertical="center" wrapText="1"/>
    </xf>
    <xf numFmtId="0" fontId="4" fillId="0" borderId="38" xfId="16" applyFont="1" applyFill="1" applyBorder="1" applyAlignment="1">
      <alignment horizontal="center" vertical="center" wrapText="1"/>
    </xf>
    <xf numFmtId="0" fontId="4" fillId="0" borderId="5" xfId="16" applyFont="1" applyFill="1" applyBorder="1" applyAlignment="1">
      <alignment horizontal="center" vertical="center" wrapText="1"/>
    </xf>
    <xf numFmtId="176" fontId="2" fillId="7" borderId="5" xfId="23" applyNumberFormat="1" applyFont="1" applyFill="1" applyBorder="1" applyAlignment="1" applyProtection="1">
      <alignment horizontal="center" vertical="center" wrapText="1"/>
      <protection locked="0"/>
    </xf>
    <xf numFmtId="176" fontId="2" fillId="7" borderId="1" xfId="23" applyNumberFormat="1"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10" fontId="2" fillId="7" borderId="1" xfId="0" applyNumberFormat="1" applyFont="1" applyFill="1" applyBorder="1" applyAlignment="1" applyProtection="1">
      <alignment horizontal="center" vertical="center" wrapText="1"/>
      <protection locked="0"/>
    </xf>
    <xf numFmtId="0" fontId="2" fillId="5" borderId="3" xfId="16"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0" borderId="3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1" xfId="16" applyFont="1" applyFill="1" applyBorder="1" applyAlignment="1">
      <alignment horizontal="left" vertical="center" wrapText="1"/>
    </xf>
    <xf numFmtId="0" fontId="4" fillId="0" borderId="45" xfId="16" applyFont="1" applyFill="1" applyBorder="1" applyAlignment="1">
      <alignment horizontal="left" vertical="center" wrapText="1"/>
    </xf>
    <xf numFmtId="0" fontId="2" fillId="0" borderId="2" xfId="0" applyFont="1" applyBorder="1" applyAlignment="1" applyProtection="1">
      <alignment horizontal="center" vertical="center" wrapText="1"/>
      <protection locked="0"/>
    </xf>
    <xf numFmtId="0" fontId="2" fillId="5" borderId="48" xfId="16" applyFont="1" applyFill="1" applyBorder="1" applyAlignment="1">
      <alignment horizontal="center" vertical="center" wrapText="1"/>
    </xf>
    <xf numFmtId="0" fontId="2" fillId="5" borderId="49" xfId="16" applyFont="1" applyFill="1" applyBorder="1" applyAlignment="1">
      <alignment horizontal="center" vertical="center" wrapText="1"/>
    </xf>
    <xf numFmtId="0" fontId="2" fillId="5" borderId="29" xfId="16" applyFont="1" applyFill="1" applyBorder="1" applyAlignment="1">
      <alignment horizontal="center" vertical="center" wrapText="1"/>
    </xf>
    <xf numFmtId="0" fontId="2" fillId="5" borderId="50" xfId="16" applyFont="1" applyFill="1" applyBorder="1" applyAlignment="1">
      <alignment horizontal="center" vertical="center" wrapText="1"/>
    </xf>
    <xf numFmtId="0" fontId="4" fillId="0" borderId="17" xfId="16" applyBorder="1"/>
    <xf numFmtId="0" fontId="4" fillId="0" borderId="3" xfId="16" applyBorder="1"/>
    <xf numFmtId="0" fontId="4" fillId="0" borderId="18" xfId="16" applyBorder="1"/>
    <xf numFmtId="0" fontId="4" fillId="0" borderId="1" xfId="16" applyBorder="1"/>
    <xf numFmtId="0" fontId="4" fillId="0" borderId="19" xfId="16" applyBorder="1"/>
    <xf numFmtId="0" fontId="4" fillId="0" borderId="4" xfId="16" applyBorder="1"/>
    <xf numFmtId="0" fontId="20" fillId="5" borderId="3"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8" xfId="16" applyFont="1" applyFill="1" applyBorder="1" applyAlignment="1">
      <alignment horizontal="center" vertical="center" wrapText="1"/>
    </xf>
    <xf numFmtId="0" fontId="2" fillId="5" borderId="39" xfId="16" applyFont="1" applyFill="1" applyBorder="1" applyAlignment="1">
      <alignment horizontal="center" vertical="center" wrapText="1"/>
    </xf>
    <xf numFmtId="0" fontId="14" fillId="5" borderId="16" xfId="16" applyFont="1" applyFill="1" applyBorder="1" applyAlignment="1">
      <alignment horizontal="center" vertical="center" wrapText="1"/>
    </xf>
    <xf numFmtId="0" fontId="14" fillId="5" borderId="41" xfId="16" applyFont="1" applyFill="1" applyBorder="1" applyAlignment="1">
      <alignment horizontal="center" vertical="center" wrapText="1"/>
    </xf>
    <xf numFmtId="9" fontId="2" fillId="7" borderId="2" xfId="23" applyFont="1" applyFill="1" applyBorder="1" applyAlignment="1" applyProtection="1">
      <alignment horizontal="center" vertical="center" wrapText="1"/>
      <protection locked="0"/>
    </xf>
    <xf numFmtId="9" fontId="2" fillId="7" borderId="5" xfId="23"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8" xfId="16" applyFont="1" applyFill="1" applyBorder="1" applyAlignment="1">
      <alignment horizontal="justify" vertical="center" wrapText="1"/>
    </xf>
    <xf numFmtId="0" fontId="4" fillId="0" borderId="5" xfId="16" applyFont="1" applyFill="1" applyBorder="1" applyAlignment="1">
      <alignment horizontal="justify" vertical="center" wrapText="1"/>
    </xf>
    <xf numFmtId="176" fontId="2" fillId="7" borderId="22" xfId="23" applyNumberFormat="1" applyFont="1" applyFill="1" applyBorder="1" applyAlignment="1" applyProtection="1">
      <alignment horizontal="center" vertical="center" wrapText="1"/>
      <protection locked="0"/>
    </xf>
    <xf numFmtId="0" fontId="4" fillId="0" borderId="2" xfId="16" applyFont="1" applyFill="1" applyBorder="1" applyAlignment="1">
      <alignment horizontal="justify" vertical="center" wrapText="1"/>
    </xf>
    <xf numFmtId="0" fontId="4" fillId="0" borderId="39" xfId="16" applyFont="1" applyFill="1" applyBorder="1" applyAlignment="1">
      <alignment horizontal="justify" vertical="center" wrapText="1"/>
    </xf>
    <xf numFmtId="0" fontId="2" fillId="0" borderId="1" xfId="0" applyFont="1" applyBorder="1" applyAlignment="1" applyProtection="1">
      <alignment horizontal="center" vertical="center" wrapText="1"/>
      <protection locked="0"/>
    </xf>
    <xf numFmtId="176" fontId="2" fillId="7" borderId="11" xfId="23" applyNumberFormat="1" applyFont="1" applyFill="1" applyBorder="1" applyAlignment="1" applyProtection="1">
      <alignment horizontal="center" vertical="center" wrapText="1"/>
      <protection locked="0"/>
    </xf>
    <xf numFmtId="9" fontId="2" fillId="7" borderId="1" xfId="23" applyFont="1" applyFill="1" applyBorder="1" applyAlignment="1" applyProtection="1">
      <alignment horizontal="center" vertical="center" wrapText="1"/>
      <protection locked="0"/>
    </xf>
    <xf numFmtId="0" fontId="4" fillId="0" borderId="1" xfId="16" applyFont="1" applyFill="1" applyBorder="1" applyAlignment="1">
      <alignment horizontal="justify" vertical="center" wrapText="1"/>
    </xf>
    <xf numFmtId="176" fontId="2" fillId="7" borderId="10" xfId="23" applyNumberFormat="1" applyFont="1" applyFill="1" applyBorder="1" applyAlignment="1" applyProtection="1">
      <alignment horizontal="center" vertical="center" wrapText="1"/>
      <protection locked="0"/>
    </xf>
    <xf numFmtId="10" fontId="2" fillId="7" borderId="2" xfId="0" applyNumberFormat="1" applyFont="1" applyFill="1" applyBorder="1" applyAlignment="1" applyProtection="1">
      <alignment horizontal="center" vertical="center" wrapText="1"/>
      <protection locked="0"/>
    </xf>
    <xf numFmtId="10" fontId="2" fillId="7" borderId="22" xfId="0" applyNumberFormat="1" applyFont="1" applyFill="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9" fontId="2" fillId="7" borderId="22" xfId="23"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76" fontId="2" fillId="7" borderId="12" xfId="23" applyNumberFormat="1" applyFont="1" applyFill="1" applyBorder="1" applyAlignment="1" applyProtection="1">
      <alignment horizontal="center" vertical="center" wrapText="1"/>
      <protection locked="0"/>
    </xf>
    <xf numFmtId="10" fontId="2" fillId="7" borderId="3" xfId="0" applyNumberFormat="1" applyFont="1" applyFill="1" applyBorder="1" applyAlignment="1" applyProtection="1">
      <alignment horizontal="center" vertical="center" wrapText="1"/>
      <protection locked="0"/>
    </xf>
    <xf numFmtId="10" fontId="2" fillId="7" borderId="4" xfId="0" applyNumberFormat="1" applyFont="1" applyFill="1" applyBorder="1" applyAlignment="1" applyProtection="1">
      <alignment horizontal="center" vertical="center" wrapText="1"/>
      <protection locked="0"/>
    </xf>
    <xf numFmtId="10" fontId="2" fillId="7" borderId="52" xfId="0" applyNumberFormat="1" applyFont="1" applyFill="1" applyBorder="1" applyAlignment="1" applyProtection="1">
      <alignment horizontal="center" vertical="center" wrapText="1"/>
      <protection locked="0"/>
    </xf>
    <xf numFmtId="10" fontId="2" fillId="7" borderId="46" xfId="0" applyNumberFormat="1"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0" xfId="16" applyFont="1" applyFill="1" applyBorder="1" applyAlignment="1">
      <alignment horizontal="justify" vertical="center" wrapText="1"/>
    </xf>
    <xf numFmtId="0" fontId="4" fillId="0" borderId="42" xfId="16" applyFont="1" applyFill="1" applyBorder="1" applyAlignment="1">
      <alignment horizontal="justify" vertical="center" wrapText="1"/>
    </xf>
    <xf numFmtId="0" fontId="4" fillId="0" borderId="4" xfId="0" applyFont="1" applyBorder="1" applyAlignment="1" applyProtection="1">
      <alignment horizontal="center" vertical="center" wrapText="1"/>
      <protection locked="0"/>
    </xf>
    <xf numFmtId="0" fontId="4" fillId="0" borderId="7" xfId="16" applyFont="1" applyFill="1" applyBorder="1" applyAlignment="1">
      <alignment horizontal="justify" vertical="center" wrapText="1"/>
    </xf>
    <xf numFmtId="0" fontId="2" fillId="0" borderId="3" xfId="0" applyFont="1" applyBorder="1" applyAlignment="1" applyProtection="1">
      <alignment horizontal="center" vertical="center" wrapText="1"/>
      <protection locked="0"/>
    </xf>
    <xf numFmtId="0" fontId="4" fillId="0" borderId="25" xfId="16" applyFont="1" applyFill="1" applyBorder="1" applyAlignment="1">
      <alignment horizontal="justify" vertical="center" wrapText="1"/>
    </xf>
    <xf numFmtId="0" fontId="4" fillId="0" borderId="9" xfId="16" applyFont="1" applyFill="1" applyBorder="1" applyAlignment="1">
      <alignment horizontal="justify" vertical="center" wrapText="1"/>
    </xf>
    <xf numFmtId="0" fontId="4" fillId="0" borderId="3" xfId="0" applyFont="1" applyBorder="1" applyAlignment="1" applyProtection="1">
      <alignment horizontal="center" vertical="center" wrapText="1"/>
      <protection locked="0"/>
    </xf>
    <xf numFmtId="10" fontId="2" fillId="7" borderId="11" xfId="23" applyNumberFormat="1" applyFont="1" applyFill="1" applyBorder="1" applyAlignment="1" applyProtection="1">
      <alignment horizontal="center" vertical="center" wrapText="1"/>
      <protection locked="0"/>
    </xf>
    <xf numFmtId="0" fontId="29" fillId="0" borderId="20"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9" fontId="2" fillId="7" borderId="54" xfId="23" applyNumberFormat="1" applyFont="1" applyFill="1" applyBorder="1" applyAlignment="1" applyProtection="1">
      <alignment horizontal="center" vertical="center" wrapText="1"/>
      <protection locked="0"/>
    </xf>
    <xf numFmtId="9" fontId="2" fillId="7" borderId="52" xfId="23" applyNumberFormat="1" applyFont="1" applyFill="1" applyBorder="1" applyAlignment="1" applyProtection="1">
      <alignment horizontal="center" vertical="center" wrapText="1"/>
      <protection locked="0"/>
    </xf>
    <xf numFmtId="9" fontId="2" fillId="7" borderId="53" xfId="23" applyNumberFormat="1" applyFont="1" applyFill="1" applyBorder="1" applyAlignment="1" applyProtection="1">
      <alignment horizontal="center" vertical="center" wrapText="1"/>
      <protection locked="0"/>
    </xf>
    <xf numFmtId="0" fontId="4" fillId="0" borderId="23" xfId="19" applyBorder="1" applyAlignment="1">
      <alignment horizontal="center"/>
    </xf>
    <xf numFmtId="0" fontId="4" fillId="0" borderId="24" xfId="19" applyBorder="1" applyAlignment="1">
      <alignment horizontal="center"/>
    </xf>
    <xf numFmtId="0" fontId="4" fillId="0" borderId="26" xfId="19" applyBorder="1" applyAlignment="1">
      <alignment horizontal="center"/>
    </xf>
    <xf numFmtId="0" fontId="4" fillId="0" borderId="0" xfId="19" applyBorder="1" applyAlignment="1">
      <alignment horizontal="center"/>
    </xf>
    <xf numFmtId="0" fontId="4" fillId="0" borderId="28" xfId="19" applyBorder="1" applyAlignment="1">
      <alignment horizontal="center"/>
    </xf>
    <xf numFmtId="0" fontId="4" fillId="0" borderId="29" xfId="19" applyBorder="1" applyAlignment="1">
      <alignment horizontal="center"/>
    </xf>
    <xf numFmtId="0" fontId="25" fillId="6" borderId="17" xfId="19" applyFont="1" applyFill="1" applyBorder="1" applyAlignment="1">
      <alignment horizontal="center" vertical="center" wrapText="1"/>
    </xf>
    <xf numFmtId="0" fontId="25" fillId="6" borderId="3" xfId="19" applyFont="1" applyFill="1" applyBorder="1" applyAlignment="1">
      <alignment horizontal="center" vertical="center" wrapText="1"/>
    </xf>
    <xf numFmtId="0" fontId="25" fillId="6" borderId="10" xfId="19" applyFont="1" applyFill="1" applyBorder="1" applyAlignment="1">
      <alignment horizontal="center" vertical="center" wrapText="1"/>
    </xf>
    <xf numFmtId="0" fontId="25" fillId="6" borderId="18" xfId="19" applyFont="1" applyFill="1" applyBorder="1" applyAlignment="1">
      <alignment horizontal="center" vertical="center" wrapText="1"/>
    </xf>
    <xf numFmtId="0" fontId="25" fillId="6" borderId="1" xfId="19" applyFont="1" applyFill="1" applyBorder="1" applyAlignment="1">
      <alignment horizontal="center" vertical="center" wrapText="1"/>
    </xf>
    <xf numFmtId="0" fontId="25" fillId="6" borderId="11" xfId="19" applyFont="1" applyFill="1" applyBorder="1" applyAlignment="1">
      <alignment horizontal="center" vertical="center" wrapText="1"/>
    </xf>
    <xf numFmtId="0" fontId="26" fillId="6" borderId="1" xfId="19" applyFont="1" applyFill="1" applyBorder="1" applyAlignment="1">
      <alignment horizontal="center" vertical="center" wrapText="1"/>
    </xf>
    <xf numFmtId="0" fontId="26" fillId="6" borderId="11" xfId="19" applyFont="1" applyFill="1" applyBorder="1" applyAlignment="1">
      <alignment horizontal="center" vertical="center" wrapText="1"/>
    </xf>
    <xf numFmtId="0" fontId="14" fillId="6" borderId="35" xfId="19" applyFont="1" applyFill="1" applyBorder="1" applyAlignment="1">
      <alignment horizontal="center" vertical="center" wrapText="1"/>
    </xf>
    <xf numFmtId="0" fontId="14" fillId="6" borderId="36" xfId="19" applyFont="1" applyFill="1" applyBorder="1" applyAlignment="1">
      <alignment horizontal="center" vertical="center" wrapText="1"/>
    </xf>
    <xf numFmtId="0" fontId="2" fillId="6" borderId="35" xfId="19" applyFont="1" applyFill="1" applyBorder="1" applyAlignment="1">
      <alignment horizontal="center" vertical="center" wrapText="1"/>
    </xf>
    <xf numFmtId="0" fontId="2" fillId="6" borderId="36" xfId="19" applyFont="1" applyFill="1" applyBorder="1" applyAlignment="1">
      <alignment horizontal="center" vertical="center" wrapText="1"/>
    </xf>
    <xf numFmtId="0" fontId="2" fillId="6" borderId="23" xfId="19" applyFont="1" applyFill="1" applyBorder="1" applyAlignment="1">
      <alignment horizontal="center" vertical="center" wrapText="1"/>
    </xf>
    <xf numFmtId="0" fontId="2" fillId="6" borderId="26" xfId="19" applyFont="1" applyFill="1" applyBorder="1" applyAlignment="1">
      <alignment horizontal="center" vertical="center" wrapText="1"/>
    </xf>
    <xf numFmtId="0" fontId="2" fillId="6" borderId="43" xfId="19" applyFont="1" applyFill="1" applyBorder="1" applyAlignment="1">
      <alignment horizontal="center" vertical="center" wrapText="1"/>
    </xf>
    <xf numFmtId="0" fontId="2" fillId="6" borderId="40" xfId="19" applyFont="1" applyFill="1" applyBorder="1" applyAlignment="1">
      <alignment horizontal="center" vertical="center" wrapText="1"/>
    </xf>
    <xf numFmtId="0" fontId="2" fillId="6" borderId="7" xfId="19" applyFont="1" applyFill="1" applyBorder="1" applyAlignment="1">
      <alignment horizontal="center" vertical="center" wrapText="1"/>
    </xf>
    <xf numFmtId="0" fontId="2" fillId="6" borderId="1" xfId="19" applyFont="1" applyFill="1" applyBorder="1" applyAlignment="1">
      <alignment horizontal="center" vertical="center" wrapText="1"/>
    </xf>
    <xf numFmtId="0" fontId="2" fillId="6" borderId="11" xfId="19" applyFont="1" applyFill="1"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34" fillId="0" borderId="41"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47" xfId="0" applyFont="1" applyFill="1" applyBorder="1" applyAlignment="1">
      <alignment horizontal="center" vertical="center" wrapText="1"/>
    </xf>
    <xf numFmtId="3" fontId="31" fillId="0" borderId="38" xfId="0" applyNumberFormat="1" applyFont="1" applyFill="1" applyBorder="1" applyAlignment="1">
      <alignment horizontal="center" vertical="center" wrapText="1"/>
    </xf>
    <xf numFmtId="3" fontId="31" fillId="0" borderId="22" xfId="0" applyNumberFormat="1" applyFont="1" applyFill="1" applyBorder="1" applyAlignment="1">
      <alignment horizontal="center" vertical="center" wrapText="1"/>
    </xf>
    <xf numFmtId="3" fontId="31" fillId="0" borderId="39"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174" fontId="0" fillId="0" borderId="45"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7" fillId="0" borderId="3"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74" fontId="4" fillId="0" borderId="38" xfId="5" applyNumberFormat="1" applyFont="1" applyBorder="1" applyAlignment="1">
      <alignment horizontal="center" vertical="center"/>
    </xf>
    <xf numFmtId="174" fontId="4" fillId="0" borderId="22" xfId="5" applyNumberFormat="1" applyFont="1" applyBorder="1" applyAlignment="1">
      <alignment horizontal="center" vertical="center"/>
    </xf>
    <xf numFmtId="174" fontId="4" fillId="0" borderId="39" xfId="5" applyNumberFormat="1" applyFont="1" applyBorder="1" applyAlignment="1">
      <alignment horizontal="center" vertical="center"/>
    </xf>
    <xf numFmtId="0" fontId="34" fillId="0" borderId="25"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33" xfId="0" applyFont="1" applyFill="1" applyBorder="1" applyAlignment="1">
      <alignment horizontal="center" vertical="center" wrapText="1"/>
    </xf>
    <xf numFmtId="0" fontId="0" fillId="9" borderId="54" xfId="0" applyFill="1" applyBorder="1" applyAlignment="1">
      <alignment horizontal="center"/>
    </xf>
    <xf numFmtId="0" fontId="0" fillId="9" borderId="24" xfId="0" applyFill="1" applyBorder="1" applyAlignment="1">
      <alignment horizontal="center"/>
    </xf>
    <xf numFmtId="0" fontId="0" fillId="9" borderId="25" xfId="0" applyFill="1" applyBorder="1" applyAlignment="1">
      <alignment horizontal="center"/>
    </xf>
    <xf numFmtId="0" fontId="0" fillId="9" borderId="53" xfId="0" applyFill="1" applyBorder="1" applyAlignment="1">
      <alignment horizontal="center"/>
    </xf>
    <xf numFmtId="0" fontId="0" fillId="9" borderId="29" xfId="0" applyFill="1" applyBorder="1" applyAlignment="1">
      <alignment horizontal="center"/>
    </xf>
    <xf numFmtId="0" fontId="0" fillId="9" borderId="33" xfId="0" applyFill="1" applyBorder="1" applyAlignment="1">
      <alignment horizontal="center"/>
    </xf>
    <xf numFmtId="0" fontId="10" fillId="0" borderId="0" xfId="0" applyFont="1" applyBorder="1" applyAlignment="1">
      <alignment horizontal="center" vertical="center"/>
    </xf>
    <xf numFmtId="3" fontId="0" fillId="0" borderId="0" xfId="0" applyNumberFormat="1" applyFill="1" applyBorder="1"/>
    <xf numFmtId="0" fontId="0" fillId="12" borderId="4" xfId="0" applyFill="1" applyBorder="1"/>
    <xf numFmtId="172" fontId="0" fillId="12" borderId="4" xfId="0" applyNumberFormat="1" applyFill="1" applyBorder="1"/>
    <xf numFmtId="3" fontId="5" fillId="13" borderId="4" xfId="0" applyNumberFormat="1" applyFont="1" applyFill="1" applyBorder="1" applyAlignment="1">
      <alignment horizontal="center" vertical="center" wrapText="1"/>
    </xf>
    <xf numFmtId="172" fontId="0" fillId="12" borderId="4" xfId="0" applyNumberFormat="1" applyFill="1" applyBorder="1" applyAlignment="1">
      <alignment horizontal="center"/>
    </xf>
    <xf numFmtId="3" fontId="5" fillId="0" borderId="4" xfId="0" applyNumberFormat="1" applyFont="1" applyBorder="1" applyAlignment="1">
      <alignment horizontal="center" vertical="center"/>
    </xf>
    <xf numFmtId="0" fontId="37" fillId="0" borderId="4" xfId="0" applyFont="1" applyBorder="1"/>
    <xf numFmtId="0" fontId="4" fillId="0" borderId="4" xfId="0" applyFont="1" applyBorder="1" applyAlignment="1">
      <alignment horizontal="center" wrapText="1"/>
    </xf>
    <xf numFmtId="0" fontId="2" fillId="0" borderId="3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34" fillId="12" borderId="3" xfId="0" applyFont="1" applyFill="1" applyBorder="1" applyAlignment="1">
      <alignment horizontal="center" vertical="center" wrapText="1"/>
    </xf>
    <xf numFmtId="171" fontId="34" fillId="12" borderId="3" xfId="0"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37" fillId="0" borderId="4" xfId="0" applyFont="1" applyFill="1" applyBorder="1"/>
    <xf numFmtId="168" fontId="7" fillId="0" borderId="4" xfId="0" applyNumberFormat="1" applyFont="1" applyFill="1" applyBorder="1" applyAlignment="1">
      <alignment horizontal="center" vertical="center" wrapText="1"/>
    </xf>
    <xf numFmtId="3" fontId="7" fillId="0" borderId="53" xfId="0" applyNumberFormat="1" applyFont="1" applyFill="1" applyBorder="1" applyAlignment="1">
      <alignment horizontal="center" vertical="center" wrapText="1"/>
    </xf>
    <xf numFmtId="0" fontId="37" fillId="0" borderId="1" xfId="0" applyFont="1" applyFill="1" applyBorder="1"/>
    <xf numFmtId="168" fontId="7" fillId="0" borderId="1"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37" fillId="0" borderId="3" xfId="0" applyFont="1" applyFill="1" applyBorder="1"/>
    <xf numFmtId="0" fontId="7" fillId="0" borderId="3" xfId="0"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0" fontId="37" fillId="0" borderId="5" xfId="0" applyFont="1" applyFill="1" applyBorder="1"/>
    <xf numFmtId="0" fontId="7" fillId="0" borderId="5" xfId="0" applyFont="1" applyFill="1" applyBorder="1" applyAlignment="1">
      <alignment horizontal="center" vertical="center" wrapText="1"/>
    </xf>
    <xf numFmtId="9" fontId="7" fillId="0" borderId="46" xfId="25" applyFont="1" applyFill="1" applyBorder="1" applyAlignment="1">
      <alignment horizontal="center" vertical="center" wrapText="1"/>
    </xf>
    <xf numFmtId="0" fontId="0" fillId="0" borderId="39" xfId="0" applyBorder="1" applyAlignment="1">
      <alignment horizontal="center"/>
    </xf>
    <xf numFmtId="0" fontId="0" fillId="0" borderId="22" xfId="0" applyBorder="1" applyAlignment="1">
      <alignment horizontal="center"/>
    </xf>
    <xf numFmtId="0" fontId="38" fillId="0" borderId="4" xfId="0" applyFont="1" applyBorder="1"/>
  </cellXfs>
  <cellStyles count="31">
    <cellStyle name="Coma 2" xfId="1"/>
    <cellStyle name="Coma 2 2" xfId="2"/>
    <cellStyle name="Hipervínculo" xfId="24" builtinId="8"/>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2 3 2" xfId="26"/>
    <cellStyle name="Moneda 2 3 3" xfId="27"/>
    <cellStyle name="Moneda 3" xfId="14"/>
    <cellStyle name="Moneda 3 2" xfId="28"/>
    <cellStyle name="Moneda 3 3" xfId="29"/>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aje 2" xfId="25"/>
    <cellStyle name="Porcentaje 3" xfId="30"/>
    <cellStyle name="Porcentual 2" xfId="22"/>
    <cellStyle name="Porcentual 2 2" xfId="23"/>
  </cellStyles>
  <dxfs count="0"/>
  <tableStyles count="0" defaultTableStyle="TableStyleMedium9" defaultPivotStyle="PivotStyleLight16"/>
  <colors>
    <mruColors>
      <color rgb="FF76B531"/>
      <color rgb="FF7BB800"/>
      <color rgb="FF669900"/>
      <color rgb="FF9CD35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1266825</xdr:colOff>
      <xdr:row>1</xdr:row>
      <xdr:rowOff>174625</xdr:rowOff>
    </xdr:from>
    <xdr:to>
      <xdr:col>3</xdr:col>
      <xdr:colOff>986518</xdr:colOff>
      <xdr:row>4</xdr:row>
      <xdr:rowOff>405946</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1854200" y="444500"/>
          <a:ext cx="1704068" cy="143782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2" name="Imagen 2">
          <a:extLst>
            <a:ext uri="{FF2B5EF4-FFF2-40B4-BE49-F238E27FC236}">
              <a16:creationId xmlns=""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90500"/>
          <a:ext cx="762000" cy="1905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177140</xdr:colOff>
      <xdr:row>0</xdr:row>
      <xdr:rowOff>89480</xdr:rowOff>
    </xdr:from>
    <xdr:to>
      <xdr:col>2</xdr:col>
      <xdr:colOff>1122218</xdr:colOff>
      <xdr:row>3</xdr:row>
      <xdr:rowOff>148444</xdr:rowOff>
    </xdr:to>
    <xdr:pic>
      <xdr:nvPicPr>
        <xdr:cNvPr id="2" name="Imagen 2">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01140" y="89480"/>
          <a:ext cx="583128" cy="630464"/>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ortiz.SDA/AppData/Local/Temp/Temp1_ParaPublicar.zip/ParaPublicar/10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s>
    <sheetDataSet>
      <sheetData sheetId="0"/>
      <sheetData sheetId="1">
        <row r="9">
          <cell r="H9">
            <v>4</v>
          </cell>
          <cell r="L9">
            <v>1</v>
          </cell>
          <cell r="AH9">
            <v>0.25</v>
          </cell>
        </row>
        <row r="10">
          <cell r="H10">
            <v>851400130</v>
          </cell>
          <cell r="L10">
            <v>112070000</v>
          </cell>
          <cell r="AH10">
            <v>125436489</v>
          </cell>
        </row>
        <row r="11">
          <cell r="L11">
            <v>0</v>
          </cell>
        </row>
        <row r="12">
          <cell r="L12">
            <v>26268590</v>
          </cell>
        </row>
        <row r="15">
          <cell r="H15">
            <v>6</v>
          </cell>
          <cell r="L15">
            <v>1</v>
          </cell>
          <cell r="AH15">
            <v>0.55000000000000004</v>
          </cell>
        </row>
        <row r="16">
          <cell r="H16">
            <v>490291274</v>
          </cell>
          <cell r="L16">
            <v>40775000</v>
          </cell>
          <cell r="AH16">
            <v>25633431</v>
          </cell>
        </row>
        <row r="18">
          <cell r="L18">
            <v>18298049</v>
          </cell>
        </row>
        <row r="21">
          <cell r="H21">
            <v>10</v>
          </cell>
          <cell r="L21">
            <v>2</v>
          </cell>
          <cell r="AH21">
            <v>1</v>
          </cell>
        </row>
        <row r="22">
          <cell r="H22">
            <v>5413625180</v>
          </cell>
          <cell r="L22">
            <v>901844000</v>
          </cell>
          <cell r="AH22">
            <v>442251515</v>
          </cell>
        </row>
        <row r="23">
          <cell r="L23">
            <v>0</v>
          </cell>
        </row>
        <row r="24">
          <cell r="L24">
            <v>188958315</v>
          </cell>
        </row>
        <row r="27">
          <cell r="H27">
            <v>10</v>
          </cell>
          <cell r="L27">
            <v>2</v>
          </cell>
          <cell r="AH27">
            <v>0.5</v>
          </cell>
        </row>
        <row r="28">
          <cell r="H28">
            <v>1182292777</v>
          </cell>
          <cell r="L28">
            <v>172695000</v>
          </cell>
          <cell r="AH28">
            <v>91507364</v>
          </cell>
        </row>
        <row r="29">
          <cell r="L29">
            <v>0</v>
          </cell>
        </row>
        <row r="30">
          <cell r="L30">
            <v>45395203</v>
          </cell>
        </row>
        <row r="33">
          <cell r="H33">
            <v>14</v>
          </cell>
          <cell r="L33">
            <v>4</v>
          </cell>
          <cell r="AH33">
            <v>0</v>
          </cell>
        </row>
        <row r="34">
          <cell r="H34">
            <v>1880175021</v>
          </cell>
          <cell r="L34">
            <v>348853000</v>
          </cell>
          <cell r="AH34">
            <v>154962446</v>
          </cell>
        </row>
        <row r="35">
          <cell r="L35">
            <v>0</v>
          </cell>
        </row>
        <row r="36">
          <cell r="L36">
            <v>97852816</v>
          </cell>
        </row>
        <row r="39">
          <cell r="H39">
            <v>24</v>
          </cell>
          <cell r="L39">
            <v>6</v>
          </cell>
          <cell r="AH39">
            <v>0</v>
          </cell>
        </row>
        <row r="40">
          <cell r="H40">
            <v>1132649867</v>
          </cell>
          <cell r="L40">
            <v>168348000</v>
          </cell>
          <cell r="AH40">
            <v>53977875</v>
          </cell>
        </row>
        <row r="41">
          <cell r="L41">
            <v>0</v>
          </cell>
        </row>
        <row r="42">
          <cell r="L42">
            <v>29455450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oab.ambientebogota.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
  <sheetViews>
    <sheetView view="pageBreakPreview" topLeftCell="A13" zoomScale="60" zoomScaleNormal="55" workbookViewId="0">
      <selection activeCell="O14" sqref="O14"/>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25.42578125" style="1" customWidth="1"/>
    <col min="7" max="7" width="16.28515625" style="1" customWidth="1"/>
    <col min="8" max="8" width="12.85546875" style="1" customWidth="1"/>
    <col min="9" max="9" width="13.5703125" style="19" bestFit="1" customWidth="1"/>
    <col min="10" max="10" width="12.7109375" style="28" customWidth="1"/>
    <col min="11" max="11" width="12.7109375" style="19" customWidth="1"/>
    <col min="12" max="12" width="19" style="29" customWidth="1"/>
    <col min="13" max="13" width="12.7109375" style="28" customWidth="1"/>
    <col min="14" max="14" width="14.28515625" style="28" customWidth="1"/>
    <col min="15" max="16" width="12.7109375" style="28" customWidth="1"/>
    <col min="17" max="17" width="12.7109375" style="29" customWidth="1"/>
    <col min="18" max="18" width="9" style="28" customWidth="1"/>
    <col min="19" max="19" width="12.7109375" style="28" customWidth="1"/>
    <col min="20" max="20" width="11.7109375" style="28" customWidth="1"/>
    <col min="21" max="21" width="12.7109375" style="28" customWidth="1"/>
    <col min="22" max="22" width="12.7109375" style="29" customWidth="1"/>
    <col min="23" max="26" width="12.7109375" style="28" customWidth="1"/>
    <col min="27" max="32" width="12.7109375" style="29" customWidth="1"/>
    <col min="33" max="33" width="12.85546875" style="1" customWidth="1"/>
    <col min="34" max="34" width="16.5703125" style="1" customWidth="1"/>
    <col min="35" max="35" width="12.85546875" style="1" customWidth="1"/>
    <col min="36" max="36" width="9.85546875" style="1" customWidth="1"/>
    <col min="37" max="37" width="13.140625" style="1" customWidth="1"/>
    <col min="38" max="38" width="12.28515625" style="1" customWidth="1"/>
    <col min="39" max="39" width="49.42578125" style="1" customWidth="1"/>
    <col min="40" max="40" width="18.5703125" style="1" customWidth="1"/>
    <col min="41" max="41" width="21.42578125" style="1" customWidth="1"/>
    <col min="42" max="42" width="80" style="1" customWidth="1"/>
    <col min="43" max="43" width="44.42578125" style="1" customWidth="1"/>
    <col min="44" max="16384" width="11.42578125" style="1"/>
  </cols>
  <sheetData>
    <row r="1" spans="1:43" ht="21" customHeight="1" thickBot="1" x14ac:dyDescent="0.3">
      <c r="A1" s="4"/>
      <c r="B1" s="4"/>
      <c r="C1" s="4"/>
      <c r="D1" s="4"/>
      <c r="E1" s="4"/>
      <c r="F1" s="4"/>
      <c r="G1" s="4"/>
      <c r="H1" s="4"/>
      <c r="I1" s="18"/>
      <c r="J1" s="18"/>
      <c r="K1" s="18"/>
      <c r="L1" s="18"/>
      <c r="M1" s="18"/>
      <c r="N1" s="18"/>
      <c r="O1" s="18"/>
      <c r="P1" s="18"/>
      <c r="Q1" s="18"/>
      <c r="R1" s="18"/>
      <c r="S1" s="18"/>
      <c r="T1" s="18"/>
      <c r="U1" s="18"/>
      <c r="V1" s="18"/>
      <c r="W1" s="18"/>
      <c r="X1" s="18"/>
      <c r="Y1" s="18"/>
      <c r="Z1" s="18"/>
      <c r="AA1" s="18"/>
      <c r="AB1" s="18"/>
      <c r="AC1" s="18"/>
      <c r="AD1" s="18"/>
      <c r="AE1" s="18"/>
      <c r="AF1" s="18"/>
      <c r="AG1" s="4"/>
      <c r="AH1" s="4"/>
      <c r="AI1" s="4"/>
      <c r="AJ1" s="4"/>
      <c r="AK1" s="4"/>
      <c r="AL1" s="4"/>
      <c r="AM1" s="4"/>
      <c r="AN1" s="4"/>
      <c r="AO1" s="4"/>
      <c r="AP1" s="4"/>
      <c r="AQ1" s="4"/>
    </row>
    <row r="2" spans="1:43" ht="38.25" customHeight="1" x14ac:dyDescent="0.25">
      <c r="A2" s="203"/>
      <c r="B2" s="204"/>
      <c r="C2" s="204"/>
      <c r="D2" s="204"/>
      <c r="E2" s="204"/>
      <c r="F2" s="205"/>
      <c r="G2" s="210" t="s">
        <v>0</v>
      </c>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1"/>
    </row>
    <row r="3" spans="1:43" ht="28.5" customHeight="1" x14ac:dyDescent="0.25">
      <c r="A3" s="206"/>
      <c r="B3" s="207"/>
      <c r="C3" s="207"/>
      <c r="D3" s="207"/>
      <c r="E3" s="207"/>
      <c r="F3" s="208"/>
      <c r="G3" s="197" t="s">
        <v>126</v>
      </c>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8"/>
    </row>
    <row r="4" spans="1:43" ht="27.75" customHeight="1" x14ac:dyDescent="0.25">
      <c r="A4" s="206"/>
      <c r="B4" s="207"/>
      <c r="C4" s="207"/>
      <c r="D4" s="207"/>
      <c r="E4" s="207"/>
      <c r="F4" s="208"/>
      <c r="G4" s="197" t="s">
        <v>1</v>
      </c>
      <c r="H4" s="197"/>
      <c r="I4" s="197"/>
      <c r="J4" s="197"/>
      <c r="K4" s="197"/>
      <c r="L4" s="197"/>
      <c r="M4" s="197"/>
      <c r="N4" s="197"/>
      <c r="O4" s="197"/>
      <c r="P4" s="197" t="s">
        <v>106</v>
      </c>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8"/>
    </row>
    <row r="5" spans="1:43" ht="36.6" customHeight="1" x14ac:dyDescent="0.25">
      <c r="A5" s="206"/>
      <c r="B5" s="207"/>
      <c r="C5" s="207"/>
      <c r="D5" s="207"/>
      <c r="E5" s="207"/>
      <c r="F5" s="208"/>
      <c r="G5" s="197" t="s">
        <v>3</v>
      </c>
      <c r="H5" s="197"/>
      <c r="I5" s="197"/>
      <c r="J5" s="197"/>
      <c r="K5" s="197"/>
      <c r="L5" s="197"/>
      <c r="M5" s="197"/>
      <c r="N5" s="197"/>
      <c r="O5" s="197"/>
      <c r="P5" s="197" t="s">
        <v>135</v>
      </c>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8"/>
    </row>
    <row r="6" spans="1:43" ht="15.75" x14ac:dyDescent="0.25">
      <c r="A6" s="37"/>
      <c r="B6" s="38"/>
      <c r="C6" s="38"/>
      <c r="D6" s="38"/>
      <c r="E6" s="38"/>
      <c r="F6" s="38"/>
      <c r="G6" s="38"/>
      <c r="H6" s="38"/>
      <c r="I6" s="39"/>
      <c r="J6" s="39"/>
      <c r="K6" s="39"/>
      <c r="L6" s="39"/>
      <c r="M6" s="39"/>
      <c r="N6" s="39"/>
      <c r="O6" s="39"/>
      <c r="P6" s="39"/>
      <c r="Q6" s="39"/>
      <c r="R6" s="39"/>
      <c r="S6" s="39"/>
      <c r="T6" s="39"/>
      <c r="U6" s="39"/>
      <c r="V6" s="39"/>
      <c r="W6" s="39"/>
      <c r="X6" s="39"/>
      <c r="Y6" s="39"/>
      <c r="Z6" s="39"/>
      <c r="AA6" s="39"/>
      <c r="AB6" s="39"/>
      <c r="AC6" s="39"/>
      <c r="AD6" s="39"/>
      <c r="AE6" s="39"/>
      <c r="AF6" s="39"/>
      <c r="AG6" s="38"/>
      <c r="AH6" s="38"/>
      <c r="AI6" s="38"/>
      <c r="AJ6" s="38"/>
      <c r="AK6" s="38"/>
      <c r="AL6" s="38"/>
      <c r="AM6" s="38"/>
      <c r="AN6" s="38"/>
      <c r="AO6" s="38"/>
      <c r="AP6" s="38"/>
      <c r="AQ6" s="40"/>
    </row>
    <row r="7" spans="1:43" ht="30" customHeight="1" x14ac:dyDescent="0.25">
      <c r="A7" s="214" t="s">
        <v>4</v>
      </c>
      <c r="B7" s="197"/>
      <c r="C7" s="197"/>
      <c r="D7" s="197"/>
      <c r="E7" s="197"/>
      <c r="F7" s="197"/>
      <c r="G7" s="197"/>
      <c r="H7" s="197"/>
      <c r="I7" s="197"/>
      <c r="J7" s="197"/>
      <c r="K7" s="197"/>
      <c r="L7" s="197"/>
      <c r="M7" s="197"/>
      <c r="N7" s="197"/>
      <c r="O7" s="197"/>
      <c r="P7" s="217" t="s">
        <v>137</v>
      </c>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row>
    <row r="8" spans="1:43" ht="34.9" customHeight="1" thickBot="1" x14ac:dyDescent="0.3">
      <c r="A8" s="215" t="s">
        <v>2</v>
      </c>
      <c r="B8" s="216"/>
      <c r="C8" s="216" t="s">
        <v>2</v>
      </c>
      <c r="D8" s="216"/>
      <c r="E8" s="216"/>
      <c r="F8" s="216"/>
      <c r="G8" s="216"/>
      <c r="H8" s="216"/>
      <c r="I8" s="216"/>
      <c r="J8" s="216"/>
      <c r="K8" s="216"/>
      <c r="L8" s="216"/>
      <c r="M8" s="216"/>
      <c r="N8" s="216"/>
      <c r="O8" s="216"/>
      <c r="P8" s="212" t="s">
        <v>138</v>
      </c>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3"/>
    </row>
    <row r="9" spans="1:43" ht="36" customHeight="1" thickBot="1" x14ac:dyDescent="0.3">
      <c r="A9" s="34"/>
      <c r="B9" s="35"/>
      <c r="C9" s="35"/>
      <c r="D9" s="35"/>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8"/>
      <c r="AH9" s="38"/>
      <c r="AI9" s="38"/>
      <c r="AJ9" s="38"/>
      <c r="AK9" s="38"/>
      <c r="AL9" s="38"/>
      <c r="AM9" s="38"/>
      <c r="AN9" s="38"/>
      <c r="AO9" s="38"/>
      <c r="AP9" s="38"/>
      <c r="AQ9" s="40"/>
    </row>
    <row r="10" spans="1:43" s="2" customFormat="1" ht="39" customHeight="1" x14ac:dyDescent="0.25">
      <c r="A10" s="209" t="s">
        <v>82</v>
      </c>
      <c r="B10" s="191"/>
      <c r="C10" s="191" t="s">
        <v>85</v>
      </c>
      <c r="D10" s="191"/>
      <c r="E10" s="191" t="s">
        <v>87</v>
      </c>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t="s">
        <v>95</v>
      </c>
      <c r="AL10" s="191" t="s">
        <v>96</v>
      </c>
      <c r="AM10" s="194" t="s">
        <v>156</v>
      </c>
      <c r="AN10" s="194" t="s">
        <v>97</v>
      </c>
      <c r="AO10" s="194" t="s">
        <v>98</v>
      </c>
      <c r="AP10" s="194" t="s">
        <v>99</v>
      </c>
      <c r="AQ10" s="201" t="s">
        <v>100</v>
      </c>
    </row>
    <row r="11" spans="1:43" s="3" customFormat="1" ht="30.75" customHeight="1" x14ac:dyDescent="0.2">
      <c r="A11" s="199" t="s">
        <v>83</v>
      </c>
      <c r="B11" s="192" t="s">
        <v>84</v>
      </c>
      <c r="C11" s="192" t="s">
        <v>71</v>
      </c>
      <c r="D11" s="192" t="s">
        <v>86</v>
      </c>
      <c r="E11" s="192" t="s">
        <v>88</v>
      </c>
      <c r="F11" s="192" t="s">
        <v>89</v>
      </c>
      <c r="G11" s="192" t="s">
        <v>90</v>
      </c>
      <c r="H11" s="192" t="s">
        <v>91</v>
      </c>
      <c r="I11" s="192" t="s">
        <v>92</v>
      </c>
      <c r="J11" s="219" t="s">
        <v>93</v>
      </c>
      <c r="K11" s="220"/>
      <c r="L11" s="220"/>
      <c r="M11" s="220"/>
      <c r="N11" s="220"/>
      <c r="O11" s="220"/>
      <c r="P11" s="220"/>
      <c r="Q11" s="220"/>
      <c r="R11" s="220"/>
      <c r="S11" s="220"/>
      <c r="T11" s="220"/>
      <c r="U11" s="220"/>
      <c r="V11" s="220"/>
      <c r="W11" s="220"/>
      <c r="X11" s="220"/>
      <c r="Y11" s="220"/>
      <c r="Z11" s="220"/>
      <c r="AA11" s="220"/>
      <c r="AB11" s="220"/>
      <c r="AC11" s="220"/>
      <c r="AD11" s="220"/>
      <c r="AE11" s="220"/>
      <c r="AF11" s="221"/>
      <c r="AG11" s="196" t="s">
        <v>94</v>
      </c>
      <c r="AH11" s="196"/>
      <c r="AI11" s="196"/>
      <c r="AJ11" s="196"/>
      <c r="AK11" s="192"/>
      <c r="AL11" s="192"/>
      <c r="AM11" s="195"/>
      <c r="AN11" s="195"/>
      <c r="AO11" s="195"/>
      <c r="AP11" s="195"/>
      <c r="AQ11" s="202"/>
    </row>
    <row r="12" spans="1:43" s="3" customFormat="1" ht="34.5" customHeight="1" x14ac:dyDescent="0.2">
      <c r="A12" s="199"/>
      <c r="B12" s="192"/>
      <c r="C12" s="192"/>
      <c r="D12" s="192"/>
      <c r="E12" s="192"/>
      <c r="F12" s="192"/>
      <c r="G12" s="192"/>
      <c r="H12" s="192"/>
      <c r="I12" s="192"/>
      <c r="J12" s="196">
        <v>2016</v>
      </c>
      <c r="K12" s="196"/>
      <c r="L12" s="196"/>
      <c r="M12" s="196">
        <v>2017</v>
      </c>
      <c r="N12" s="196"/>
      <c r="O12" s="196"/>
      <c r="P12" s="196"/>
      <c r="Q12" s="196"/>
      <c r="R12" s="196">
        <v>2018</v>
      </c>
      <c r="S12" s="196"/>
      <c r="T12" s="196"/>
      <c r="U12" s="196"/>
      <c r="V12" s="196"/>
      <c r="W12" s="196">
        <v>2019</v>
      </c>
      <c r="X12" s="196"/>
      <c r="Y12" s="196"/>
      <c r="Z12" s="196"/>
      <c r="AA12" s="196"/>
      <c r="AB12" s="196">
        <v>2020</v>
      </c>
      <c r="AC12" s="196"/>
      <c r="AD12" s="196"/>
      <c r="AE12" s="196"/>
      <c r="AF12" s="196"/>
      <c r="AG12" s="192" t="s">
        <v>5</v>
      </c>
      <c r="AH12" s="192" t="s">
        <v>6</v>
      </c>
      <c r="AI12" s="192" t="s">
        <v>7</v>
      </c>
      <c r="AJ12" s="192" t="s">
        <v>8</v>
      </c>
      <c r="AK12" s="192"/>
      <c r="AL12" s="192"/>
      <c r="AM12" s="195"/>
      <c r="AN12" s="195"/>
      <c r="AO12" s="195"/>
      <c r="AP12" s="195"/>
      <c r="AQ12" s="202"/>
    </row>
    <row r="13" spans="1:43" s="3" customFormat="1" ht="44.25" customHeight="1" x14ac:dyDescent="0.2">
      <c r="A13" s="200"/>
      <c r="B13" s="193"/>
      <c r="C13" s="193"/>
      <c r="D13" s="193"/>
      <c r="E13" s="193"/>
      <c r="F13" s="193"/>
      <c r="G13" s="193"/>
      <c r="H13" s="193"/>
      <c r="I13" s="193"/>
      <c r="J13" s="52" t="s">
        <v>7</v>
      </c>
      <c r="K13" s="52" t="s">
        <v>8</v>
      </c>
      <c r="L13" s="52" t="s">
        <v>31</v>
      </c>
      <c r="M13" s="52" t="s">
        <v>5</v>
      </c>
      <c r="N13" s="52" t="s">
        <v>6</v>
      </c>
      <c r="O13" s="52" t="s">
        <v>7</v>
      </c>
      <c r="P13" s="52" t="s">
        <v>8</v>
      </c>
      <c r="Q13" s="52" t="s">
        <v>31</v>
      </c>
      <c r="R13" s="52" t="s">
        <v>5</v>
      </c>
      <c r="S13" s="52" t="s">
        <v>6</v>
      </c>
      <c r="T13" s="52" t="s">
        <v>7</v>
      </c>
      <c r="U13" s="52" t="s">
        <v>8</v>
      </c>
      <c r="V13" s="52" t="s">
        <v>31</v>
      </c>
      <c r="W13" s="52" t="s">
        <v>5</v>
      </c>
      <c r="X13" s="52" t="s">
        <v>6</v>
      </c>
      <c r="Y13" s="52" t="s">
        <v>7</v>
      </c>
      <c r="Z13" s="52" t="s">
        <v>8</v>
      </c>
      <c r="AA13" s="52" t="s">
        <v>31</v>
      </c>
      <c r="AB13" s="52" t="s">
        <v>5</v>
      </c>
      <c r="AC13" s="52" t="s">
        <v>6</v>
      </c>
      <c r="AD13" s="52" t="s">
        <v>7</v>
      </c>
      <c r="AE13" s="52" t="s">
        <v>8</v>
      </c>
      <c r="AF13" s="52" t="s">
        <v>31</v>
      </c>
      <c r="AG13" s="193"/>
      <c r="AH13" s="193"/>
      <c r="AI13" s="193"/>
      <c r="AJ13" s="193"/>
      <c r="AK13" s="193"/>
      <c r="AL13" s="193"/>
      <c r="AM13" s="195"/>
      <c r="AN13" s="195"/>
      <c r="AO13" s="195"/>
      <c r="AP13" s="195"/>
      <c r="AQ13" s="202"/>
    </row>
    <row r="14" spans="1:43" s="3" customFormat="1" ht="273.60000000000002" customHeight="1" x14ac:dyDescent="0.2">
      <c r="A14" s="100">
        <v>181</v>
      </c>
      <c r="B14" s="101" t="s">
        <v>157</v>
      </c>
      <c r="C14" s="27">
        <v>433</v>
      </c>
      <c r="D14" s="24" t="s">
        <v>141</v>
      </c>
      <c r="E14" s="92">
        <v>367</v>
      </c>
      <c r="F14" s="102" t="s">
        <v>158</v>
      </c>
      <c r="G14" s="93" t="s">
        <v>142</v>
      </c>
      <c r="H14" s="93" t="s">
        <v>119</v>
      </c>
      <c r="I14" s="106">
        <f>+J14+M14+R14+W14+AB14</f>
        <v>14</v>
      </c>
      <c r="J14" s="106">
        <v>1</v>
      </c>
      <c r="K14" s="106">
        <v>1</v>
      </c>
      <c r="L14" s="106">
        <v>1</v>
      </c>
      <c r="M14" s="106">
        <v>3</v>
      </c>
      <c r="N14" s="106"/>
      <c r="O14" s="106"/>
      <c r="P14" s="106"/>
      <c r="Q14" s="107"/>
      <c r="R14" s="106">
        <v>4</v>
      </c>
      <c r="S14" s="108"/>
      <c r="T14" s="108"/>
      <c r="U14" s="109"/>
      <c r="V14" s="110"/>
      <c r="W14" s="106">
        <v>4</v>
      </c>
      <c r="X14" s="106"/>
      <c r="Y14" s="106"/>
      <c r="Z14" s="106"/>
      <c r="AA14" s="106"/>
      <c r="AB14" s="106">
        <v>2</v>
      </c>
      <c r="AC14" s="54"/>
      <c r="AD14" s="54"/>
      <c r="AE14" s="53"/>
      <c r="AF14" s="53"/>
      <c r="AG14" s="27">
        <v>0.5</v>
      </c>
      <c r="AH14" s="27"/>
      <c r="AI14" s="111"/>
      <c r="AJ14" s="27"/>
      <c r="AK14" s="50">
        <f>AG14/M14</f>
        <v>0.16666666666666666</v>
      </c>
      <c r="AL14" s="50">
        <f>(AG14+L14)/I14</f>
        <v>0.10714285714285714</v>
      </c>
      <c r="AM14" s="113" t="s">
        <v>150</v>
      </c>
      <c r="AN14" s="66" t="s">
        <v>105</v>
      </c>
      <c r="AO14" s="66" t="s">
        <v>105</v>
      </c>
      <c r="AP14" s="112" t="s">
        <v>149</v>
      </c>
      <c r="AQ14" s="112" t="s">
        <v>152</v>
      </c>
    </row>
    <row r="15" spans="1:43" ht="64.5" customHeight="1" thickBot="1" x14ac:dyDescent="0.3">
      <c r="A15" s="188" t="s">
        <v>101</v>
      </c>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90"/>
    </row>
  </sheetData>
  <mergeCells count="42">
    <mergeCell ref="A2:F5"/>
    <mergeCell ref="A10:B10"/>
    <mergeCell ref="G2:AQ2"/>
    <mergeCell ref="G3:AQ3"/>
    <mergeCell ref="P8:AQ8"/>
    <mergeCell ref="G4:O4"/>
    <mergeCell ref="C10:D10"/>
    <mergeCell ref="A7:O7"/>
    <mergeCell ref="A8:O8"/>
    <mergeCell ref="P7:AQ7"/>
    <mergeCell ref="AO10:AO13"/>
    <mergeCell ref="P4:AQ4"/>
    <mergeCell ref="G5:O5"/>
    <mergeCell ref="AB12:AF12"/>
    <mergeCell ref="J11:AF11"/>
    <mergeCell ref="P5:AQ5"/>
    <mergeCell ref="A11:A13"/>
    <mergeCell ref="B11:B13"/>
    <mergeCell ref="C11:C13"/>
    <mergeCell ref="D11:D13"/>
    <mergeCell ref="AG11:AJ11"/>
    <mergeCell ref="J12:L12"/>
    <mergeCell ref="M12:Q12"/>
    <mergeCell ref="E11:E13"/>
    <mergeCell ref="I11:I13"/>
    <mergeCell ref="AP10:AP13"/>
    <mergeCell ref="AQ10:AQ13"/>
    <mergeCell ref="F11:F13"/>
    <mergeCell ref="G11:G13"/>
    <mergeCell ref="AI12:AI13"/>
    <mergeCell ref="AJ12:AJ13"/>
    <mergeCell ref="A15:AQ15"/>
    <mergeCell ref="AK10:AK13"/>
    <mergeCell ref="AL10:AL13"/>
    <mergeCell ref="AN10:AN13"/>
    <mergeCell ref="R12:V12"/>
    <mergeCell ref="W12:AA12"/>
    <mergeCell ref="AM10:AM13"/>
    <mergeCell ref="E10:AJ10"/>
    <mergeCell ref="H11:H13"/>
    <mergeCell ref="AG12:AG13"/>
    <mergeCell ref="AH12:AH13"/>
  </mergeCells>
  <phoneticPr fontId="8" type="noConversion"/>
  <printOptions horizontalCentered="1" verticalCentered="1"/>
  <pageMargins left="0" right="0" top="0.55118110236220474" bottom="0" header="0.31496062992125984" footer="0.31496062992125984"/>
  <pageSetup scale="18"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view="pageBreakPreview" topLeftCell="A13" zoomScale="60" zoomScaleNormal="70" workbookViewId="0">
      <selection activeCell="I6" sqref="I6:AE6"/>
    </sheetView>
  </sheetViews>
  <sheetFormatPr baseColWidth="10" defaultColWidth="11.42578125" defaultRowHeight="15.75" x14ac:dyDescent="0.25"/>
  <cols>
    <col min="1" max="1" width="19.5703125" style="1" customWidth="1"/>
    <col min="2" max="2" width="7.7109375" style="1" customWidth="1"/>
    <col min="3" max="3" width="21.5703125" style="1" customWidth="1"/>
    <col min="4" max="4" width="18.42578125" style="1" customWidth="1"/>
    <col min="5" max="5" width="13.28515625" style="6" customWidth="1"/>
    <col min="6" max="6" width="11.85546875" style="6" customWidth="1"/>
    <col min="7" max="7" width="13.85546875" style="25" customWidth="1"/>
    <col min="8" max="8" width="17.7109375" style="7" customWidth="1"/>
    <col min="9" max="9" width="15.28515625" style="7" customWidth="1"/>
    <col min="10" max="10" width="18.140625" style="7" customWidth="1"/>
    <col min="11" max="11" width="18.28515625" style="7" customWidth="1"/>
    <col min="12" max="15" width="16.85546875" style="7" customWidth="1"/>
    <col min="16" max="16" width="18.28515625" style="7" customWidth="1"/>
    <col min="17" max="17" width="16" style="7" customWidth="1"/>
    <col min="18" max="18" width="18.28515625" style="7" customWidth="1"/>
    <col min="19" max="19" width="17.140625" style="7" customWidth="1"/>
    <col min="20" max="20" width="15.5703125" style="7" customWidth="1"/>
    <col min="21" max="21" width="15.28515625" style="7" customWidth="1"/>
    <col min="22" max="24" width="16.140625" style="7" customWidth="1"/>
    <col min="25" max="25" width="16.28515625" style="7" customWidth="1"/>
    <col min="26" max="26" width="18.28515625" style="7" customWidth="1"/>
    <col min="27" max="30" width="16.28515625" style="7" customWidth="1"/>
    <col min="31" max="31" width="18.28515625" style="7" customWidth="1"/>
    <col min="32" max="32" width="19" style="1" customWidth="1"/>
    <col min="33" max="33" width="23.28515625" style="1" customWidth="1"/>
    <col min="34" max="34" width="19.140625" style="19" customWidth="1"/>
    <col min="35" max="35" width="23.28515625" style="19" customWidth="1"/>
    <col min="36" max="36" width="13.42578125" style="1" customWidth="1"/>
    <col min="37" max="37" width="13.7109375" style="1" customWidth="1"/>
    <col min="38" max="38" width="88.5703125" style="1" customWidth="1"/>
    <col min="39" max="39" width="24" style="1" customWidth="1"/>
    <col min="40" max="40" width="25.7109375" style="1" customWidth="1"/>
    <col min="41" max="41" width="50.7109375" style="1" customWidth="1"/>
    <col min="42" max="42" width="49.7109375" style="1" customWidth="1"/>
    <col min="43" max="16384" width="11.42578125" style="1"/>
  </cols>
  <sheetData>
    <row r="1" spans="1:42" ht="38.25" customHeight="1" x14ac:dyDescent="0.25">
      <c r="A1" s="256"/>
      <c r="B1" s="257"/>
      <c r="C1" s="257"/>
      <c r="D1" s="257"/>
      <c r="E1" s="257"/>
      <c r="F1" s="265" t="s">
        <v>0</v>
      </c>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row>
    <row r="2" spans="1:42" ht="30.75" customHeight="1" x14ac:dyDescent="0.25">
      <c r="A2" s="258"/>
      <c r="B2" s="259"/>
      <c r="C2" s="259"/>
      <c r="D2" s="259"/>
      <c r="E2" s="259"/>
      <c r="F2" s="265" t="s">
        <v>103</v>
      </c>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row>
    <row r="3" spans="1:42" ht="35.450000000000003" customHeight="1" x14ac:dyDescent="0.25">
      <c r="A3" s="258"/>
      <c r="B3" s="259"/>
      <c r="C3" s="259"/>
      <c r="D3" s="259"/>
      <c r="E3" s="259"/>
      <c r="F3" s="262" t="s">
        <v>1</v>
      </c>
      <c r="G3" s="263"/>
      <c r="H3" s="263"/>
      <c r="I3" s="263"/>
      <c r="J3" s="263"/>
      <c r="K3" s="263"/>
      <c r="L3" s="263"/>
      <c r="M3" s="263"/>
      <c r="N3" s="264"/>
      <c r="O3" s="197" t="s">
        <v>106</v>
      </c>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row>
    <row r="4" spans="1:42" ht="34.9" customHeight="1" thickBot="1" x14ac:dyDescent="0.3">
      <c r="A4" s="260"/>
      <c r="B4" s="261"/>
      <c r="C4" s="261"/>
      <c r="D4" s="261"/>
      <c r="E4" s="261"/>
      <c r="F4" s="216" t="s">
        <v>3</v>
      </c>
      <c r="G4" s="216"/>
      <c r="H4" s="216"/>
      <c r="I4" s="216"/>
      <c r="J4" s="216"/>
      <c r="K4" s="216"/>
      <c r="L4" s="216"/>
      <c r="M4" s="216"/>
      <c r="N4" s="216"/>
      <c r="O4" s="197" t="s">
        <v>134</v>
      </c>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row>
    <row r="5" spans="1:42" ht="14.25" customHeight="1" thickBot="1" x14ac:dyDescent="0.3">
      <c r="AI5" s="26"/>
    </row>
    <row r="6" spans="1:42" s="33" customFormat="1" ht="32.450000000000003" customHeight="1" x14ac:dyDescent="0.25">
      <c r="A6" s="209" t="s">
        <v>60</v>
      </c>
      <c r="B6" s="191" t="s">
        <v>70</v>
      </c>
      <c r="C6" s="191"/>
      <c r="D6" s="191"/>
      <c r="E6" s="191" t="s">
        <v>74</v>
      </c>
      <c r="F6" s="191" t="s">
        <v>136</v>
      </c>
      <c r="G6" s="191" t="s">
        <v>75</v>
      </c>
      <c r="H6" s="191" t="s">
        <v>76</v>
      </c>
      <c r="I6" s="253" t="s">
        <v>77</v>
      </c>
      <c r="J6" s="254"/>
      <c r="K6" s="254"/>
      <c r="L6" s="254"/>
      <c r="M6" s="254"/>
      <c r="N6" s="254"/>
      <c r="O6" s="254"/>
      <c r="P6" s="254"/>
      <c r="Q6" s="254"/>
      <c r="R6" s="254"/>
      <c r="S6" s="254"/>
      <c r="T6" s="254"/>
      <c r="U6" s="254"/>
      <c r="V6" s="254"/>
      <c r="W6" s="254"/>
      <c r="X6" s="254"/>
      <c r="Y6" s="254"/>
      <c r="Z6" s="254"/>
      <c r="AA6" s="254"/>
      <c r="AB6" s="254"/>
      <c r="AC6" s="254"/>
      <c r="AD6" s="254"/>
      <c r="AE6" s="255"/>
      <c r="AF6" s="191" t="s">
        <v>78</v>
      </c>
      <c r="AG6" s="191"/>
      <c r="AH6" s="191"/>
      <c r="AI6" s="191"/>
      <c r="AJ6" s="191" t="s">
        <v>80</v>
      </c>
      <c r="AK6" s="191" t="s">
        <v>81</v>
      </c>
      <c r="AL6" s="273" t="s">
        <v>148</v>
      </c>
      <c r="AM6" s="273" t="s">
        <v>144</v>
      </c>
      <c r="AN6" s="273" t="s">
        <v>145</v>
      </c>
      <c r="AO6" s="273" t="s">
        <v>146</v>
      </c>
      <c r="AP6" s="273" t="s">
        <v>147</v>
      </c>
    </row>
    <row r="7" spans="1:42" s="33" customFormat="1" ht="33" customHeight="1" x14ac:dyDescent="0.25">
      <c r="A7" s="199"/>
      <c r="B7" s="192"/>
      <c r="C7" s="192"/>
      <c r="D7" s="192"/>
      <c r="E7" s="192"/>
      <c r="F7" s="192"/>
      <c r="G7" s="192"/>
      <c r="H7" s="192"/>
      <c r="I7" s="196">
        <v>2016</v>
      </c>
      <c r="J7" s="196"/>
      <c r="K7" s="196"/>
      <c r="L7" s="196">
        <v>2017</v>
      </c>
      <c r="M7" s="196"/>
      <c r="N7" s="196"/>
      <c r="O7" s="196"/>
      <c r="P7" s="196"/>
      <c r="Q7" s="196">
        <v>2018</v>
      </c>
      <c r="R7" s="196"/>
      <c r="S7" s="196"/>
      <c r="T7" s="196"/>
      <c r="U7" s="196"/>
      <c r="V7" s="219">
        <v>2019</v>
      </c>
      <c r="W7" s="220"/>
      <c r="X7" s="220"/>
      <c r="Y7" s="220"/>
      <c r="Z7" s="221"/>
      <c r="AA7" s="219">
        <v>2020</v>
      </c>
      <c r="AB7" s="220"/>
      <c r="AC7" s="220"/>
      <c r="AD7" s="220"/>
      <c r="AE7" s="221"/>
      <c r="AF7" s="192" t="s">
        <v>79</v>
      </c>
      <c r="AG7" s="192"/>
      <c r="AH7" s="192"/>
      <c r="AI7" s="192"/>
      <c r="AJ7" s="192"/>
      <c r="AK7" s="192"/>
      <c r="AL7" s="274"/>
      <c r="AM7" s="274"/>
      <c r="AN7" s="274"/>
      <c r="AO7" s="274"/>
      <c r="AP7" s="274"/>
    </row>
    <row r="8" spans="1:42" s="33" customFormat="1" ht="28.5" customHeight="1" thickBot="1" x14ac:dyDescent="0.3">
      <c r="A8" s="250"/>
      <c r="B8" s="46" t="s">
        <v>71</v>
      </c>
      <c r="C8" s="45" t="s">
        <v>72</v>
      </c>
      <c r="D8" s="91" t="s">
        <v>73</v>
      </c>
      <c r="E8" s="251"/>
      <c r="F8" s="251"/>
      <c r="G8" s="251"/>
      <c r="H8" s="252"/>
      <c r="I8" s="114" t="s">
        <v>7</v>
      </c>
      <c r="J8" s="114" t="s">
        <v>8</v>
      </c>
      <c r="K8" s="114" t="s">
        <v>31</v>
      </c>
      <c r="L8" s="114" t="s">
        <v>5</v>
      </c>
      <c r="M8" s="114" t="s">
        <v>6</v>
      </c>
      <c r="N8" s="114" t="s">
        <v>7</v>
      </c>
      <c r="O8" s="114" t="s">
        <v>8</v>
      </c>
      <c r="P8" s="114" t="s">
        <v>31</v>
      </c>
      <c r="Q8" s="114" t="s">
        <v>5</v>
      </c>
      <c r="R8" s="114" t="s">
        <v>6</v>
      </c>
      <c r="S8" s="114" t="s">
        <v>7</v>
      </c>
      <c r="T8" s="114" t="s">
        <v>8</v>
      </c>
      <c r="U8" s="114" t="s">
        <v>31</v>
      </c>
      <c r="V8" s="114" t="s">
        <v>5</v>
      </c>
      <c r="W8" s="114" t="s">
        <v>6</v>
      </c>
      <c r="X8" s="114" t="s">
        <v>7</v>
      </c>
      <c r="Y8" s="114" t="s">
        <v>8</v>
      </c>
      <c r="Z8" s="114" t="s">
        <v>31</v>
      </c>
      <c r="AA8" s="114" t="s">
        <v>5</v>
      </c>
      <c r="AB8" s="114" t="s">
        <v>6</v>
      </c>
      <c r="AC8" s="114" t="s">
        <v>7</v>
      </c>
      <c r="AD8" s="114" t="s">
        <v>8</v>
      </c>
      <c r="AE8" s="114" t="s">
        <v>31</v>
      </c>
      <c r="AF8" s="85" t="s">
        <v>5</v>
      </c>
      <c r="AG8" s="85" t="s">
        <v>6</v>
      </c>
      <c r="AH8" s="114" t="s">
        <v>7</v>
      </c>
      <c r="AI8" s="114" t="s">
        <v>8</v>
      </c>
      <c r="AJ8" s="193"/>
      <c r="AK8" s="193"/>
      <c r="AL8" s="275"/>
      <c r="AM8" s="275"/>
      <c r="AN8" s="275"/>
      <c r="AO8" s="275"/>
      <c r="AP8" s="275"/>
    </row>
    <row r="9" spans="1:42" s="5" customFormat="1" ht="42.6" customHeight="1" x14ac:dyDescent="0.25">
      <c r="A9" s="246" t="s">
        <v>116</v>
      </c>
      <c r="B9" s="268">
        <v>1</v>
      </c>
      <c r="C9" s="269" t="s">
        <v>120</v>
      </c>
      <c r="D9" s="244" t="s">
        <v>119</v>
      </c>
      <c r="E9" s="244" t="s">
        <v>141</v>
      </c>
      <c r="F9" s="244">
        <v>181</v>
      </c>
      <c r="G9" s="44" t="s">
        <v>9</v>
      </c>
      <c r="H9" s="148">
        <f>+L9+Q9+V9+AA9+K9</f>
        <v>4</v>
      </c>
      <c r="I9" s="149">
        <v>0.5</v>
      </c>
      <c r="J9" s="149">
        <v>0.5</v>
      </c>
      <c r="K9" s="149">
        <v>0.5</v>
      </c>
      <c r="L9" s="148">
        <v>1</v>
      </c>
      <c r="M9" s="148"/>
      <c r="N9" s="148"/>
      <c r="O9" s="148"/>
      <c r="P9" s="130"/>
      <c r="Q9" s="148">
        <v>1</v>
      </c>
      <c r="R9" s="148"/>
      <c r="S9" s="148"/>
      <c r="T9" s="150"/>
      <c r="U9" s="151"/>
      <c r="V9" s="148">
        <v>1</v>
      </c>
      <c r="W9" s="148"/>
      <c r="X9" s="148"/>
      <c r="Y9" s="148"/>
      <c r="Z9" s="148"/>
      <c r="AA9" s="149">
        <v>0.5</v>
      </c>
      <c r="AB9" s="148"/>
      <c r="AC9" s="148"/>
      <c r="AD9" s="148"/>
      <c r="AE9" s="148"/>
      <c r="AF9" s="152">
        <v>0.19</v>
      </c>
      <c r="AG9" s="152"/>
      <c r="AH9" s="153"/>
      <c r="AI9" s="153"/>
      <c r="AJ9" s="154">
        <f>AF9/L9</f>
        <v>0.19</v>
      </c>
      <c r="AK9" s="154">
        <f>(AF9+K9)/H9</f>
        <v>0.17249999999999999</v>
      </c>
      <c r="AL9" s="276" t="s">
        <v>159</v>
      </c>
      <c r="AM9" s="278" t="s">
        <v>105</v>
      </c>
      <c r="AN9" s="278" t="s">
        <v>105</v>
      </c>
      <c r="AO9" s="280" t="s">
        <v>160</v>
      </c>
      <c r="AP9" s="282" t="s">
        <v>161</v>
      </c>
    </row>
    <row r="10" spans="1:42" s="5" customFormat="1" ht="42.6" customHeight="1" x14ac:dyDescent="0.25">
      <c r="A10" s="247"/>
      <c r="B10" s="235"/>
      <c r="C10" s="238"/>
      <c r="D10" s="245"/>
      <c r="E10" s="245"/>
      <c r="F10" s="245"/>
      <c r="G10" s="41" t="s">
        <v>10</v>
      </c>
      <c r="H10" s="125">
        <f>+L10+Q10+V10+AA10+K10</f>
        <v>851400130</v>
      </c>
      <c r="I10" s="126">
        <v>187433922</v>
      </c>
      <c r="J10" s="127">
        <v>187433922</v>
      </c>
      <c r="K10" s="128">
        <v>145330130</v>
      </c>
      <c r="L10" s="129">
        <v>112070000</v>
      </c>
      <c r="M10" s="125"/>
      <c r="N10" s="125"/>
      <c r="O10" s="125"/>
      <c r="P10" s="125"/>
      <c r="Q10" s="125">
        <v>197000000</v>
      </c>
      <c r="R10" s="125"/>
      <c r="S10" s="129"/>
      <c r="T10" s="155"/>
      <c r="U10" s="140"/>
      <c r="V10" s="125">
        <v>198000000</v>
      </c>
      <c r="W10" s="125"/>
      <c r="X10" s="125"/>
      <c r="Y10" s="125"/>
      <c r="Z10" s="125"/>
      <c r="AA10" s="125">
        <v>199000000</v>
      </c>
      <c r="AB10" s="125"/>
      <c r="AC10" s="125"/>
      <c r="AD10" s="125"/>
      <c r="AE10" s="125"/>
      <c r="AF10" s="152">
        <v>45909000</v>
      </c>
      <c r="AG10" s="152"/>
      <c r="AH10" s="156"/>
      <c r="AI10" s="156"/>
      <c r="AJ10" s="154">
        <f>AF10/L10</f>
        <v>0.40964575711608814</v>
      </c>
      <c r="AK10" s="154">
        <f>(AF10+K10)/H10</f>
        <v>0.22461721963796272</v>
      </c>
      <c r="AL10" s="276"/>
      <c r="AM10" s="278"/>
      <c r="AN10" s="278"/>
      <c r="AO10" s="281"/>
      <c r="AP10" s="282"/>
    </row>
    <row r="11" spans="1:42" s="5" customFormat="1" ht="42.6" customHeight="1" x14ac:dyDescent="0.25">
      <c r="A11" s="247"/>
      <c r="B11" s="235"/>
      <c r="C11" s="238"/>
      <c r="D11" s="245"/>
      <c r="E11" s="245"/>
      <c r="F11" s="245"/>
      <c r="G11" s="41" t="s">
        <v>11</v>
      </c>
      <c r="H11" s="130"/>
      <c r="I11" s="131"/>
      <c r="J11" s="131"/>
      <c r="K11" s="131"/>
      <c r="L11" s="130">
        <v>0</v>
      </c>
      <c r="M11" s="130"/>
      <c r="N11" s="130"/>
      <c r="O11" s="130"/>
      <c r="P11" s="132"/>
      <c r="Q11" s="130"/>
      <c r="R11" s="130"/>
      <c r="S11" s="130"/>
      <c r="T11" s="145"/>
      <c r="U11" s="157"/>
      <c r="V11" s="130"/>
      <c r="W11" s="130"/>
      <c r="X11" s="130"/>
      <c r="Y11" s="130"/>
      <c r="Z11" s="130"/>
      <c r="AA11" s="130"/>
      <c r="AB11" s="130"/>
      <c r="AC11" s="130"/>
      <c r="AD11" s="130"/>
      <c r="AE11" s="130"/>
      <c r="AF11" s="158"/>
      <c r="AG11" s="158"/>
      <c r="AH11" s="158"/>
      <c r="AI11" s="158"/>
      <c r="AJ11" s="158"/>
      <c r="AK11" s="158"/>
      <c r="AL11" s="276"/>
      <c r="AM11" s="278"/>
      <c r="AN11" s="278"/>
      <c r="AO11" s="281"/>
      <c r="AP11" s="282"/>
    </row>
    <row r="12" spans="1:42" s="5" customFormat="1" ht="42.6" customHeight="1" x14ac:dyDescent="0.25">
      <c r="A12" s="247"/>
      <c r="B12" s="235"/>
      <c r="C12" s="238"/>
      <c r="D12" s="245"/>
      <c r="E12" s="245"/>
      <c r="F12" s="245"/>
      <c r="G12" s="41" t="s">
        <v>12</v>
      </c>
      <c r="H12" s="130"/>
      <c r="I12" s="131"/>
      <c r="J12" s="131"/>
      <c r="K12" s="131"/>
      <c r="L12" s="130">
        <v>26268590</v>
      </c>
      <c r="M12" s="130"/>
      <c r="N12" s="130"/>
      <c r="O12" s="130"/>
      <c r="P12" s="130"/>
      <c r="Q12" s="125"/>
      <c r="R12" s="125"/>
      <c r="S12" s="133"/>
      <c r="T12" s="147"/>
      <c r="U12" s="140"/>
      <c r="V12" s="140"/>
      <c r="W12" s="130"/>
      <c r="X12" s="130"/>
      <c r="Y12" s="130"/>
      <c r="Z12" s="130"/>
      <c r="AA12" s="130"/>
      <c r="AB12" s="130"/>
      <c r="AC12" s="130"/>
      <c r="AD12" s="130"/>
      <c r="AE12" s="130"/>
      <c r="AF12" s="152">
        <v>24951660</v>
      </c>
      <c r="AG12" s="152"/>
      <c r="AH12" s="158"/>
      <c r="AI12" s="158"/>
      <c r="AJ12" s="154"/>
      <c r="AK12" s="158"/>
      <c r="AL12" s="276"/>
      <c r="AM12" s="278"/>
      <c r="AN12" s="278"/>
      <c r="AO12" s="281"/>
      <c r="AP12" s="282"/>
    </row>
    <row r="13" spans="1:42" s="5" customFormat="1" ht="42.6" customHeight="1" x14ac:dyDescent="0.25">
      <c r="A13" s="247"/>
      <c r="B13" s="235"/>
      <c r="C13" s="238"/>
      <c r="D13" s="245"/>
      <c r="E13" s="245"/>
      <c r="F13" s="245"/>
      <c r="G13" s="41" t="s">
        <v>13</v>
      </c>
      <c r="H13" s="134">
        <f t="shared" ref="H13:AA13" si="0">+H9+H11</f>
        <v>4</v>
      </c>
      <c r="I13" s="135">
        <f t="shared" si="0"/>
        <v>0.5</v>
      </c>
      <c r="J13" s="135">
        <f t="shared" ref="J13" si="1">+J9+J11</f>
        <v>0.5</v>
      </c>
      <c r="K13" s="134">
        <v>0.5</v>
      </c>
      <c r="L13" s="134">
        <v>1</v>
      </c>
      <c r="M13" s="134">
        <f t="shared" si="0"/>
        <v>0</v>
      </c>
      <c r="N13" s="134">
        <f t="shared" si="0"/>
        <v>0</v>
      </c>
      <c r="O13" s="134">
        <f t="shared" si="0"/>
        <v>0</v>
      </c>
      <c r="P13" s="134">
        <f t="shared" si="0"/>
        <v>0</v>
      </c>
      <c r="Q13" s="134">
        <f t="shared" si="0"/>
        <v>1</v>
      </c>
      <c r="R13" s="134">
        <f t="shared" si="0"/>
        <v>0</v>
      </c>
      <c r="S13" s="134">
        <f t="shared" si="0"/>
        <v>0</v>
      </c>
      <c r="T13" s="134">
        <f t="shared" si="0"/>
        <v>0</v>
      </c>
      <c r="U13" s="134">
        <f t="shared" si="0"/>
        <v>0</v>
      </c>
      <c r="V13" s="134">
        <f t="shared" si="0"/>
        <v>1</v>
      </c>
      <c r="W13" s="134">
        <f t="shared" si="0"/>
        <v>0</v>
      </c>
      <c r="X13" s="134">
        <f t="shared" si="0"/>
        <v>0</v>
      </c>
      <c r="Y13" s="134">
        <f t="shared" si="0"/>
        <v>0</v>
      </c>
      <c r="Z13" s="134">
        <f t="shared" si="0"/>
        <v>0</v>
      </c>
      <c r="AA13" s="135">
        <f t="shared" si="0"/>
        <v>0.5</v>
      </c>
      <c r="AB13" s="134"/>
      <c r="AC13" s="134"/>
      <c r="AD13" s="134"/>
      <c r="AE13" s="134"/>
      <c r="AF13" s="159">
        <v>0.19</v>
      </c>
      <c r="AG13" s="159"/>
      <c r="AH13" s="135"/>
      <c r="AI13" s="135"/>
      <c r="AJ13" s="154"/>
      <c r="AK13" s="154"/>
      <c r="AL13" s="276"/>
      <c r="AM13" s="278"/>
      <c r="AN13" s="278"/>
      <c r="AO13" s="281"/>
      <c r="AP13" s="282"/>
    </row>
    <row r="14" spans="1:42" s="5" customFormat="1" ht="42.6" customHeight="1" thickBot="1" x14ac:dyDescent="0.3">
      <c r="A14" s="247"/>
      <c r="B14" s="236"/>
      <c r="C14" s="239"/>
      <c r="D14" s="245"/>
      <c r="E14" s="245"/>
      <c r="F14" s="245"/>
      <c r="G14" s="42" t="s">
        <v>14</v>
      </c>
      <c r="H14" s="125">
        <f>+L14+Q14+V14+AA14+I14</f>
        <v>919772512</v>
      </c>
      <c r="I14" s="136">
        <f>+I10+I12</f>
        <v>187433922</v>
      </c>
      <c r="J14" s="137">
        <f>+J10+J12</f>
        <v>187433922</v>
      </c>
      <c r="K14" s="128">
        <v>145330130</v>
      </c>
      <c r="L14" s="129">
        <v>138338590</v>
      </c>
      <c r="M14" s="125">
        <f t="shared" ref="M14:AA14" si="2">+M10+M12</f>
        <v>0</v>
      </c>
      <c r="N14" s="125">
        <f t="shared" si="2"/>
        <v>0</v>
      </c>
      <c r="O14" s="125">
        <f t="shared" si="2"/>
        <v>0</v>
      </c>
      <c r="P14" s="125">
        <f t="shared" si="2"/>
        <v>0</v>
      </c>
      <c r="Q14" s="125">
        <f t="shared" si="2"/>
        <v>197000000</v>
      </c>
      <c r="R14" s="125">
        <f t="shared" si="2"/>
        <v>0</v>
      </c>
      <c r="S14" s="129">
        <f t="shared" si="2"/>
        <v>0</v>
      </c>
      <c r="T14" s="155">
        <f t="shared" si="2"/>
        <v>0</v>
      </c>
      <c r="U14" s="140">
        <f t="shared" si="2"/>
        <v>0</v>
      </c>
      <c r="V14" s="125">
        <f t="shared" si="2"/>
        <v>198000000</v>
      </c>
      <c r="W14" s="125">
        <f t="shared" si="2"/>
        <v>0</v>
      </c>
      <c r="X14" s="125">
        <f t="shared" si="2"/>
        <v>0</v>
      </c>
      <c r="Y14" s="125">
        <f t="shared" si="2"/>
        <v>0</v>
      </c>
      <c r="Z14" s="125">
        <f t="shared" si="2"/>
        <v>0</v>
      </c>
      <c r="AA14" s="125">
        <f t="shared" si="2"/>
        <v>199000000</v>
      </c>
      <c r="AB14" s="125"/>
      <c r="AC14" s="125"/>
      <c r="AD14" s="125"/>
      <c r="AE14" s="125"/>
      <c r="AF14" s="160">
        <v>70860660</v>
      </c>
      <c r="AG14" s="160"/>
      <c r="AH14" s="125"/>
      <c r="AI14" s="125"/>
      <c r="AJ14" s="154"/>
      <c r="AK14" s="154"/>
      <c r="AL14" s="277"/>
      <c r="AM14" s="279"/>
      <c r="AN14" s="279"/>
      <c r="AO14" s="281"/>
      <c r="AP14" s="282"/>
    </row>
    <row r="15" spans="1:42" s="5" customFormat="1" ht="55.9" customHeight="1" x14ac:dyDescent="0.25">
      <c r="A15" s="247"/>
      <c r="B15" s="234">
        <v>2</v>
      </c>
      <c r="C15" s="237" t="s">
        <v>121</v>
      </c>
      <c r="D15" s="244" t="s">
        <v>119</v>
      </c>
      <c r="E15" s="245"/>
      <c r="F15" s="245"/>
      <c r="G15" s="44" t="s">
        <v>9</v>
      </c>
      <c r="H15" s="148">
        <f>+L15+Q15+V15+AA15+K15</f>
        <v>6</v>
      </c>
      <c r="I15" s="148">
        <v>1</v>
      </c>
      <c r="J15" s="148">
        <v>1</v>
      </c>
      <c r="K15" s="149">
        <v>1</v>
      </c>
      <c r="L15" s="148">
        <v>1</v>
      </c>
      <c r="M15" s="148"/>
      <c r="N15" s="148"/>
      <c r="O15" s="148"/>
      <c r="P15" s="148"/>
      <c r="Q15" s="148">
        <v>2</v>
      </c>
      <c r="R15" s="148"/>
      <c r="S15" s="148"/>
      <c r="T15" s="150"/>
      <c r="U15" s="151"/>
      <c r="V15" s="148">
        <v>1</v>
      </c>
      <c r="W15" s="148"/>
      <c r="X15" s="148"/>
      <c r="Y15" s="148"/>
      <c r="Z15" s="148"/>
      <c r="AA15" s="148">
        <v>1</v>
      </c>
      <c r="AB15" s="148"/>
      <c r="AC15" s="148"/>
      <c r="AD15" s="148"/>
      <c r="AE15" s="148"/>
      <c r="AF15" s="161">
        <v>0.2</v>
      </c>
      <c r="AG15" s="161"/>
      <c r="AH15" s="149"/>
      <c r="AI15" s="152"/>
      <c r="AJ15" s="154">
        <f>AF15/L15</f>
        <v>0.2</v>
      </c>
      <c r="AK15" s="154">
        <f>(AF15+K15)/H15</f>
        <v>0.19999999999999998</v>
      </c>
      <c r="AL15" s="283" t="s">
        <v>162</v>
      </c>
      <c r="AM15" s="284" t="s">
        <v>105</v>
      </c>
      <c r="AN15" s="284" t="s">
        <v>105</v>
      </c>
      <c r="AO15" s="285" t="s">
        <v>163</v>
      </c>
      <c r="AP15" s="288" t="s">
        <v>164</v>
      </c>
    </row>
    <row r="16" spans="1:42" s="5" customFormat="1" ht="55.9" customHeight="1" x14ac:dyDescent="0.25">
      <c r="A16" s="247"/>
      <c r="B16" s="235"/>
      <c r="C16" s="238"/>
      <c r="D16" s="245"/>
      <c r="E16" s="245"/>
      <c r="F16" s="245"/>
      <c r="G16" s="41" t="s">
        <v>10</v>
      </c>
      <c r="H16" s="125">
        <f>+L16+Q16+V16+AA16+K16</f>
        <v>490291274</v>
      </c>
      <c r="I16" s="126">
        <v>144000000</v>
      </c>
      <c r="J16" s="127">
        <v>71126000</v>
      </c>
      <c r="K16" s="128">
        <v>42516274</v>
      </c>
      <c r="L16" s="129">
        <v>40775000</v>
      </c>
      <c r="M16" s="125"/>
      <c r="N16" s="125"/>
      <c r="O16" s="125"/>
      <c r="P16" s="125"/>
      <c r="Q16" s="125">
        <v>134000000</v>
      </c>
      <c r="R16" s="125"/>
      <c r="S16" s="129"/>
      <c r="T16" s="155"/>
      <c r="U16" s="140"/>
      <c r="V16" s="125">
        <v>136000000</v>
      </c>
      <c r="W16" s="125"/>
      <c r="X16" s="125"/>
      <c r="Y16" s="125"/>
      <c r="Z16" s="125"/>
      <c r="AA16" s="125">
        <v>137000000</v>
      </c>
      <c r="AB16" s="125"/>
      <c r="AC16" s="125"/>
      <c r="AD16" s="125"/>
      <c r="AE16" s="125"/>
      <c r="AF16" s="159">
        <v>40750000</v>
      </c>
      <c r="AG16" s="159"/>
      <c r="AH16" s="156"/>
      <c r="AI16" s="156"/>
      <c r="AJ16" s="154">
        <f>AF16/L16</f>
        <v>0.99938687921520541</v>
      </c>
      <c r="AK16" s="154">
        <f>(AF16+K16)/H16</f>
        <v>0.16983021810826679</v>
      </c>
      <c r="AL16" s="276"/>
      <c r="AM16" s="278"/>
      <c r="AN16" s="278"/>
      <c r="AO16" s="286"/>
      <c r="AP16" s="289"/>
    </row>
    <row r="17" spans="1:42" s="5" customFormat="1" ht="55.9" customHeight="1" x14ac:dyDescent="0.25">
      <c r="A17" s="247"/>
      <c r="B17" s="235"/>
      <c r="C17" s="238"/>
      <c r="D17" s="245"/>
      <c r="E17" s="245"/>
      <c r="F17" s="245"/>
      <c r="G17" s="41" t="s">
        <v>11</v>
      </c>
      <c r="H17" s="130"/>
      <c r="I17" s="131"/>
      <c r="J17" s="131"/>
      <c r="K17" s="131"/>
      <c r="L17" s="130">
        <v>0</v>
      </c>
      <c r="M17" s="130"/>
      <c r="N17" s="130"/>
      <c r="O17" s="130"/>
      <c r="P17" s="130"/>
      <c r="Q17" s="130"/>
      <c r="R17" s="130"/>
      <c r="S17" s="130"/>
      <c r="T17" s="145"/>
      <c r="U17" s="157"/>
      <c r="V17" s="130"/>
      <c r="W17" s="130"/>
      <c r="X17" s="130"/>
      <c r="Y17" s="130"/>
      <c r="Z17" s="130"/>
      <c r="AA17" s="130"/>
      <c r="AB17" s="130"/>
      <c r="AC17" s="130"/>
      <c r="AD17" s="130"/>
      <c r="AE17" s="130"/>
      <c r="AF17" s="158"/>
      <c r="AG17" s="158"/>
      <c r="AH17" s="158"/>
      <c r="AI17" s="158"/>
      <c r="AJ17" s="158"/>
      <c r="AK17" s="158"/>
      <c r="AL17" s="276"/>
      <c r="AM17" s="278"/>
      <c r="AN17" s="278"/>
      <c r="AO17" s="286"/>
      <c r="AP17" s="289"/>
    </row>
    <row r="18" spans="1:42" s="5" customFormat="1" ht="55.9" customHeight="1" x14ac:dyDescent="0.25">
      <c r="A18" s="247"/>
      <c r="B18" s="235"/>
      <c r="C18" s="238"/>
      <c r="D18" s="245"/>
      <c r="E18" s="245"/>
      <c r="F18" s="245"/>
      <c r="G18" s="41" t="s">
        <v>12</v>
      </c>
      <c r="H18" s="138"/>
      <c r="I18" s="131"/>
      <c r="J18" s="131"/>
      <c r="K18" s="131"/>
      <c r="L18" s="139">
        <v>18298049</v>
      </c>
      <c r="M18" s="139"/>
      <c r="N18" s="139"/>
      <c r="O18" s="139"/>
      <c r="P18" s="139"/>
      <c r="Q18" s="138"/>
      <c r="R18" s="138"/>
      <c r="S18" s="133"/>
      <c r="T18" s="147"/>
      <c r="U18" s="140"/>
      <c r="V18" s="140"/>
      <c r="W18" s="138"/>
      <c r="X18" s="138"/>
      <c r="Y18" s="138"/>
      <c r="Z18" s="138"/>
      <c r="AA18" s="138"/>
      <c r="AB18" s="138"/>
      <c r="AC18" s="138"/>
      <c r="AD18" s="138"/>
      <c r="AE18" s="138"/>
      <c r="AF18" s="159">
        <v>15658884</v>
      </c>
      <c r="AG18" s="159"/>
      <c r="AH18" s="156"/>
      <c r="AI18" s="156"/>
      <c r="AJ18" s="154"/>
      <c r="AK18" s="158"/>
      <c r="AL18" s="276"/>
      <c r="AM18" s="278"/>
      <c r="AN18" s="278"/>
      <c r="AO18" s="286"/>
      <c r="AP18" s="289"/>
    </row>
    <row r="19" spans="1:42" s="5" customFormat="1" ht="55.9" customHeight="1" x14ac:dyDescent="0.25">
      <c r="A19" s="247"/>
      <c r="B19" s="235"/>
      <c r="C19" s="238"/>
      <c r="D19" s="245"/>
      <c r="E19" s="245"/>
      <c r="F19" s="245"/>
      <c r="G19" s="41" t="s">
        <v>13</v>
      </c>
      <c r="H19" s="134">
        <f t="shared" ref="H19:AA19" si="3">+H15+H17</f>
        <v>6</v>
      </c>
      <c r="I19" s="134">
        <f t="shared" si="3"/>
        <v>1</v>
      </c>
      <c r="J19" s="134">
        <f t="shared" ref="J19" si="4">+J15+J17</f>
        <v>1</v>
      </c>
      <c r="K19" s="134">
        <v>1</v>
      </c>
      <c r="L19" s="134">
        <v>1</v>
      </c>
      <c r="M19" s="134">
        <f t="shared" si="3"/>
        <v>0</v>
      </c>
      <c r="N19" s="134">
        <f t="shared" si="3"/>
        <v>0</v>
      </c>
      <c r="O19" s="134">
        <f t="shared" si="3"/>
        <v>0</v>
      </c>
      <c r="P19" s="134">
        <f t="shared" si="3"/>
        <v>0</v>
      </c>
      <c r="Q19" s="134">
        <f t="shared" si="3"/>
        <v>2</v>
      </c>
      <c r="R19" s="134">
        <f t="shared" si="3"/>
        <v>0</v>
      </c>
      <c r="S19" s="134">
        <f t="shared" si="3"/>
        <v>0</v>
      </c>
      <c r="T19" s="134">
        <f t="shared" si="3"/>
        <v>0</v>
      </c>
      <c r="U19" s="134">
        <f t="shared" si="3"/>
        <v>0</v>
      </c>
      <c r="V19" s="134">
        <f t="shared" si="3"/>
        <v>1</v>
      </c>
      <c r="W19" s="134">
        <f t="shared" si="3"/>
        <v>0</v>
      </c>
      <c r="X19" s="134">
        <f t="shared" si="3"/>
        <v>0</v>
      </c>
      <c r="Y19" s="134">
        <f t="shared" si="3"/>
        <v>0</v>
      </c>
      <c r="Z19" s="134">
        <f t="shared" si="3"/>
        <v>0</v>
      </c>
      <c r="AA19" s="141">
        <f t="shared" si="3"/>
        <v>1</v>
      </c>
      <c r="AB19" s="134"/>
      <c r="AC19" s="134"/>
      <c r="AD19" s="134"/>
      <c r="AE19" s="134"/>
      <c r="AF19" s="159">
        <v>0.2</v>
      </c>
      <c r="AG19" s="159"/>
      <c r="AH19" s="141"/>
      <c r="AI19" s="141"/>
      <c r="AJ19" s="154"/>
      <c r="AK19" s="154"/>
      <c r="AL19" s="276"/>
      <c r="AM19" s="278"/>
      <c r="AN19" s="278"/>
      <c r="AO19" s="286"/>
      <c r="AP19" s="289"/>
    </row>
    <row r="20" spans="1:42" s="5" customFormat="1" ht="55.9" customHeight="1" thickBot="1" x14ac:dyDescent="0.3">
      <c r="A20" s="248"/>
      <c r="B20" s="236"/>
      <c r="C20" s="239"/>
      <c r="D20" s="245"/>
      <c r="E20" s="245"/>
      <c r="F20" s="245"/>
      <c r="G20" s="42" t="s">
        <v>14</v>
      </c>
      <c r="H20" s="125">
        <f>+L20+Q20+V20+AA20+I20</f>
        <v>610073049</v>
      </c>
      <c r="I20" s="136">
        <f>+I16+I18</f>
        <v>144000000</v>
      </c>
      <c r="J20" s="137">
        <f>+J16+J18</f>
        <v>71126000</v>
      </c>
      <c r="K20" s="128">
        <v>42516274</v>
      </c>
      <c r="L20" s="129">
        <v>59073049</v>
      </c>
      <c r="M20" s="125">
        <f t="shared" ref="M20:AA20" si="5">+M16+M18</f>
        <v>0</v>
      </c>
      <c r="N20" s="125">
        <f t="shared" si="5"/>
        <v>0</v>
      </c>
      <c r="O20" s="125">
        <f t="shared" si="5"/>
        <v>0</v>
      </c>
      <c r="P20" s="125">
        <f t="shared" si="5"/>
        <v>0</v>
      </c>
      <c r="Q20" s="125">
        <f t="shared" si="5"/>
        <v>134000000</v>
      </c>
      <c r="R20" s="125">
        <f t="shared" si="5"/>
        <v>0</v>
      </c>
      <c r="S20" s="129">
        <f t="shared" si="5"/>
        <v>0</v>
      </c>
      <c r="T20" s="155">
        <f t="shared" si="5"/>
        <v>0</v>
      </c>
      <c r="U20" s="140">
        <f t="shared" si="5"/>
        <v>0</v>
      </c>
      <c r="V20" s="125">
        <f t="shared" si="5"/>
        <v>136000000</v>
      </c>
      <c r="W20" s="125">
        <f t="shared" si="5"/>
        <v>0</v>
      </c>
      <c r="X20" s="125">
        <f t="shared" si="5"/>
        <v>0</v>
      </c>
      <c r="Y20" s="125">
        <f t="shared" si="5"/>
        <v>0</v>
      </c>
      <c r="Z20" s="125">
        <f t="shared" si="5"/>
        <v>0</v>
      </c>
      <c r="AA20" s="125">
        <f t="shared" si="5"/>
        <v>137000000</v>
      </c>
      <c r="AB20" s="125"/>
      <c r="AC20" s="125"/>
      <c r="AD20" s="125"/>
      <c r="AE20" s="125"/>
      <c r="AF20" s="152">
        <v>56408884</v>
      </c>
      <c r="AG20" s="152"/>
      <c r="AH20" s="125"/>
      <c r="AI20" s="125"/>
      <c r="AJ20" s="154"/>
      <c r="AK20" s="154"/>
      <c r="AL20" s="277"/>
      <c r="AM20" s="279"/>
      <c r="AN20" s="279"/>
      <c r="AO20" s="287"/>
      <c r="AP20" s="290"/>
    </row>
    <row r="21" spans="1:42" s="5" customFormat="1" ht="64.900000000000006" customHeight="1" x14ac:dyDescent="0.25">
      <c r="A21" s="247" t="s">
        <v>117</v>
      </c>
      <c r="B21" s="240">
        <v>3</v>
      </c>
      <c r="C21" s="237" t="s">
        <v>122</v>
      </c>
      <c r="D21" s="244" t="s">
        <v>119</v>
      </c>
      <c r="E21" s="245"/>
      <c r="F21" s="245"/>
      <c r="G21" s="44" t="s">
        <v>9</v>
      </c>
      <c r="H21" s="148">
        <f>+L21+Q21+V21+AA21+K21</f>
        <v>10</v>
      </c>
      <c r="I21" s="148">
        <v>2</v>
      </c>
      <c r="J21" s="148">
        <v>2</v>
      </c>
      <c r="K21" s="148">
        <v>2</v>
      </c>
      <c r="L21" s="148">
        <v>2</v>
      </c>
      <c r="M21" s="148"/>
      <c r="N21" s="148"/>
      <c r="O21" s="148"/>
      <c r="P21" s="148"/>
      <c r="Q21" s="148">
        <v>2</v>
      </c>
      <c r="R21" s="148"/>
      <c r="S21" s="148"/>
      <c r="T21" s="148"/>
      <c r="U21" s="148"/>
      <c r="V21" s="148">
        <v>2</v>
      </c>
      <c r="W21" s="148"/>
      <c r="X21" s="148"/>
      <c r="Y21" s="148"/>
      <c r="Z21" s="148"/>
      <c r="AA21" s="148">
        <v>2</v>
      </c>
      <c r="AB21" s="148"/>
      <c r="AC21" s="148"/>
      <c r="AD21" s="148"/>
      <c r="AE21" s="148"/>
      <c r="AF21" s="162">
        <v>0.25</v>
      </c>
      <c r="AG21" s="162"/>
      <c r="AH21" s="163"/>
      <c r="AI21" s="152"/>
      <c r="AJ21" s="154">
        <f>AF21/L21</f>
        <v>0.125</v>
      </c>
      <c r="AK21" s="154">
        <f>(AF21+K21)/H21</f>
        <v>0.22500000000000001</v>
      </c>
      <c r="AL21" s="283" t="s">
        <v>165</v>
      </c>
      <c r="AM21" s="288" t="s">
        <v>166</v>
      </c>
      <c r="AN21" s="288" t="s">
        <v>167</v>
      </c>
      <c r="AO21" s="288" t="s">
        <v>168</v>
      </c>
      <c r="AP21" s="288" t="s">
        <v>169</v>
      </c>
    </row>
    <row r="22" spans="1:42" s="5" customFormat="1" ht="64.900000000000006" customHeight="1" x14ac:dyDescent="0.25">
      <c r="A22" s="247"/>
      <c r="B22" s="241"/>
      <c r="C22" s="238"/>
      <c r="D22" s="245"/>
      <c r="E22" s="245"/>
      <c r="F22" s="245"/>
      <c r="G22" s="41" t="s">
        <v>10</v>
      </c>
      <c r="H22" s="125">
        <f>+L22+Q22+V22+AA22+K22</f>
        <v>5413625180</v>
      </c>
      <c r="I22" s="126">
        <v>699000000</v>
      </c>
      <c r="J22" s="127">
        <v>551874000</v>
      </c>
      <c r="K22" s="128">
        <v>551781180</v>
      </c>
      <c r="L22" s="129">
        <v>901844000</v>
      </c>
      <c r="M22" s="125"/>
      <c r="N22" s="125"/>
      <c r="O22" s="125"/>
      <c r="P22" s="125"/>
      <c r="Q22" s="125">
        <v>1320000000</v>
      </c>
      <c r="R22" s="125"/>
      <c r="S22" s="129"/>
      <c r="T22" s="155"/>
      <c r="U22" s="140"/>
      <c r="V22" s="125">
        <v>1320000000</v>
      </c>
      <c r="W22" s="125"/>
      <c r="X22" s="125"/>
      <c r="Y22" s="125"/>
      <c r="Z22" s="125"/>
      <c r="AA22" s="125">
        <v>1320000000</v>
      </c>
      <c r="AB22" s="125"/>
      <c r="AC22" s="125"/>
      <c r="AD22" s="125"/>
      <c r="AE22" s="125"/>
      <c r="AF22" s="159">
        <v>523618750</v>
      </c>
      <c r="AG22" s="159"/>
      <c r="AH22" s="161"/>
      <c r="AI22" s="156"/>
      <c r="AJ22" s="154">
        <f>AF22/L22</f>
        <v>0.58060900776630997</v>
      </c>
      <c r="AK22" s="154">
        <f>(AF22+K22)/H22</f>
        <v>0.1986469129730182</v>
      </c>
      <c r="AL22" s="292"/>
      <c r="AM22" s="289"/>
      <c r="AN22" s="289"/>
      <c r="AO22" s="289"/>
      <c r="AP22" s="289"/>
    </row>
    <row r="23" spans="1:42" s="5" customFormat="1" ht="64.900000000000006" customHeight="1" x14ac:dyDescent="0.25">
      <c r="A23" s="247"/>
      <c r="B23" s="241"/>
      <c r="C23" s="238"/>
      <c r="D23" s="245"/>
      <c r="E23" s="245"/>
      <c r="F23" s="245"/>
      <c r="G23" s="41" t="s">
        <v>11</v>
      </c>
      <c r="H23" s="130"/>
      <c r="I23" s="131"/>
      <c r="J23" s="131"/>
      <c r="K23" s="131"/>
      <c r="L23" s="130">
        <v>0</v>
      </c>
      <c r="M23" s="130"/>
      <c r="N23" s="130"/>
      <c r="O23" s="130"/>
      <c r="P23" s="130"/>
      <c r="Q23" s="130"/>
      <c r="R23" s="130"/>
      <c r="S23" s="130"/>
      <c r="T23" s="145"/>
      <c r="U23" s="157"/>
      <c r="V23" s="130"/>
      <c r="W23" s="130"/>
      <c r="X23" s="130"/>
      <c r="Y23" s="130"/>
      <c r="Z23" s="130"/>
      <c r="AA23" s="130"/>
      <c r="AB23" s="130"/>
      <c r="AC23" s="130"/>
      <c r="AD23" s="130"/>
      <c r="AE23" s="130"/>
      <c r="AF23" s="158"/>
      <c r="AG23" s="158"/>
      <c r="AH23" s="158"/>
      <c r="AI23" s="158"/>
      <c r="AJ23" s="158"/>
      <c r="AK23" s="158"/>
      <c r="AL23" s="292"/>
      <c r="AM23" s="289"/>
      <c r="AN23" s="289"/>
      <c r="AO23" s="289"/>
      <c r="AP23" s="289"/>
    </row>
    <row r="24" spans="1:42" s="5" customFormat="1" ht="64.900000000000006" customHeight="1" x14ac:dyDescent="0.25">
      <c r="A24" s="247"/>
      <c r="B24" s="241"/>
      <c r="C24" s="238"/>
      <c r="D24" s="245"/>
      <c r="E24" s="245"/>
      <c r="F24" s="245"/>
      <c r="G24" s="41" t="s">
        <v>12</v>
      </c>
      <c r="H24" s="142"/>
      <c r="I24" s="131"/>
      <c r="J24" s="131"/>
      <c r="K24" s="131"/>
      <c r="L24" s="142">
        <v>188958315</v>
      </c>
      <c r="M24" s="142"/>
      <c r="N24" s="142"/>
      <c r="O24" s="142"/>
      <c r="P24" s="142"/>
      <c r="Q24" s="143"/>
      <c r="R24" s="143"/>
      <c r="S24" s="144"/>
      <c r="T24" s="130"/>
      <c r="U24" s="140"/>
      <c r="V24" s="140"/>
      <c r="W24" s="130"/>
      <c r="X24" s="130"/>
      <c r="Y24" s="130"/>
      <c r="Z24" s="130"/>
      <c r="AA24" s="130"/>
      <c r="AB24" s="130"/>
      <c r="AC24" s="130"/>
      <c r="AD24" s="130"/>
      <c r="AE24" s="130"/>
      <c r="AF24" s="159">
        <v>160960806</v>
      </c>
      <c r="AG24" s="159"/>
      <c r="AH24" s="156"/>
      <c r="AI24" s="156"/>
      <c r="AJ24" s="154"/>
      <c r="AK24" s="158"/>
      <c r="AL24" s="292"/>
      <c r="AM24" s="289"/>
      <c r="AN24" s="289"/>
      <c r="AO24" s="289"/>
      <c r="AP24" s="289"/>
    </row>
    <row r="25" spans="1:42" s="5" customFormat="1" ht="64.900000000000006" customHeight="1" x14ac:dyDescent="0.25">
      <c r="A25" s="247"/>
      <c r="B25" s="241"/>
      <c r="C25" s="238"/>
      <c r="D25" s="245"/>
      <c r="E25" s="245"/>
      <c r="F25" s="245"/>
      <c r="G25" s="41" t="s">
        <v>13</v>
      </c>
      <c r="H25" s="148">
        <f>+L25+Q25+V25+AA25+K25</f>
        <v>10</v>
      </c>
      <c r="I25" s="134">
        <f t="shared" ref="I25" si="6">+I21+I23</f>
        <v>2</v>
      </c>
      <c r="J25" s="134">
        <f t="shared" ref="J25" si="7">+J21+J23</f>
        <v>2</v>
      </c>
      <c r="K25" s="134">
        <v>2</v>
      </c>
      <c r="L25" s="134">
        <v>2</v>
      </c>
      <c r="M25" s="134">
        <f t="shared" ref="M25:AA25" si="8">+M21+M23</f>
        <v>0</v>
      </c>
      <c r="N25" s="134">
        <f t="shared" si="8"/>
        <v>0</v>
      </c>
      <c r="O25" s="134">
        <f t="shared" si="8"/>
        <v>0</v>
      </c>
      <c r="P25" s="134">
        <f t="shared" si="8"/>
        <v>0</v>
      </c>
      <c r="Q25" s="134">
        <f t="shared" si="8"/>
        <v>2</v>
      </c>
      <c r="R25" s="134">
        <f t="shared" si="8"/>
        <v>0</v>
      </c>
      <c r="S25" s="134">
        <f t="shared" si="8"/>
        <v>0</v>
      </c>
      <c r="T25" s="134">
        <f t="shared" si="8"/>
        <v>0</v>
      </c>
      <c r="U25" s="134">
        <f t="shared" si="8"/>
        <v>0</v>
      </c>
      <c r="V25" s="134">
        <f t="shared" si="8"/>
        <v>2</v>
      </c>
      <c r="W25" s="134">
        <f t="shared" si="8"/>
        <v>0</v>
      </c>
      <c r="X25" s="134">
        <f t="shared" si="8"/>
        <v>0</v>
      </c>
      <c r="Y25" s="134">
        <f t="shared" si="8"/>
        <v>0</v>
      </c>
      <c r="Z25" s="134">
        <f t="shared" si="8"/>
        <v>0</v>
      </c>
      <c r="AA25" s="134">
        <f t="shared" si="8"/>
        <v>2</v>
      </c>
      <c r="AB25" s="134"/>
      <c r="AC25" s="134"/>
      <c r="AD25" s="134"/>
      <c r="AE25" s="134"/>
      <c r="AF25" s="164">
        <v>0.25</v>
      </c>
      <c r="AG25" s="164"/>
      <c r="AH25" s="134"/>
      <c r="AI25" s="134"/>
      <c r="AJ25" s="154"/>
      <c r="AK25" s="154"/>
      <c r="AL25" s="292"/>
      <c r="AM25" s="289"/>
      <c r="AN25" s="289"/>
      <c r="AO25" s="289"/>
      <c r="AP25" s="289"/>
    </row>
    <row r="26" spans="1:42" s="5" customFormat="1" ht="64.900000000000006" customHeight="1" thickBot="1" x14ac:dyDescent="0.3">
      <c r="A26" s="249"/>
      <c r="B26" s="242"/>
      <c r="C26" s="243"/>
      <c r="D26" s="245"/>
      <c r="E26" s="245"/>
      <c r="F26" s="245"/>
      <c r="G26" s="42" t="s">
        <v>14</v>
      </c>
      <c r="H26" s="125">
        <f>+L26+Q26+V26+AA26+K26</f>
        <v>5602583495</v>
      </c>
      <c r="I26" s="136">
        <f>+I22+I24</f>
        <v>699000000</v>
      </c>
      <c r="J26" s="137">
        <f>+J22+J24</f>
        <v>551874000</v>
      </c>
      <c r="K26" s="128">
        <v>551781180</v>
      </c>
      <c r="L26" s="129">
        <v>1090802315</v>
      </c>
      <c r="M26" s="125">
        <f t="shared" ref="M26:AA26" si="9">+M22+M24</f>
        <v>0</v>
      </c>
      <c r="N26" s="125">
        <f t="shared" si="9"/>
        <v>0</v>
      </c>
      <c r="O26" s="125">
        <f t="shared" si="9"/>
        <v>0</v>
      </c>
      <c r="P26" s="125">
        <f t="shared" si="9"/>
        <v>0</v>
      </c>
      <c r="Q26" s="125">
        <f t="shared" si="9"/>
        <v>1320000000</v>
      </c>
      <c r="R26" s="125">
        <f t="shared" si="9"/>
        <v>0</v>
      </c>
      <c r="S26" s="129">
        <f t="shared" si="9"/>
        <v>0</v>
      </c>
      <c r="T26" s="155">
        <f t="shared" si="9"/>
        <v>0</v>
      </c>
      <c r="U26" s="140">
        <f t="shared" si="9"/>
        <v>0</v>
      </c>
      <c r="V26" s="125">
        <f t="shared" si="9"/>
        <v>1320000000</v>
      </c>
      <c r="W26" s="125">
        <f t="shared" si="9"/>
        <v>0</v>
      </c>
      <c r="X26" s="125">
        <f t="shared" si="9"/>
        <v>0</v>
      </c>
      <c r="Y26" s="125">
        <f t="shared" si="9"/>
        <v>0</v>
      </c>
      <c r="Z26" s="125">
        <f t="shared" si="9"/>
        <v>0</v>
      </c>
      <c r="AA26" s="125">
        <f t="shared" si="9"/>
        <v>1320000000</v>
      </c>
      <c r="AB26" s="125"/>
      <c r="AC26" s="125"/>
      <c r="AD26" s="125"/>
      <c r="AE26" s="125"/>
      <c r="AF26" s="152">
        <v>684579556</v>
      </c>
      <c r="AG26" s="152"/>
      <c r="AH26" s="125"/>
      <c r="AI26" s="125"/>
      <c r="AJ26" s="154"/>
      <c r="AK26" s="154"/>
      <c r="AL26" s="293"/>
      <c r="AM26" s="290"/>
      <c r="AN26" s="290"/>
      <c r="AO26" s="290"/>
      <c r="AP26" s="290"/>
    </row>
    <row r="27" spans="1:42" s="5" customFormat="1" ht="34.9" customHeight="1" x14ac:dyDescent="0.25">
      <c r="A27" s="246" t="s">
        <v>118</v>
      </c>
      <c r="B27" s="240">
        <v>4</v>
      </c>
      <c r="C27" s="270" t="s">
        <v>123</v>
      </c>
      <c r="D27" s="244" t="s">
        <v>119</v>
      </c>
      <c r="E27" s="245"/>
      <c r="F27" s="245"/>
      <c r="G27" s="44" t="s">
        <v>9</v>
      </c>
      <c r="H27" s="148">
        <f>+L27+Q27+V27+AA27+K27</f>
        <v>10</v>
      </c>
      <c r="I27" s="148">
        <v>1</v>
      </c>
      <c r="J27" s="148">
        <v>1</v>
      </c>
      <c r="K27" s="149">
        <v>1</v>
      </c>
      <c r="L27" s="148">
        <v>2</v>
      </c>
      <c r="M27" s="148"/>
      <c r="N27" s="148"/>
      <c r="O27" s="148"/>
      <c r="P27" s="148"/>
      <c r="Q27" s="148">
        <v>3</v>
      </c>
      <c r="R27" s="148"/>
      <c r="S27" s="148"/>
      <c r="T27" s="150"/>
      <c r="U27" s="165"/>
      <c r="V27" s="148">
        <v>3</v>
      </c>
      <c r="W27" s="148"/>
      <c r="X27" s="148"/>
      <c r="Y27" s="148"/>
      <c r="Z27" s="148"/>
      <c r="AA27" s="148">
        <v>1</v>
      </c>
      <c r="AB27" s="148"/>
      <c r="AC27" s="148"/>
      <c r="AD27" s="148"/>
      <c r="AE27" s="148"/>
      <c r="AF27" s="166">
        <v>0.43</v>
      </c>
      <c r="AG27" s="166"/>
      <c r="AH27" s="167"/>
      <c r="AI27" s="167"/>
      <c r="AJ27" s="154">
        <f>AF27/L27</f>
        <v>0.215</v>
      </c>
      <c r="AK27" s="154">
        <f>(AF27+K27)/H27</f>
        <v>0.14299999999999999</v>
      </c>
      <c r="AL27" s="283" t="s">
        <v>170</v>
      </c>
      <c r="AM27" s="284" t="s">
        <v>105</v>
      </c>
      <c r="AN27" s="284" t="s">
        <v>105</v>
      </c>
      <c r="AO27" s="288" t="s">
        <v>171</v>
      </c>
      <c r="AP27" s="291" t="s">
        <v>172</v>
      </c>
    </row>
    <row r="28" spans="1:42" s="5" customFormat="1" ht="34.9" customHeight="1" x14ac:dyDescent="0.25">
      <c r="A28" s="247"/>
      <c r="B28" s="241"/>
      <c r="C28" s="271"/>
      <c r="D28" s="245"/>
      <c r="E28" s="245"/>
      <c r="F28" s="245"/>
      <c r="G28" s="41" t="s">
        <v>10</v>
      </c>
      <c r="H28" s="125">
        <f>+L28+Q28+V28+AA28+K28</f>
        <v>1182292777</v>
      </c>
      <c r="I28" s="126">
        <v>183000000</v>
      </c>
      <c r="J28" s="127">
        <v>164426239</v>
      </c>
      <c r="K28" s="128">
        <v>113597777</v>
      </c>
      <c r="L28" s="129">
        <v>172695000</v>
      </c>
      <c r="M28" s="125"/>
      <c r="N28" s="125"/>
      <c r="O28" s="125"/>
      <c r="P28" s="125"/>
      <c r="Q28" s="125">
        <v>297000000</v>
      </c>
      <c r="R28" s="125"/>
      <c r="S28" s="129"/>
      <c r="T28" s="155"/>
      <c r="U28" s="140"/>
      <c r="V28" s="125">
        <v>299000000</v>
      </c>
      <c r="W28" s="125"/>
      <c r="X28" s="125"/>
      <c r="Y28" s="125"/>
      <c r="Z28" s="125"/>
      <c r="AA28" s="125">
        <v>300000000</v>
      </c>
      <c r="AB28" s="125"/>
      <c r="AC28" s="125"/>
      <c r="AD28" s="125"/>
      <c r="AE28" s="125"/>
      <c r="AF28" s="159">
        <v>159129750</v>
      </c>
      <c r="AG28" s="159"/>
      <c r="AH28" s="152"/>
      <c r="AI28" s="152"/>
      <c r="AJ28" s="154">
        <f>AF28/L28</f>
        <v>0.92144966559541386</v>
      </c>
      <c r="AK28" s="154">
        <f>(AF28+K28)/H28</f>
        <v>0.23067681060526346</v>
      </c>
      <c r="AL28" s="292"/>
      <c r="AM28" s="278"/>
      <c r="AN28" s="278"/>
      <c r="AO28" s="289"/>
      <c r="AP28" s="278"/>
    </row>
    <row r="29" spans="1:42" s="5" customFormat="1" ht="34.9" customHeight="1" x14ac:dyDescent="0.25">
      <c r="A29" s="247"/>
      <c r="B29" s="241"/>
      <c r="C29" s="271"/>
      <c r="D29" s="245"/>
      <c r="E29" s="245"/>
      <c r="F29" s="245"/>
      <c r="G29" s="41" t="s">
        <v>11</v>
      </c>
      <c r="H29" s="130"/>
      <c r="I29" s="131"/>
      <c r="J29" s="131"/>
      <c r="K29" s="131"/>
      <c r="L29" s="130">
        <v>0</v>
      </c>
      <c r="M29" s="130"/>
      <c r="N29" s="130"/>
      <c r="O29" s="130"/>
      <c r="P29" s="130"/>
      <c r="Q29" s="130"/>
      <c r="R29" s="130"/>
      <c r="S29" s="130"/>
      <c r="T29" s="145"/>
      <c r="U29" s="168"/>
      <c r="V29" s="130"/>
      <c r="W29" s="130"/>
      <c r="X29" s="130"/>
      <c r="Y29" s="130"/>
      <c r="Z29" s="130"/>
      <c r="AA29" s="130"/>
      <c r="AB29" s="130"/>
      <c r="AC29" s="130"/>
      <c r="AD29" s="130"/>
      <c r="AE29" s="130"/>
      <c r="AF29" s="158"/>
      <c r="AG29" s="158"/>
      <c r="AH29" s="159"/>
      <c r="AI29" s="159"/>
      <c r="AJ29" s="158"/>
      <c r="AK29" s="158"/>
      <c r="AL29" s="292"/>
      <c r="AM29" s="278"/>
      <c r="AN29" s="278"/>
      <c r="AO29" s="289"/>
      <c r="AP29" s="278"/>
    </row>
    <row r="30" spans="1:42" s="5" customFormat="1" ht="34.9" customHeight="1" x14ac:dyDescent="0.25">
      <c r="A30" s="247"/>
      <c r="B30" s="241"/>
      <c r="C30" s="271"/>
      <c r="D30" s="245"/>
      <c r="E30" s="245"/>
      <c r="F30" s="245"/>
      <c r="G30" s="41" t="s">
        <v>12</v>
      </c>
      <c r="H30" s="130"/>
      <c r="I30" s="131"/>
      <c r="J30" s="131"/>
      <c r="K30" s="131"/>
      <c r="L30" s="133">
        <v>45395203</v>
      </c>
      <c r="M30" s="146"/>
      <c r="N30" s="146"/>
      <c r="O30" s="146"/>
      <c r="P30" s="146"/>
      <c r="Q30" s="130"/>
      <c r="R30" s="130"/>
      <c r="S30" s="130"/>
      <c r="T30" s="145"/>
      <c r="U30" s="151"/>
      <c r="V30" s="125"/>
      <c r="W30" s="130"/>
      <c r="X30" s="130"/>
      <c r="Y30" s="130"/>
      <c r="Z30" s="130"/>
      <c r="AA30" s="130"/>
      <c r="AB30" s="130"/>
      <c r="AC30" s="130"/>
      <c r="AD30" s="130"/>
      <c r="AE30" s="130"/>
      <c r="AF30" s="158">
        <v>37711458</v>
      </c>
      <c r="AG30" s="158"/>
      <c r="AH30" s="152"/>
      <c r="AI30" s="152"/>
      <c r="AJ30" s="154"/>
      <c r="AK30" s="158"/>
      <c r="AL30" s="292"/>
      <c r="AM30" s="278"/>
      <c r="AN30" s="278"/>
      <c r="AO30" s="289"/>
      <c r="AP30" s="278"/>
    </row>
    <row r="31" spans="1:42" s="5" customFormat="1" ht="34.9" customHeight="1" x14ac:dyDescent="0.25">
      <c r="A31" s="247"/>
      <c r="B31" s="241"/>
      <c r="C31" s="271"/>
      <c r="D31" s="245"/>
      <c r="E31" s="245"/>
      <c r="F31" s="245"/>
      <c r="G31" s="41" t="s">
        <v>13</v>
      </c>
      <c r="H31" s="134">
        <f>+L31+Q31+V31+AA31+K31</f>
        <v>10</v>
      </c>
      <c r="I31" s="141">
        <f t="shared" ref="I31:W31" si="10">+I27+I29</f>
        <v>1</v>
      </c>
      <c r="J31" s="141">
        <f t="shared" ref="J31" si="11">+J27+J29</f>
        <v>1</v>
      </c>
      <c r="K31" s="134">
        <v>1</v>
      </c>
      <c r="L31" s="134">
        <v>2</v>
      </c>
      <c r="M31" s="134">
        <f t="shared" si="10"/>
        <v>0</v>
      </c>
      <c r="N31" s="134">
        <f t="shared" si="10"/>
        <v>0</v>
      </c>
      <c r="O31" s="134">
        <f t="shared" si="10"/>
        <v>0</v>
      </c>
      <c r="P31" s="134">
        <f t="shared" si="10"/>
        <v>0</v>
      </c>
      <c r="Q31" s="134">
        <f t="shared" si="10"/>
        <v>3</v>
      </c>
      <c r="R31" s="134">
        <f t="shared" si="10"/>
        <v>0</v>
      </c>
      <c r="S31" s="134">
        <f t="shared" si="10"/>
        <v>0</v>
      </c>
      <c r="T31" s="134">
        <f t="shared" si="10"/>
        <v>0</v>
      </c>
      <c r="U31" s="134">
        <f t="shared" si="10"/>
        <v>0</v>
      </c>
      <c r="V31" s="134">
        <f t="shared" si="10"/>
        <v>3</v>
      </c>
      <c r="W31" s="134">
        <f t="shared" si="10"/>
        <v>0</v>
      </c>
      <c r="X31" s="134">
        <f t="shared" ref="X31:AA31" si="12">+X27+X29</f>
        <v>0</v>
      </c>
      <c r="Y31" s="134">
        <f t="shared" si="12"/>
        <v>0</v>
      </c>
      <c r="Z31" s="134">
        <f t="shared" si="12"/>
        <v>0</v>
      </c>
      <c r="AA31" s="141">
        <f t="shared" si="12"/>
        <v>1</v>
      </c>
      <c r="AB31" s="134"/>
      <c r="AC31" s="134"/>
      <c r="AD31" s="134"/>
      <c r="AE31" s="134"/>
      <c r="AF31" s="167">
        <v>0.43</v>
      </c>
      <c r="AG31" s="167"/>
      <c r="AH31" s="141"/>
      <c r="AI31" s="141"/>
      <c r="AJ31" s="154"/>
      <c r="AK31" s="154"/>
      <c r="AL31" s="292"/>
      <c r="AM31" s="278"/>
      <c r="AN31" s="278"/>
      <c r="AO31" s="289"/>
      <c r="AP31" s="278"/>
    </row>
    <row r="32" spans="1:42" s="5" customFormat="1" ht="34.9" customHeight="1" thickBot="1" x14ac:dyDescent="0.3">
      <c r="A32" s="247"/>
      <c r="B32" s="242"/>
      <c r="C32" s="272"/>
      <c r="D32" s="245"/>
      <c r="E32" s="245"/>
      <c r="F32" s="245"/>
      <c r="G32" s="43" t="s">
        <v>14</v>
      </c>
      <c r="H32" s="125">
        <f>+L32+Q32+V32+AA32+K32</f>
        <v>1227687980</v>
      </c>
      <c r="I32" s="136">
        <f>+I28+I30</f>
        <v>183000000</v>
      </c>
      <c r="J32" s="137">
        <f>+J28+J30</f>
        <v>164426239</v>
      </c>
      <c r="K32" s="128">
        <v>113597777</v>
      </c>
      <c r="L32" s="129">
        <v>218090203</v>
      </c>
      <c r="M32" s="125">
        <f t="shared" ref="M32:AA32" si="13">+M28+M30</f>
        <v>0</v>
      </c>
      <c r="N32" s="125">
        <f t="shared" si="13"/>
        <v>0</v>
      </c>
      <c r="O32" s="125">
        <f t="shared" si="13"/>
        <v>0</v>
      </c>
      <c r="P32" s="125">
        <f t="shared" si="13"/>
        <v>0</v>
      </c>
      <c r="Q32" s="125">
        <f t="shared" si="13"/>
        <v>297000000</v>
      </c>
      <c r="R32" s="125">
        <f t="shared" si="13"/>
        <v>0</v>
      </c>
      <c r="S32" s="129">
        <f t="shared" si="13"/>
        <v>0</v>
      </c>
      <c r="T32" s="155">
        <f t="shared" si="13"/>
        <v>0</v>
      </c>
      <c r="U32" s="140">
        <f t="shared" si="13"/>
        <v>0</v>
      </c>
      <c r="V32" s="125">
        <f t="shared" si="13"/>
        <v>299000000</v>
      </c>
      <c r="W32" s="125">
        <f t="shared" si="13"/>
        <v>0</v>
      </c>
      <c r="X32" s="125">
        <f t="shared" si="13"/>
        <v>0</v>
      </c>
      <c r="Y32" s="125">
        <f t="shared" si="13"/>
        <v>0</v>
      </c>
      <c r="Z32" s="125">
        <f t="shared" si="13"/>
        <v>0</v>
      </c>
      <c r="AA32" s="125">
        <f t="shared" si="13"/>
        <v>300000000</v>
      </c>
      <c r="AB32" s="125"/>
      <c r="AC32" s="125"/>
      <c r="AD32" s="125"/>
      <c r="AE32" s="125"/>
      <c r="AF32" s="152">
        <v>196841208</v>
      </c>
      <c r="AG32" s="152"/>
      <c r="AH32" s="125"/>
      <c r="AI32" s="125"/>
      <c r="AJ32" s="154"/>
      <c r="AK32" s="154"/>
      <c r="AL32" s="293"/>
      <c r="AM32" s="279"/>
      <c r="AN32" s="279"/>
      <c r="AO32" s="290"/>
      <c r="AP32" s="279"/>
    </row>
    <row r="33" spans="1:42" s="5" customFormat="1" ht="55.9" customHeight="1" x14ac:dyDescent="0.25">
      <c r="A33" s="247"/>
      <c r="B33" s="240">
        <v>5</v>
      </c>
      <c r="C33" s="237" t="s">
        <v>124</v>
      </c>
      <c r="D33" s="244" t="s">
        <v>119</v>
      </c>
      <c r="E33" s="245"/>
      <c r="F33" s="245"/>
      <c r="G33" s="44" t="s">
        <v>9</v>
      </c>
      <c r="H33" s="148">
        <f>+L33+Q33+V33+AA33+K33</f>
        <v>14</v>
      </c>
      <c r="I33" s="148">
        <v>1</v>
      </c>
      <c r="J33" s="148">
        <v>1</v>
      </c>
      <c r="K33" s="148">
        <v>1</v>
      </c>
      <c r="L33" s="148">
        <v>4</v>
      </c>
      <c r="M33" s="148"/>
      <c r="N33" s="148"/>
      <c r="O33" s="148"/>
      <c r="P33" s="148"/>
      <c r="Q33" s="134">
        <v>4</v>
      </c>
      <c r="R33" s="134"/>
      <c r="S33" s="148"/>
      <c r="T33" s="150"/>
      <c r="U33" s="168"/>
      <c r="V33" s="148">
        <v>4</v>
      </c>
      <c r="W33" s="148"/>
      <c r="X33" s="148"/>
      <c r="Y33" s="148"/>
      <c r="Z33" s="148"/>
      <c r="AA33" s="148">
        <v>1</v>
      </c>
      <c r="AB33" s="148"/>
      <c r="AC33" s="148"/>
      <c r="AD33" s="148"/>
      <c r="AE33" s="148"/>
      <c r="AF33" s="169">
        <v>1</v>
      </c>
      <c r="AG33" s="169"/>
      <c r="AH33" s="167"/>
      <c r="AI33" s="167"/>
      <c r="AJ33" s="154">
        <f>AF33/L33</f>
        <v>0.25</v>
      </c>
      <c r="AK33" s="154">
        <f>(AF33+K33)/H33</f>
        <v>0.14285714285714285</v>
      </c>
      <c r="AL33" s="283" t="s">
        <v>173</v>
      </c>
      <c r="AM33" s="284" t="s">
        <v>105</v>
      </c>
      <c r="AN33" s="284" t="s">
        <v>105</v>
      </c>
      <c r="AO33" s="285" t="s">
        <v>174</v>
      </c>
      <c r="AP33" s="297" t="s">
        <v>151</v>
      </c>
    </row>
    <row r="34" spans="1:42" s="5" customFormat="1" ht="55.9" customHeight="1" x14ac:dyDescent="0.25">
      <c r="A34" s="247"/>
      <c r="B34" s="241"/>
      <c r="C34" s="238"/>
      <c r="D34" s="245"/>
      <c r="E34" s="245"/>
      <c r="F34" s="245"/>
      <c r="G34" s="41" t="s">
        <v>10</v>
      </c>
      <c r="H34" s="125">
        <f>+L34+Q34+V34+AA34+K34</f>
        <v>1880175021</v>
      </c>
      <c r="I34" s="126">
        <v>259000000</v>
      </c>
      <c r="J34" s="127">
        <v>266794422</v>
      </c>
      <c r="K34" s="128">
        <v>262322021</v>
      </c>
      <c r="L34" s="129">
        <v>348853000</v>
      </c>
      <c r="M34" s="125"/>
      <c r="N34" s="125"/>
      <c r="O34" s="125"/>
      <c r="P34" s="125"/>
      <c r="Q34" s="125">
        <v>421000000</v>
      </c>
      <c r="R34" s="125"/>
      <c r="S34" s="129"/>
      <c r="T34" s="155"/>
      <c r="U34" s="140"/>
      <c r="V34" s="125">
        <v>423000000</v>
      </c>
      <c r="W34" s="125"/>
      <c r="X34" s="125"/>
      <c r="Y34" s="125"/>
      <c r="Z34" s="125"/>
      <c r="AA34" s="125">
        <v>425000000</v>
      </c>
      <c r="AB34" s="125"/>
      <c r="AC34" s="125"/>
      <c r="AD34" s="125"/>
      <c r="AE34" s="125"/>
      <c r="AF34" s="152">
        <v>271299267</v>
      </c>
      <c r="AG34" s="152"/>
      <c r="AH34" s="152"/>
      <c r="AI34" s="152"/>
      <c r="AJ34" s="154">
        <f>AF34/L34</f>
        <v>0.77768936199488037</v>
      </c>
      <c r="AK34" s="154">
        <f>(AF34+K34)/H34</f>
        <v>0.28381468854755093</v>
      </c>
      <c r="AL34" s="292"/>
      <c r="AM34" s="278"/>
      <c r="AN34" s="278"/>
      <c r="AO34" s="300"/>
      <c r="AP34" s="298"/>
    </row>
    <row r="35" spans="1:42" s="5" customFormat="1" ht="55.9" customHeight="1" x14ac:dyDescent="0.25">
      <c r="A35" s="247"/>
      <c r="B35" s="241"/>
      <c r="C35" s="238"/>
      <c r="D35" s="245"/>
      <c r="E35" s="245"/>
      <c r="F35" s="245"/>
      <c r="G35" s="41" t="s">
        <v>11</v>
      </c>
      <c r="H35" s="130"/>
      <c r="I35" s="131"/>
      <c r="J35" s="131"/>
      <c r="K35" s="131"/>
      <c r="L35" s="130">
        <v>0</v>
      </c>
      <c r="M35" s="130"/>
      <c r="N35" s="130"/>
      <c r="O35" s="130"/>
      <c r="P35" s="134"/>
      <c r="Q35" s="130"/>
      <c r="R35" s="130"/>
      <c r="S35" s="130"/>
      <c r="T35" s="145"/>
      <c r="U35" s="168"/>
      <c r="V35" s="130"/>
      <c r="W35" s="130"/>
      <c r="X35" s="130"/>
      <c r="Y35" s="130"/>
      <c r="Z35" s="130"/>
      <c r="AA35" s="130"/>
      <c r="AB35" s="130"/>
      <c r="AC35" s="130"/>
      <c r="AD35" s="130"/>
      <c r="AE35" s="130"/>
      <c r="AF35" s="158"/>
      <c r="AG35" s="158"/>
      <c r="AH35" s="159"/>
      <c r="AI35" s="159"/>
      <c r="AJ35" s="158"/>
      <c r="AK35" s="158"/>
      <c r="AL35" s="292"/>
      <c r="AM35" s="278"/>
      <c r="AN35" s="278"/>
      <c r="AO35" s="300"/>
      <c r="AP35" s="298"/>
    </row>
    <row r="36" spans="1:42" s="5" customFormat="1" ht="55.9" customHeight="1" x14ac:dyDescent="0.25">
      <c r="A36" s="247"/>
      <c r="B36" s="241"/>
      <c r="C36" s="238"/>
      <c r="D36" s="245"/>
      <c r="E36" s="245"/>
      <c r="F36" s="245"/>
      <c r="G36" s="41" t="s">
        <v>12</v>
      </c>
      <c r="H36" s="130"/>
      <c r="I36" s="131"/>
      <c r="J36" s="131"/>
      <c r="K36" s="131"/>
      <c r="L36" s="133">
        <v>97852816</v>
      </c>
      <c r="M36" s="146"/>
      <c r="N36" s="146"/>
      <c r="O36" s="146"/>
      <c r="P36" s="146"/>
      <c r="Q36" s="133"/>
      <c r="R36" s="133"/>
      <c r="S36" s="133"/>
      <c r="T36" s="147"/>
      <c r="U36" s="151"/>
      <c r="V36" s="125"/>
      <c r="W36" s="130"/>
      <c r="X36" s="130"/>
      <c r="Y36" s="130"/>
      <c r="Z36" s="130"/>
      <c r="AA36" s="130"/>
      <c r="AB36" s="130"/>
      <c r="AC36" s="130"/>
      <c r="AD36" s="130"/>
      <c r="AE36" s="130"/>
      <c r="AF36" s="152">
        <v>86533014</v>
      </c>
      <c r="AG36" s="152"/>
      <c r="AH36" s="152"/>
      <c r="AI36" s="152"/>
      <c r="AJ36" s="154"/>
      <c r="AK36" s="158"/>
      <c r="AL36" s="292"/>
      <c r="AM36" s="278"/>
      <c r="AN36" s="278"/>
      <c r="AO36" s="300"/>
      <c r="AP36" s="298"/>
    </row>
    <row r="37" spans="1:42" s="5" customFormat="1" ht="55.9" customHeight="1" x14ac:dyDescent="0.25">
      <c r="A37" s="247"/>
      <c r="B37" s="241"/>
      <c r="C37" s="238"/>
      <c r="D37" s="245"/>
      <c r="E37" s="245"/>
      <c r="F37" s="245"/>
      <c r="G37" s="41" t="s">
        <v>13</v>
      </c>
      <c r="H37" s="134">
        <f>+L37+Q37+V37+AA37+K37</f>
        <v>14</v>
      </c>
      <c r="I37" s="134">
        <f t="shared" ref="I37:AA37" si="14">+I33+I35</f>
        <v>1</v>
      </c>
      <c r="J37" s="134">
        <f t="shared" ref="J37" si="15">+J33+J35</f>
        <v>1</v>
      </c>
      <c r="K37" s="134">
        <v>1</v>
      </c>
      <c r="L37" s="134">
        <v>4</v>
      </c>
      <c r="M37" s="134">
        <f t="shared" si="14"/>
        <v>0</v>
      </c>
      <c r="N37" s="134">
        <f t="shared" si="14"/>
        <v>0</v>
      </c>
      <c r="O37" s="134">
        <f t="shared" si="14"/>
        <v>0</v>
      </c>
      <c r="P37" s="134">
        <f t="shared" si="14"/>
        <v>0</v>
      </c>
      <c r="Q37" s="134">
        <f t="shared" si="14"/>
        <v>4</v>
      </c>
      <c r="R37" s="134">
        <f t="shared" si="14"/>
        <v>0</v>
      </c>
      <c r="S37" s="134">
        <f t="shared" si="14"/>
        <v>0</v>
      </c>
      <c r="T37" s="134">
        <f t="shared" si="14"/>
        <v>0</v>
      </c>
      <c r="U37" s="134">
        <f t="shared" si="14"/>
        <v>0</v>
      </c>
      <c r="V37" s="134">
        <f t="shared" si="14"/>
        <v>4</v>
      </c>
      <c r="W37" s="134">
        <f t="shared" si="14"/>
        <v>0</v>
      </c>
      <c r="X37" s="134">
        <f t="shared" si="14"/>
        <v>0</v>
      </c>
      <c r="Y37" s="134">
        <f t="shared" si="14"/>
        <v>0</v>
      </c>
      <c r="Z37" s="134">
        <f t="shared" si="14"/>
        <v>0</v>
      </c>
      <c r="AA37" s="134">
        <f t="shared" si="14"/>
        <v>1</v>
      </c>
      <c r="AB37" s="135"/>
      <c r="AC37" s="135"/>
      <c r="AD37" s="135"/>
      <c r="AE37" s="134"/>
      <c r="AF37" s="167">
        <v>1</v>
      </c>
      <c r="AG37" s="167"/>
      <c r="AH37" s="134"/>
      <c r="AI37" s="134"/>
      <c r="AJ37" s="154"/>
      <c r="AK37" s="154"/>
      <c r="AL37" s="292"/>
      <c r="AM37" s="278"/>
      <c r="AN37" s="278"/>
      <c r="AO37" s="300"/>
      <c r="AP37" s="298"/>
    </row>
    <row r="38" spans="1:42" s="5" customFormat="1" ht="55.9" customHeight="1" thickBot="1" x14ac:dyDescent="0.3">
      <c r="A38" s="247"/>
      <c r="B38" s="242"/>
      <c r="C38" s="243"/>
      <c r="D38" s="245"/>
      <c r="E38" s="245"/>
      <c r="F38" s="245"/>
      <c r="G38" s="43" t="s">
        <v>14</v>
      </c>
      <c r="H38" s="125">
        <f>+L38+Q38+V38+AA38+K38</f>
        <v>1978027837</v>
      </c>
      <c r="I38" s="136">
        <f>+I34+I36</f>
        <v>259000000</v>
      </c>
      <c r="J38" s="137">
        <f>+J34+J36</f>
        <v>266794422</v>
      </c>
      <c r="K38" s="128">
        <v>262322021</v>
      </c>
      <c r="L38" s="129">
        <v>446705816</v>
      </c>
      <c r="M38" s="125">
        <f t="shared" ref="M38:AA38" si="16">+M34+M36</f>
        <v>0</v>
      </c>
      <c r="N38" s="125">
        <f t="shared" si="16"/>
        <v>0</v>
      </c>
      <c r="O38" s="125">
        <f t="shared" si="16"/>
        <v>0</v>
      </c>
      <c r="P38" s="125">
        <f t="shared" si="16"/>
        <v>0</v>
      </c>
      <c r="Q38" s="125">
        <f t="shared" si="16"/>
        <v>421000000</v>
      </c>
      <c r="R38" s="125">
        <f t="shared" si="16"/>
        <v>0</v>
      </c>
      <c r="S38" s="129">
        <f t="shared" si="16"/>
        <v>0</v>
      </c>
      <c r="T38" s="155">
        <f t="shared" si="16"/>
        <v>0</v>
      </c>
      <c r="U38" s="140">
        <f t="shared" si="16"/>
        <v>0</v>
      </c>
      <c r="V38" s="125">
        <f t="shared" si="16"/>
        <v>423000000</v>
      </c>
      <c r="W38" s="125">
        <f t="shared" si="16"/>
        <v>0</v>
      </c>
      <c r="X38" s="125">
        <f t="shared" si="16"/>
        <v>0</v>
      </c>
      <c r="Y38" s="125">
        <f t="shared" si="16"/>
        <v>0</v>
      </c>
      <c r="Z38" s="125">
        <f t="shared" si="16"/>
        <v>0</v>
      </c>
      <c r="AA38" s="125">
        <f t="shared" si="16"/>
        <v>425000000</v>
      </c>
      <c r="AB38" s="125"/>
      <c r="AC38" s="125"/>
      <c r="AD38" s="125"/>
      <c r="AE38" s="125"/>
      <c r="AF38" s="152">
        <v>357832281</v>
      </c>
      <c r="AG38" s="152"/>
      <c r="AH38" s="125"/>
      <c r="AI38" s="125"/>
      <c r="AJ38" s="154"/>
      <c r="AK38" s="154"/>
      <c r="AL38" s="293"/>
      <c r="AM38" s="279"/>
      <c r="AN38" s="279"/>
      <c r="AO38" s="301"/>
      <c r="AP38" s="299"/>
    </row>
    <row r="39" spans="1:42" s="5" customFormat="1" ht="86.45" customHeight="1" x14ac:dyDescent="0.25">
      <c r="A39" s="247"/>
      <c r="B39" s="240">
        <v>6</v>
      </c>
      <c r="C39" s="237" t="s">
        <v>125</v>
      </c>
      <c r="D39" s="244" t="s">
        <v>119</v>
      </c>
      <c r="E39" s="245"/>
      <c r="F39" s="245"/>
      <c r="G39" s="44" t="s">
        <v>9</v>
      </c>
      <c r="H39" s="148">
        <f>+L39+Q39+V39+AA39+K39</f>
        <v>24</v>
      </c>
      <c r="I39" s="148">
        <v>3</v>
      </c>
      <c r="J39" s="148">
        <v>3</v>
      </c>
      <c r="K39" s="148">
        <v>3</v>
      </c>
      <c r="L39" s="148">
        <v>6</v>
      </c>
      <c r="M39" s="148"/>
      <c r="N39" s="148"/>
      <c r="O39" s="148"/>
      <c r="P39" s="148"/>
      <c r="Q39" s="150">
        <v>6</v>
      </c>
      <c r="R39" s="148"/>
      <c r="S39" s="148"/>
      <c r="T39" s="150"/>
      <c r="U39" s="168"/>
      <c r="V39" s="148">
        <v>6</v>
      </c>
      <c r="W39" s="148"/>
      <c r="X39" s="148"/>
      <c r="Y39" s="148"/>
      <c r="Z39" s="148"/>
      <c r="AA39" s="148">
        <v>3</v>
      </c>
      <c r="AB39" s="148"/>
      <c r="AC39" s="148"/>
      <c r="AD39" s="148"/>
      <c r="AE39" s="148"/>
      <c r="AF39" s="158">
        <v>4</v>
      </c>
      <c r="AG39" s="158"/>
      <c r="AH39" s="167"/>
      <c r="AI39" s="167"/>
      <c r="AJ39" s="154">
        <f>AF39/L39</f>
        <v>0.66666666666666663</v>
      </c>
      <c r="AK39" s="154">
        <f>(AF39+K39)/H39</f>
        <v>0.29166666666666669</v>
      </c>
      <c r="AL39" s="283" t="s">
        <v>175</v>
      </c>
      <c r="AM39" s="284" t="s">
        <v>105</v>
      </c>
      <c r="AN39" s="284" t="s">
        <v>105</v>
      </c>
      <c r="AO39" s="294" t="s">
        <v>176</v>
      </c>
      <c r="AP39" s="297" t="s">
        <v>177</v>
      </c>
    </row>
    <row r="40" spans="1:42" s="5" customFormat="1" ht="86.45" customHeight="1" x14ac:dyDescent="0.25">
      <c r="A40" s="247"/>
      <c r="B40" s="241"/>
      <c r="C40" s="238"/>
      <c r="D40" s="245"/>
      <c r="E40" s="245"/>
      <c r="F40" s="245"/>
      <c r="G40" s="41" t="s">
        <v>10</v>
      </c>
      <c r="H40" s="125">
        <f>+L40+Q40+V40+AA40+K40</f>
        <v>1132649867</v>
      </c>
      <c r="I40" s="126">
        <v>170999895</v>
      </c>
      <c r="J40" s="127">
        <v>126996034</v>
      </c>
      <c r="K40" s="128">
        <v>83301867</v>
      </c>
      <c r="L40" s="129">
        <v>168348000</v>
      </c>
      <c r="M40" s="125"/>
      <c r="N40" s="125"/>
      <c r="O40" s="125"/>
      <c r="P40" s="125"/>
      <c r="Q40" s="125">
        <v>292000000</v>
      </c>
      <c r="R40" s="125"/>
      <c r="S40" s="129"/>
      <c r="T40" s="155"/>
      <c r="U40" s="140"/>
      <c r="V40" s="125">
        <v>294000000</v>
      </c>
      <c r="W40" s="125"/>
      <c r="X40" s="125"/>
      <c r="Y40" s="125"/>
      <c r="Z40" s="125"/>
      <c r="AA40" s="125">
        <v>295000000</v>
      </c>
      <c r="AB40" s="125"/>
      <c r="AC40" s="125"/>
      <c r="AD40" s="125"/>
      <c r="AE40" s="125"/>
      <c r="AF40" s="152">
        <v>60244533</v>
      </c>
      <c r="AG40" s="152"/>
      <c r="AH40" s="152"/>
      <c r="AI40" s="152"/>
      <c r="AJ40" s="154">
        <f>AF40/L40</f>
        <v>0.35785713521990165</v>
      </c>
      <c r="AK40" s="154">
        <f>(AF40+K40)/H40</f>
        <v>0.12673501686819164</v>
      </c>
      <c r="AL40" s="292"/>
      <c r="AM40" s="278"/>
      <c r="AN40" s="278"/>
      <c r="AO40" s="295"/>
      <c r="AP40" s="298"/>
    </row>
    <row r="41" spans="1:42" s="5" customFormat="1" ht="86.45" customHeight="1" x14ac:dyDescent="0.25">
      <c r="A41" s="247"/>
      <c r="B41" s="241"/>
      <c r="C41" s="238"/>
      <c r="D41" s="245"/>
      <c r="E41" s="245"/>
      <c r="F41" s="245"/>
      <c r="G41" s="41" t="s">
        <v>11</v>
      </c>
      <c r="H41" s="130"/>
      <c r="I41" s="131"/>
      <c r="J41" s="131"/>
      <c r="K41" s="131"/>
      <c r="L41" s="130">
        <v>0</v>
      </c>
      <c r="M41" s="130"/>
      <c r="N41" s="130"/>
      <c r="O41" s="130"/>
      <c r="P41" s="130"/>
      <c r="Q41" s="130"/>
      <c r="R41" s="130"/>
      <c r="S41" s="130"/>
      <c r="T41" s="145"/>
      <c r="U41" s="168"/>
      <c r="V41" s="130"/>
      <c r="W41" s="130"/>
      <c r="X41" s="130"/>
      <c r="Y41" s="130"/>
      <c r="Z41" s="130"/>
      <c r="AA41" s="130"/>
      <c r="AB41" s="130"/>
      <c r="AC41" s="130"/>
      <c r="AD41" s="130"/>
      <c r="AE41" s="130"/>
      <c r="AF41" s="158"/>
      <c r="AG41" s="158"/>
      <c r="AH41" s="159"/>
      <c r="AI41" s="159"/>
      <c r="AJ41" s="158"/>
      <c r="AK41" s="158"/>
      <c r="AL41" s="292"/>
      <c r="AM41" s="278"/>
      <c r="AN41" s="278"/>
      <c r="AO41" s="295"/>
      <c r="AP41" s="298"/>
    </row>
    <row r="42" spans="1:42" s="5" customFormat="1" ht="86.45" customHeight="1" x14ac:dyDescent="0.25">
      <c r="A42" s="247"/>
      <c r="B42" s="241"/>
      <c r="C42" s="238"/>
      <c r="D42" s="245"/>
      <c r="E42" s="245"/>
      <c r="F42" s="245"/>
      <c r="G42" s="41" t="s">
        <v>12</v>
      </c>
      <c r="H42" s="130"/>
      <c r="I42" s="131"/>
      <c r="J42" s="131"/>
      <c r="K42" s="131"/>
      <c r="L42" s="133">
        <v>29455450</v>
      </c>
      <c r="M42" s="146"/>
      <c r="N42" s="146"/>
      <c r="O42" s="146"/>
      <c r="P42" s="146"/>
      <c r="Q42" s="133"/>
      <c r="R42" s="133"/>
      <c r="S42" s="133"/>
      <c r="T42" s="147"/>
      <c r="U42" s="151"/>
      <c r="V42" s="125"/>
      <c r="W42" s="130"/>
      <c r="X42" s="130"/>
      <c r="Y42" s="130"/>
      <c r="Z42" s="130"/>
      <c r="AA42" s="130"/>
      <c r="AB42" s="130"/>
      <c r="AC42" s="130"/>
      <c r="AD42" s="130"/>
      <c r="AE42" s="142"/>
      <c r="AF42" s="152">
        <v>21777888</v>
      </c>
      <c r="AG42" s="152"/>
      <c r="AH42" s="152"/>
      <c r="AI42" s="152"/>
      <c r="AJ42" s="154"/>
      <c r="AK42" s="158"/>
      <c r="AL42" s="292"/>
      <c r="AM42" s="278"/>
      <c r="AN42" s="278"/>
      <c r="AO42" s="295"/>
      <c r="AP42" s="298"/>
    </row>
    <row r="43" spans="1:42" s="5" customFormat="1" ht="86.45" customHeight="1" x14ac:dyDescent="0.25">
      <c r="A43" s="247"/>
      <c r="B43" s="241"/>
      <c r="C43" s="238"/>
      <c r="D43" s="245"/>
      <c r="E43" s="245"/>
      <c r="F43" s="245"/>
      <c r="G43" s="41" t="s">
        <v>13</v>
      </c>
      <c r="H43" s="134">
        <f>+L43+Q43+V43+AA43+K43</f>
        <v>24</v>
      </c>
      <c r="I43" s="134">
        <f t="shared" ref="I43" si="17">+I39+I41</f>
        <v>3</v>
      </c>
      <c r="J43" s="134">
        <f t="shared" ref="J43" si="18">+J39+J41</f>
        <v>3</v>
      </c>
      <c r="K43" s="134">
        <v>3</v>
      </c>
      <c r="L43" s="134">
        <v>6</v>
      </c>
      <c r="M43" s="134">
        <f t="shared" ref="M43:AA43" si="19">+M39+M41</f>
        <v>0</v>
      </c>
      <c r="N43" s="134">
        <f t="shared" si="19"/>
        <v>0</v>
      </c>
      <c r="O43" s="134">
        <f t="shared" si="19"/>
        <v>0</v>
      </c>
      <c r="P43" s="134">
        <f t="shared" si="19"/>
        <v>0</v>
      </c>
      <c r="Q43" s="134">
        <f t="shared" si="19"/>
        <v>6</v>
      </c>
      <c r="R43" s="134">
        <f t="shared" si="19"/>
        <v>0</v>
      </c>
      <c r="S43" s="134">
        <f t="shared" si="19"/>
        <v>0</v>
      </c>
      <c r="T43" s="134">
        <f t="shared" si="19"/>
        <v>0</v>
      </c>
      <c r="U43" s="134">
        <f t="shared" si="19"/>
        <v>0</v>
      </c>
      <c r="V43" s="134">
        <f t="shared" si="19"/>
        <v>6</v>
      </c>
      <c r="W43" s="134">
        <f t="shared" si="19"/>
        <v>0</v>
      </c>
      <c r="X43" s="134">
        <f t="shared" si="19"/>
        <v>0</v>
      </c>
      <c r="Y43" s="134">
        <f t="shared" si="19"/>
        <v>0</v>
      </c>
      <c r="Z43" s="134">
        <f t="shared" si="19"/>
        <v>0</v>
      </c>
      <c r="AA43" s="134">
        <f t="shared" si="19"/>
        <v>3</v>
      </c>
      <c r="AB43" s="134"/>
      <c r="AC43" s="134"/>
      <c r="AD43" s="134"/>
      <c r="AE43" s="134"/>
      <c r="AF43" s="159">
        <v>4</v>
      </c>
      <c r="AG43" s="159"/>
      <c r="AH43" s="134"/>
      <c r="AI43" s="134"/>
      <c r="AJ43" s="154"/>
      <c r="AK43" s="154"/>
      <c r="AL43" s="292"/>
      <c r="AM43" s="278"/>
      <c r="AN43" s="278"/>
      <c r="AO43" s="295"/>
      <c r="AP43" s="298"/>
    </row>
    <row r="44" spans="1:42" s="5" customFormat="1" ht="86.45" customHeight="1" thickBot="1" x14ac:dyDescent="0.3">
      <c r="A44" s="247"/>
      <c r="B44" s="242"/>
      <c r="C44" s="243"/>
      <c r="D44" s="267"/>
      <c r="E44" s="245"/>
      <c r="F44" s="245"/>
      <c r="G44" s="43" t="s">
        <v>14</v>
      </c>
      <c r="H44" s="125">
        <f>+L44+Q44+V44+AA44+K44</f>
        <v>1162105317</v>
      </c>
      <c r="I44" s="136">
        <f>+I40+I42</f>
        <v>170999895</v>
      </c>
      <c r="J44" s="137">
        <f>+J40+J42</f>
        <v>126996034</v>
      </c>
      <c r="K44" s="128">
        <v>83301867</v>
      </c>
      <c r="L44" s="129">
        <v>197803450</v>
      </c>
      <c r="M44" s="125">
        <f t="shared" ref="M44:AA44" si="20">+M40+M42</f>
        <v>0</v>
      </c>
      <c r="N44" s="125">
        <f t="shared" si="20"/>
        <v>0</v>
      </c>
      <c r="O44" s="125">
        <f t="shared" si="20"/>
        <v>0</v>
      </c>
      <c r="P44" s="125">
        <f t="shared" si="20"/>
        <v>0</v>
      </c>
      <c r="Q44" s="125">
        <f t="shared" si="20"/>
        <v>292000000</v>
      </c>
      <c r="R44" s="125">
        <f t="shared" si="20"/>
        <v>0</v>
      </c>
      <c r="S44" s="129">
        <f t="shared" si="20"/>
        <v>0</v>
      </c>
      <c r="T44" s="155">
        <f t="shared" si="20"/>
        <v>0</v>
      </c>
      <c r="U44" s="140">
        <f t="shared" si="20"/>
        <v>0</v>
      </c>
      <c r="V44" s="125">
        <f t="shared" si="20"/>
        <v>294000000</v>
      </c>
      <c r="W44" s="125">
        <f t="shared" si="20"/>
        <v>0</v>
      </c>
      <c r="X44" s="125">
        <f t="shared" si="20"/>
        <v>0</v>
      </c>
      <c r="Y44" s="125">
        <f t="shared" si="20"/>
        <v>0</v>
      </c>
      <c r="Z44" s="125">
        <f t="shared" si="20"/>
        <v>0</v>
      </c>
      <c r="AA44" s="125">
        <f t="shared" si="20"/>
        <v>295000000</v>
      </c>
      <c r="AB44" s="125"/>
      <c r="AC44" s="125"/>
      <c r="AD44" s="125"/>
      <c r="AE44" s="125"/>
      <c r="AF44" s="152">
        <v>82022421</v>
      </c>
      <c r="AG44" s="152"/>
      <c r="AH44" s="125"/>
      <c r="AI44" s="125"/>
      <c r="AJ44" s="154"/>
      <c r="AK44" s="154"/>
      <c r="AL44" s="293"/>
      <c r="AM44" s="279"/>
      <c r="AN44" s="279"/>
      <c r="AO44" s="296"/>
      <c r="AP44" s="299"/>
    </row>
    <row r="45" spans="1:42" ht="31.5" customHeight="1" x14ac:dyDescent="0.25">
      <c r="A45" s="225" t="s">
        <v>15</v>
      </c>
      <c r="B45" s="226"/>
      <c r="C45" s="226"/>
      <c r="D45" s="227"/>
      <c r="E45" s="226"/>
      <c r="F45" s="228"/>
      <c r="G45" s="44" t="s">
        <v>10</v>
      </c>
      <c r="H45" s="31">
        <f>H10+H16+H22+H28+H34+H40</f>
        <v>10950434249</v>
      </c>
      <c r="I45" s="31">
        <f>I10+I16+I22+I28+I34+I40</f>
        <v>1643433817</v>
      </c>
      <c r="J45" s="31">
        <f t="shared" ref="J45" si="21">J10+J16+J22+J28+J34+J40</f>
        <v>1368650617</v>
      </c>
      <c r="K45" s="31">
        <f t="shared" ref="K45:AA45" si="22">K10+K16+K22+K28+K34+K40</f>
        <v>1198849249</v>
      </c>
      <c r="L45" s="31">
        <f t="shared" si="22"/>
        <v>1744585000</v>
      </c>
      <c r="M45" s="31"/>
      <c r="N45" s="31"/>
      <c r="O45" s="31"/>
      <c r="P45" s="31"/>
      <c r="Q45" s="31">
        <f t="shared" si="22"/>
        <v>2661000000</v>
      </c>
      <c r="R45" s="31"/>
      <c r="S45" s="31"/>
      <c r="T45" s="31"/>
      <c r="U45" s="31"/>
      <c r="V45" s="31">
        <f t="shared" si="22"/>
        <v>2670000000</v>
      </c>
      <c r="W45" s="31"/>
      <c r="X45" s="31"/>
      <c r="Y45" s="31"/>
      <c r="Z45" s="31"/>
      <c r="AA45" s="31">
        <f t="shared" si="22"/>
        <v>2676000000</v>
      </c>
      <c r="AB45" s="31"/>
      <c r="AC45" s="31"/>
      <c r="AD45" s="31"/>
      <c r="AE45" s="31"/>
      <c r="AF45" s="31">
        <f t="shared" ref="AF45:AI45" si="23">AF10+AF16+AF22+AF28+AF34+AF40</f>
        <v>1100951300</v>
      </c>
      <c r="AG45" s="31">
        <f t="shared" si="23"/>
        <v>0</v>
      </c>
      <c r="AH45" s="31">
        <f t="shared" si="23"/>
        <v>0</v>
      </c>
      <c r="AI45" s="31">
        <f t="shared" si="23"/>
        <v>0</v>
      </c>
      <c r="AJ45" s="222"/>
      <c r="AK45" s="223"/>
      <c r="AL45" s="223"/>
      <c r="AM45" s="223"/>
      <c r="AN45" s="223"/>
      <c r="AO45" s="223"/>
      <c r="AP45" s="223"/>
    </row>
    <row r="46" spans="1:42" ht="28.5" customHeight="1" x14ac:dyDescent="0.25">
      <c r="A46" s="229"/>
      <c r="B46" s="227"/>
      <c r="C46" s="227"/>
      <c r="D46" s="227"/>
      <c r="E46" s="227"/>
      <c r="F46" s="230"/>
      <c r="G46" s="41" t="s">
        <v>12</v>
      </c>
      <c r="H46" s="31">
        <f>+H12+H18+H24+H30+H36+H42</f>
        <v>0</v>
      </c>
      <c r="I46" s="31">
        <f t="shared" ref="I46:J46" si="24">+I12+I18+I24+I30+I36+I42</f>
        <v>0</v>
      </c>
      <c r="J46" s="31">
        <f t="shared" si="24"/>
        <v>0</v>
      </c>
      <c r="K46" s="31">
        <f t="shared" ref="K46:AA46" si="25">+K12+K18+K24+K30+K36+K42</f>
        <v>0</v>
      </c>
      <c r="L46" s="31">
        <f t="shared" si="25"/>
        <v>406228423</v>
      </c>
      <c r="M46" s="31"/>
      <c r="N46" s="31"/>
      <c r="O46" s="31"/>
      <c r="P46" s="31"/>
      <c r="Q46" s="31">
        <f t="shared" si="25"/>
        <v>0</v>
      </c>
      <c r="R46" s="31"/>
      <c r="S46" s="31"/>
      <c r="T46" s="31"/>
      <c r="U46" s="31"/>
      <c r="V46" s="31">
        <f t="shared" si="25"/>
        <v>0</v>
      </c>
      <c r="W46" s="31"/>
      <c r="X46" s="31"/>
      <c r="Y46" s="31"/>
      <c r="Z46" s="31"/>
      <c r="AA46" s="31">
        <f t="shared" si="25"/>
        <v>0</v>
      </c>
      <c r="AB46" s="30"/>
      <c r="AC46" s="30"/>
      <c r="AD46" s="30"/>
      <c r="AE46" s="83"/>
      <c r="AF46" s="84">
        <f t="shared" ref="AF46:AI46" si="26">+AF12+AF18+AF24+AF30+AF36+AF42</f>
        <v>347593710</v>
      </c>
      <c r="AG46" s="84">
        <f t="shared" si="26"/>
        <v>0</v>
      </c>
      <c r="AH46" s="31">
        <f t="shared" si="26"/>
        <v>0</v>
      </c>
      <c r="AI46" s="31">
        <f t="shared" si="26"/>
        <v>0</v>
      </c>
      <c r="AJ46" s="222"/>
      <c r="AK46" s="223"/>
      <c r="AL46" s="223"/>
      <c r="AM46" s="223"/>
      <c r="AN46" s="223"/>
      <c r="AO46" s="223"/>
      <c r="AP46" s="223"/>
    </row>
    <row r="47" spans="1:42" ht="35.25" customHeight="1" thickBot="1" x14ac:dyDescent="0.3">
      <c r="A47" s="231"/>
      <c r="B47" s="232"/>
      <c r="C47" s="232"/>
      <c r="D47" s="232"/>
      <c r="E47" s="232"/>
      <c r="F47" s="233"/>
      <c r="G47" s="43" t="s">
        <v>15</v>
      </c>
      <c r="H47" s="47">
        <f t="shared" ref="H47:AI47" si="27">H45+H46</f>
        <v>10950434249</v>
      </c>
      <c r="I47" s="47">
        <f t="shared" ref="I47:J47" si="28">I45+I46</f>
        <v>1643433817</v>
      </c>
      <c r="J47" s="47">
        <f t="shared" si="28"/>
        <v>1368650617</v>
      </c>
      <c r="K47" s="47">
        <f t="shared" ref="K47:AA47" si="29">K45+K46</f>
        <v>1198849249</v>
      </c>
      <c r="L47" s="47">
        <f t="shared" si="29"/>
        <v>2150813423</v>
      </c>
      <c r="M47" s="47"/>
      <c r="N47" s="47"/>
      <c r="O47" s="47"/>
      <c r="P47" s="47"/>
      <c r="Q47" s="47">
        <f t="shared" si="29"/>
        <v>2661000000</v>
      </c>
      <c r="R47" s="47"/>
      <c r="S47" s="47"/>
      <c r="T47" s="47"/>
      <c r="U47" s="47"/>
      <c r="V47" s="47">
        <f t="shared" si="29"/>
        <v>2670000000</v>
      </c>
      <c r="W47" s="47"/>
      <c r="X47" s="47"/>
      <c r="Y47" s="47"/>
      <c r="Z47" s="47"/>
      <c r="AA47" s="47">
        <f t="shared" si="29"/>
        <v>2676000000</v>
      </c>
      <c r="AB47" s="47"/>
      <c r="AC47" s="47"/>
      <c r="AD47" s="47"/>
      <c r="AE47" s="47"/>
      <c r="AF47" s="47">
        <f t="shared" si="27"/>
        <v>1448545010</v>
      </c>
      <c r="AG47" s="47">
        <f t="shared" si="27"/>
        <v>0</v>
      </c>
      <c r="AH47" s="47">
        <f t="shared" si="27"/>
        <v>0</v>
      </c>
      <c r="AI47" s="47">
        <f t="shared" si="27"/>
        <v>0</v>
      </c>
      <c r="AJ47" s="222"/>
      <c r="AK47" s="223"/>
      <c r="AL47" s="223"/>
      <c r="AM47" s="223"/>
      <c r="AN47" s="223"/>
      <c r="AO47" s="223"/>
      <c r="AP47" s="223"/>
    </row>
    <row r="48" spans="1:42" ht="71.25" customHeight="1" x14ac:dyDescent="0.25">
      <c r="A48" s="224" t="s">
        <v>32</v>
      </c>
      <c r="B48" s="224"/>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row>
    <row r="50" spans="18:32" x14ac:dyDescent="0.25">
      <c r="S50" s="87"/>
      <c r="AF50" s="86"/>
    </row>
    <row r="54" spans="18:32" x14ac:dyDescent="0.25">
      <c r="R54" s="88"/>
    </row>
    <row r="57" spans="18:32" x14ac:dyDescent="0.25">
      <c r="V57" s="88"/>
    </row>
  </sheetData>
  <mergeCells count="84">
    <mergeCell ref="O3:AP3"/>
    <mergeCell ref="O4:AP4"/>
    <mergeCell ref="AL39:AL44"/>
    <mergeCell ref="AM39:AM44"/>
    <mergeCell ref="AN39:AN44"/>
    <mergeCell ref="AO39:AO44"/>
    <mergeCell ref="AP39:AP44"/>
    <mergeCell ref="AL33:AL38"/>
    <mergeCell ref="AM33:AM38"/>
    <mergeCell ref="AN33:AN38"/>
    <mergeCell ref="AO33:AO38"/>
    <mergeCell ref="AP33:AP38"/>
    <mergeCell ref="AL27:AL32"/>
    <mergeCell ref="AM27:AM32"/>
    <mergeCell ref="AN27:AN32"/>
    <mergeCell ref="AO27:AO32"/>
    <mergeCell ref="AP27:AP32"/>
    <mergeCell ref="AL21:AL26"/>
    <mergeCell ref="AM21:AM26"/>
    <mergeCell ref="AN21:AN26"/>
    <mergeCell ref="AO21:AO26"/>
    <mergeCell ref="AP21:AP26"/>
    <mergeCell ref="AL15:AL20"/>
    <mergeCell ref="AM15:AM20"/>
    <mergeCell ref="AN15:AN20"/>
    <mergeCell ref="AO15:AO20"/>
    <mergeCell ref="AP15:AP20"/>
    <mergeCell ref="AL9:AL14"/>
    <mergeCell ref="AM9:AM14"/>
    <mergeCell ref="AN9:AN14"/>
    <mergeCell ref="AO9:AO14"/>
    <mergeCell ref="AP9:AP14"/>
    <mergeCell ref="D33:D38"/>
    <mergeCell ref="D39:D44"/>
    <mergeCell ref="B9:B14"/>
    <mergeCell ref="C9:C14"/>
    <mergeCell ref="B39:B44"/>
    <mergeCell ref="C39:C44"/>
    <mergeCell ref="B27:B32"/>
    <mergeCell ref="C27:C32"/>
    <mergeCell ref="B33:B38"/>
    <mergeCell ref="A1:E4"/>
    <mergeCell ref="AF7:AI7"/>
    <mergeCell ref="I7:K7"/>
    <mergeCell ref="L7:P7"/>
    <mergeCell ref="Q7:U7"/>
    <mergeCell ref="F3:N3"/>
    <mergeCell ref="F4:N4"/>
    <mergeCell ref="F6:F8"/>
    <mergeCell ref="AF6:AI6"/>
    <mergeCell ref="F1:AP1"/>
    <mergeCell ref="AL6:AL8"/>
    <mergeCell ref="AM6:AM8"/>
    <mergeCell ref="AN6:AN8"/>
    <mergeCell ref="AO6:AO8"/>
    <mergeCell ref="AP6:AP8"/>
    <mergeCell ref="F2:AP2"/>
    <mergeCell ref="AK6:AK8"/>
    <mergeCell ref="B6:D7"/>
    <mergeCell ref="I6:AE6"/>
    <mergeCell ref="V7:Z7"/>
    <mergeCell ref="E6:E8"/>
    <mergeCell ref="AA7:AE7"/>
    <mergeCell ref="D27:D32"/>
    <mergeCell ref="AJ6:AJ8"/>
    <mergeCell ref="A6:A8"/>
    <mergeCell ref="G6:G8"/>
    <mergeCell ref="H6:H8"/>
    <mergeCell ref="AJ45:AP47"/>
    <mergeCell ref="A48:AP48"/>
    <mergeCell ref="A45:F47"/>
    <mergeCell ref="B15:B20"/>
    <mergeCell ref="C15:C20"/>
    <mergeCell ref="B21:B26"/>
    <mergeCell ref="C21:C26"/>
    <mergeCell ref="C33:C38"/>
    <mergeCell ref="F9:F44"/>
    <mergeCell ref="E9:E44"/>
    <mergeCell ref="A9:A20"/>
    <mergeCell ref="A21:A26"/>
    <mergeCell ref="A27:A44"/>
    <mergeCell ref="D9:D14"/>
    <mergeCell ref="D15:D20"/>
    <mergeCell ref="D21:D26"/>
  </mergeCells>
  <hyperlinks>
    <hyperlink ref="AP27" r:id="rId1" display="http://oab.ambientebogota.gov.co/"/>
  </hyperlinks>
  <printOptions horizontalCentered="1" verticalCentered="1"/>
  <pageMargins left="0" right="0" top="0.74803149606299213" bottom="0" header="0.31496062992125984" footer="0"/>
  <pageSetup scale="15"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9"/>
  <sheetViews>
    <sheetView zoomScale="66" zoomScaleNormal="66" zoomScaleSheetLayoutView="70" workbookViewId="0">
      <selection activeCell="A8" sqref="A8:A11"/>
    </sheetView>
  </sheetViews>
  <sheetFormatPr baseColWidth="10" defaultColWidth="11.42578125" defaultRowHeight="12.75" x14ac:dyDescent="0.25"/>
  <cols>
    <col min="1" max="1" width="12.28515625" style="8" customWidth="1"/>
    <col min="2" max="2" width="22.7109375" style="8" customWidth="1"/>
    <col min="3" max="3" width="39.85546875" style="23" customWidth="1"/>
    <col min="4" max="4" width="6.140625" style="8" customWidth="1"/>
    <col min="5" max="5" width="7.85546875" style="8" customWidth="1"/>
    <col min="6" max="6" width="13.28515625" style="8" customWidth="1"/>
    <col min="7" max="8" width="8" style="8" customWidth="1"/>
    <col min="9" max="11" width="7" style="8" customWidth="1"/>
    <col min="12" max="13" width="7.7109375" style="8" customWidth="1"/>
    <col min="14" max="14" width="8.140625" style="9" customWidth="1"/>
    <col min="15" max="15" width="8.5703125" style="9" customWidth="1"/>
    <col min="16" max="16" width="8.85546875" style="9" customWidth="1"/>
    <col min="17" max="17" width="8.42578125" style="9" customWidth="1"/>
    <col min="18" max="18" width="8.28515625" style="9" customWidth="1"/>
    <col min="19" max="19" width="11.7109375" style="9" customWidth="1"/>
    <col min="20" max="20" width="12.28515625" style="9" customWidth="1"/>
    <col min="21" max="21" width="14.5703125" style="9" customWidth="1"/>
    <col min="22" max="22" width="87.5703125" style="13" customWidth="1"/>
    <col min="23" max="58" width="11.42578125" style="13"/>
    <col min="59" max="16384" width="11.42578125" style="8"/>
  </cols>
  <sheetData>
    <row r="1" spans="1:51" s="10" customFormat="1" ht="33" customHeight="1" x14ac:dyDescent="0.25">
      <c r="A1" s="336"/>
      <c r="B1" s="337"/>
      <c r="C1" s="342" t="s">
        <v>0</v>
      </c>
      <c r="D1" s="342"/>
      <c r="E1" s="342"/>
      <c r="F1" s="342"/>
      <c r="G1" s="342"/>
      <c r="H1" s="342"/>
      <c r="I1" s="342"/>
      <c r="J1" s="342"/>
      <c r="K1" s="342"/>
      <c r="L1" s="342"/>
      <c r="M1" s="342"/>
      <c r="N1" s="342"/>
      <c r="O1" s="342"/>
      <c r="P1" s="342"/>
      <c r="Q1" s="342"/>
      <c r="R1" s="342"/>
      <c r="S1" s="342"/>
      <c r="T1" s="342"/>
      <c r="U1" s="342"/>
      <c r="V1" s="343"/>
    </row>
    <row r="2" spans="1:51" s="10" customFormat="1" ht="30" customHeight="1" x14ac:dyDescent="0.25">
      <c r="A2" s="338"/>
      <c r="B2" s="339"/>
      <c r="C2" s="344" t="s">
        <v>104</v>
      </c>
      <c r="D2" s="344"/>
      <c r="E2" s="344"/>
      <c r="F2" s="344"/>
      <c r="G2" s="344"/>
      <c r="H2" s="344"/>
      <c r="I2" s="344"/>
      <c r="J2" s="344"/>
      <c r="K2" s="344"/>
      <c r="L2" s="344"/>
      <c r="M2" s="344"/>
      <c r="N2" s="344"/>
      <c r="O2" s="344"/>
      <c r="P2" s="344"/>
      <c r="Q2" s="344"/>
      <c r="R2" s="344"/>
      <c r="S2" s="344"/>
      <c r="T2" s="344"/>
      <c r="U2" s="344"/>
      <c r="V2" s="345"/>
    </row>
    <row r="3" spans="1:51" s="10" customFormat="1" ht="27.75" customHeight="1" x14ac:dyDescent="0.25">
      <c r="A3" s="338"/>
      <c r="B3" s="339"/>
      <c r="C3" s="32" t="s">
        <v>1</v>
      </c>
      <c r="D3" s="346" t="s">
        <v>106</v>
      </c>
      <c r="E3" s="346"/>
      <c r="F3" s="346"/>
      <c r="G3" s="346"/>
      <c r="H3" s="346"/>
      <c r="I3" s="346"/>
      <c r="J3" s="346"/>
      <c r="K3" s="346"/>
      <c r="L3" s="346"/>
      <c r="M3" s="346"/>
      <c r="N3" s="346"/>
      <c r="O3" s="346"/>
      <c r="P3" s="346"/>
      <c r="Q3" s="346"/>
      <c r="R3" s="346"/>
      <c r="S3" s="346"/>
      <c r="T3" s="346"/>
      <c r="U3" s="346"/>
      <c r="V3" s="347"/>
    </row>
    <row r="4" spans="1:51" s="10" customFormat="1" ht="33" customHeight="1" thickBot="1" x14ac:dyDescent="0.3">
      <c r="A4" s="340"/>
      <c r="B4" s="341"/>
      <c r="C4" s="48" t="s">
        <v>16</v>
      </c>
      <c r="D4" s="348" t="s">
        <v>135</v>
      </c>
      <c r="E4" s="348"/>
      <c r="F4" s="348"/>
      <c r="G4" s="348"/>
      <c r="H4" s="348"/>
      <c r="I4" s="348"/>
      <c r="J4" s="348"/>
      <c r="K4" s="348"/>
      <c r="L4" s="348"/>
      <c r="M4" s="348"/>
      <c r="N4" s="348"/>
      <c r="O4" s="348"/>
      <c r="P4" s="348"/>
      <c r="Q4" s="348"/>
      <c r="R4" s="348"/>
      <c r="S4" s="348"/>
      <c r="T4" s="348"/>
      <c r="U4" s="348"/>
      <c r="V4" s="349"/>
    </row>
    <row r="5" spans="1:51" s="10" customFormat="1" ht="13.5" thickBot="1" x14ac:dyDescent="0.3">
      <c r="A5" s="11"/>
      <c r="B5" s="8"/>
      <c r="C5" s="20"/>
      <c r="D5" s="8"/>
      <c r="E5" s="8"/>
      <c r="F5" s="8"/>
      <c r="G5" s="8"/>
      <c r="H5" s="8"/>
      <c r="I5" s="8"/>
      <c r="J5" s="8"/>
      <c r="K5" s="8"/>
      <c r="L5" s="8"/>
      <c r="M5" s="8"/>
      <c r="N5" s="9"/>
      <c r="O5" s="9"/>
      <c r="P5" s="9"/>
      <c r="Q5" s="9"/>
      <c r="R5" s="9"/>
      <c r="S5" s="9"/>
      <c r="T5" s="9"/>
      <c r="U5" s="9"/>
    </row>
    <row r="6" spans="1:51" s="12" customFormat="1" ht="42.75" customHeight="1" x14ac:dyDescent="0.25">
      <c r="A6" s="89" t="s">
        <v>60</v>
      </c>
      <c r="B6" s="323" t="s">
        <v>61</v>
      </c>
      <c r="C6" s="352" t="s">
        <v>62</v>
      </c>
      <c r="D6" s="354" t="s">
        <v>63</v>
      </c>
      <c r="E6" s="355"/>
      <c r="F6" s="323" t="s">
        <v>204</v>
      </c>
      <c r="G6" s="323"/>
      <c r="H6" s="323"/>
      <c r="I6" s="323"/>
      <c r="J6" s="323"/>
      <c r="K6" s="323"/>
      <c r="L6" s="323"/>
      <c r="M6" s="323"/>
      <c r="N6" s="323"/>
      <c r="O6" s="323"/>
      <c r="P6" s="323"/>
      <c r="Q6" s="323"/>
      <c r="R6" s="323"/>
      <c r="S6" s="323"/>
      <c r="T6" s="323" t="s">
        <v>67</v>
      </c>
      <c r="U6" s="323"/>
      <c r="V6" s="350" t="s">
        <v>203</v>
      </c>
    </row>
    <row r="7" spans="1:51" s="12" customFormat="1" ht="44.25" customHeight="1" thickBot="1" x14ac:dyDescent="0.3">
      <c r="A7" s="90"/>
      <c r="B7" s="324"/>
      <c r="C7" s="353"/>
      <c r="D7" s="49" t="s">
        <v>64</v>
      </c>
      <c r="E7" s="49" t="s">
        <v>65</v>
      </c>
      <c r="F7" s="49" t="s">
        <v>66</v>
      </c>
      <c r="G7" s="187" t="s">
        <v>17</v>
      </c>
      <c r="H7" s="187" t="s">
        <v>18</v>
      </c>
      <c r="I7" s="187" t="s">
        <v>19</v>
      </c>
      <c r="J7" s="187" t="s">
        <v>20</v>
      </c>
      <c r="K7" s="187" t="s">
        <v>21</v>
      </c>
      <c r="L7" s="187" t="s">
        <v>22</v>
      </c>
      <c r="M7" s="187" t="s">
        <v>23</v>
      </c>
      <c r="N7" s="187" t="s">
        <v>24</v>
      </c>
      <c r="O7" s="187" t="s">
        <v>25</v>
      </c>
      <c r="P7" s="187" t="s">
        <v>26</v>
      </c>
      <c r="Q7" s="187" t="s">
        <v>27</v>
      </c>
      <c r="R7" s="187" t="s">
        <v>28</v>
      </c>
      <c r="S7" s="115" t="s">
        <v>29</v>
      </c>
      <c r="T7" s="95" t="s">
        <v>68</v>
      </c>
      <c r="U7" s="115" t="s">
        <v>69</v>
      </c>
      <c r="V7" s="351"/>
    </row>
    <row r="8" spans="1:51" s="55" customFormat="1" ht="133.9" customHeight="1" x14ac:dyDescent="0.25">
      <c r="A8" s="311" t="s">
        <v>116</v>
      </c>
      <c r="B8" s="321" t="s">
        <v>127</v>
      </c>
      <c r="C8" s="317" t="s">
        <v>202</v>
      </c>
      <c r="D8" s="325" t="s">
        <v>107</v>
      </c>
      <c r="E8" s="327"/>
      <c r="F8" s="57" t="s">
        <v>108</v>
      </c>
      <c r="G8" s="186">
        <v>0.05</v>
      </c>
      <c r="H8" s="186">
        <v>6.5000000000000002E-2</v>
      </c>
      <c r="I8" s="186">
        <v>7.4999999999999997E-2</v>
      </c>
      <c r="J8" s="186">
        <v>0.09</v>
      </c>
      <c r="K8" s="186">
        <v>0.09</v>
      </c>
      <c r="L8" s="186">
        <v>0.09</v>
      </c>
      <c r="M8" s="186">
        <v>0.09</v>
      </c>
      <c r="N8" s="186">
        <v>0.09</v>
      </c>
      <c r="O8" s="186">
        <v>0.09</v>
      </c>
      <c r="P8" s="186">
        <v>0.09</v>
      </c>
      <c r="Q8" s="186">
        <v>0.09</v>
      </c>
      <c r="R8" s="186">
        <v>0.09</v>
      </c>
      <c r="S8" s="61">
        <f t="shared" ref="S8:S27" si="0">SUM(G8:R8)</f>
        <v>0.99999999999999978</v>
      </c>
      <c r="T8" s="322">
        <v>0.12</v>
      </c>
      <c r="U8" s="319">
        <v>0.12</v>
      </c>
      <c r="V8" s="329" t="s">
        <v>201</v>
      </c>
    </row>
    <row r="9" spans="1:51" s="55" customFormat="1" ht="133.9" customHeight="1" thickBot="1" x14ac:dyDescent="0.3">
      <c r="A9" s="312"/>
      <c r="B9" s="305"/>
      <c r="C9" s="318"/>
      <c r="D9" s="326"/>
      <c r="E9" s="328"/>
      <c r="F9" s="58" t="s">
        <v>109</v>
      </c>
      <c r="G9" s="96">
        <v>0.05</v>
      </c>
      <c r="H9" s="96">
        <v>6.5000000000000002E-2</v>
      </c>
      <c r="I9" s="96">
        <v>7.4999999999999997E-2</v>
      </c>
      <c r="J9" s="96"/>
      <c r="K9" s="96"/>
      <c r="L9" s="96"/>
      <c r="M9" s="59"/>
      <c r="N9" s="59"/>
      <c r="O9" s="59"/>
      <c r="P9" s="59"/>
      <c r="Q9" s="59"/>
      <c r="R9" s="59"/>
      <c r="S9" s="58">
        <f t="shared" si="0"/>
        <v>0.19</v>
      </c>
      <c r="T9" s="322"/>
      <c r="U9" s="320"/>
      <c r="V9" s="330"/>
    </row>
    <row r="10" spans="1:51" s="55" customFormat="1" ht="133.9" customHeight="1" x14ac:dyDescent="0.25">
      <c r="A10" s="312"/>
      <c r="B10" s="305" t="s">
        <v>128</v>
      </c>
      <c r="C10" s="313" t="s">
        <v>200</v>
      </c>
      <c r="D10" s="331" t="s">
        <v>107</v>
      </c>
      <c r="E10" s="94"/>
      <c r="F10" s="60" t="s">
        <v>108</v>
      </c>
      <c r="G10" s="99">
        <v>0.05</v>
      </c>
      <c r="H10" s="99">
        <v>0.05</v>
      </c>
      <c r="I10" s="99">
        <v>0.1</v>
      </c>
      <c r="J10" s="99">
        <v>0.1</v>
      </c>
      <c r="K10" s="99">
        <v>0.1</v>
      </c>
      <c r="L10" s="99">
        <v>0.1</v>
      </c>
      <c r="M10" s="99">
        <v>0.1</v>
      </c>
      <c r="N10" s="99">
        <v>0.1</v>
      </c>
      <c r="O10" s="99">
        <v>0.1</v>
      </c>
      <c r="P10" s="99">
        <v>0.1</v>
      </c>
      <c r="Q10" s="99">
        <v>0.05</v>
      </c>
      <c r="R10" s="99">
        <v>0.05</v>
      </c>
      <c r="S10" s="61">
        <f t="shared" si="0"/>
        <v>1</v>
      </c>
      <c r="T10" s="322">
        <f>+U10</f>
        <v>0.1</v>
      </c>
      <c r="U10" s="320">
        <v>0.1</v>
      </c>
      <c r="V10" s="362" t="s">
        <v>162</v>
      </c>
    </row>
    <row r="11" spans="1:51" s="55" customFormat="1" ht="133.9" customHeight="1" thickBot="1" x14ac:dyDescent="0.3">
      <c r="A11" s="316"/>
      <c r="B11" s="306"/>
      <c r="C11" s="318"/>
      <c r="D11" s="326"/>
      <c r="E11" s="94"/>
      <c r="F11" s="58" t="s">
        <v>109</v>
      </c>
      <c r="G11" s="96">
        <v>0.05</v>
      </c>
      <c r="H11" s="96">
        <v>0.05</v>
      </c>
      <c r="I11" s="96">
        <v>0.1</v>
      </c>
      <c r="J11" s="96"/>
      <c r="K11" s="96"/>
      <c r="L11" s="96"/>
      <c r="M11" s="59"/>
      <c r="N11" s="59"/>
      <c r="O11" s="59"/>
      <c r="P11" s="59"/>
      <c r="Q11" s="59"/>
      <c r="R11" s="59"/>
      <c r="S11" s="58">
        <f t="shared" si="0"/>
        <v>0.2</v>
      </c>
      <c r="T11" s="322"/>
      <c r="U11" s="320"/>
      <c r="V11" s="363"/>
    </row>
    <row r="12" spans="1:51" s="56" customFormat="1" ht="191.45" customHeight="1" x14ac:dyDescent="0.25">
      <c r="A12" s="304" t="s">
        <v>117</v>
      </c>
      <c r="B12" s="305" t="s">
        <v>129</v>
      </c>
      <c r="C12" s="313" t="s">
        <v>199</v>
      </c>
      <c r="D12" s="331" t="s">
        <v>107</v>
      </c>
      <c r="E12" s="358"/>
      <c r="F12" s="61" t="s">
        <v>108</v>
      </c>
      <c r="G12" s="186">
        <v>0.125</v>
      </c>
      <c r="H12" s="186">
        <v>0.159</v>
      </c>
      <c r="I12" s="186">
        <v>7.5999999999999998E-2</v>
      </c>
      <c r="J12" s="186">
        <v>8.5999999999999993E-2</v>
      </c>
      <c r="K12" s="186">
        <v>9.4E-2</v>
      </c>
      <c r="L12" s="186">
        <v>8.3000000000000004E-2</v>
      </c>
      <c r="M12" s="186">
        <v>7.1999999999999995E-2</v>
      </c>
      <c r="N12" s="186">
        <v>6.6000000000000003E-2</v>
      </c>
      <c r="O12" s="186">
        <v>6.0999999999999999E-2</v>
      </c>
      <c r="P12" s="186">
        <v>5.7000000000000002E-2</v>
      </c>
      <c r="Q12" s="186">
        <v>5.7000000000000002E-2</v>
      </c>
      <c r="R12" s="186">
        <v>6.4000000000000001E-2</v>
      </c>
      <c r="S12" s="61">
        <f t="shared" si="0"/>
        <v>1</v>
      </c>
      <c r="T12" s="322">
        <f>+U12+U14</f>
        <v>0.4</v>
      </c>
      <c r="U12" s="361">
        <v>0.3</v>
      </c>
      <c r="V12" s="359" t="s">
        <v>198</v>
      </c>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row>
    <row r="13" spans="1:51" s="56" customFormat="1" ht="191.45" customHeight="1" thickBot="1" x14ac:dyDescent="0.3">
      <c r="A13" s="304"/>
      <c r="B13" s="305"/>
      <c r="C13" s="318"/>
      <c r="D13" s="326"/>
      <c r="E13" s="358"/>
      <c r="F13" s="58" t="s">
        <v>109</v>
      </c>
      <c r="G13" s="96">
        <v>0.125</v>
      </c>
      <c r="H13" s="96">
        <v>0.159</v>
      </c>
      <c r="I13" s="96">
        <v>0.06</v>
      </c>
      <c r="J13" s="96"/>
      <c r="K13" s="96"/>
      <c r="L13" s="96"/>
      <c r="M13" s="59"/>
      <c r="N13" s="59"/>
      <c r="O13" s="59"/>
      <c r="P13" s="59"/>
      <c r="Q13" s="59"/>
      <c r="R13" s="59"/>
      <c r="S13" s="58">
        <f t="shared" si="0"/>
        <v>0.34400000000000003</v>
      </c>
      <c r="T13" s="322"/>
      <c r="U13" s="319"/>
      <c r="V13" s="360"/>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row>
    <row r="14" spans="1:51" s="56" customFormat="1" ht="120.6" customHeight="1" x14ac:dyDescent="0.25">
      <c r="A14" s="304"/>
      <c r="B14" s="305"/>
      <c r="C14" s="313" t="s">
        <v>197</v>
      </c>
      <c r="D14" s="331" t="s">
        <v>107</v>
      </c>
      <c r="E14" s="358"/>
      <c r="F14" s="61" t="s">
        <v>108</v>
      </c>
      <c r="G14" s="184">
        <v>0.08</v>
      </c>
      <c r="H14" s="184">
        <v>0.08</v>
      </c>
      <c r="I14" s="184">
        <v>8.5000000000000006E-2</v>
      </c>
      <c r="J14" s="184">
        <v>8.5000000000000006E-2</v>
      </c>
      <c r="K14" s="184">
        <v>8.5000000000000006E-2</v>
      </c>
      <c r="L14" s="184">
        <v>8.5000000000000006E-2</v>
      </c>
      <c r="M14" s="184">
        <v>8.5000000000000006E-2</v>
      </c>
      <c r="N14" s="184">
        <v>8.5000000000000006E-2</v>
      </c>
      <c r="O14" s="184">
        <v>8.5000000000000006E-2</v>
      </c>
      <c r="P14" s="184">
        <v>8.5000000000000006E-2</v>
      </c>
      <c r="Q14" s="184">
        <v>0.08</v>
      </c>
      <c r="R14" s="184">
        <v>0.08</v>
      </c>
      <c r="S14" s="61">
        <f t="shared" si="0"/>
        <v>0.99999999999999978</v>
      </c>
      <c r="T14" s="322"/>
      <c r="U14" s="357">
        <v>0.1</v>
      </c>
      <c r="V14" s="362" t="s">
        <v>196</v>
      </c>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row>
    <row r="15" spans="1:51" s="56" customFormat="1" ht="129.6" customHeight="1" thickBot="1" x14ac:dyDescent="0.3">
      <c r="A15" s="304"/>
      <c r="B15" s="305"/>
      <c r="C15" s="318"/>
      <c r="D15" s="326"/>
      <c r="E15" s="358"/>
      <c r="F15" s="58" t="s">
        <v>109</v>
      </c>
      <c r="G15" s="185">
        <v>0.08</v>
      </c>
      <c r="H15" s="185">
        <v>0.08</v>
      </c>
      <c r="I15" s="185">
        <v>8.5000000000000006E-2</v>
      </c>
      <c r="J15" s="96"/>
      <c r="K15" s="96"/>
      <c r="L15" s="96"/>
      <c r="M15" s="59"/>
      <c r="N15" s="59"/>
      <c r="O15" s="59"/>
      <c r="P15" s="59"/>
      <c r="Q15" s="59"/>
      <c r="R15" s="59"/>
      <c r="S15" s="58">
        <f t="shared" si="0"/>
        <v>0.245</v>
      </c>
      <c r="T15" s="322"/>
      <c r="U15" s="366"/>
      <c r="V15" s="363"/>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row>
    <row r="16" spans="1:51" s="56" customFormat="1" ht="73.900000000000006" customHeight="1" x14ac:dyDescent="0.25">
      <c r="A16" s="390" t="s">
        <v>118</v>
      </c>
      <c r="B16" s="306" t="s">
        <v>130</v>
      </c>
      <c r="C16" s="313" t="s">
        <v>195</v>
      </c>
      <c r="D16" s="331" t="s">
        <v>107</v>
      </c>
      <c r="E16" s="358"/>
      <c r="F16" s="61" t="s">
        <v>108</v>
      </c>
      <c r="G16" s="99">
        <v>0.05</v>
      </c>
      <c r="H16" s="99">
        <v>0.1</v>
      </c>
      <c r="I16" s="99">
        <v>0.05</v>
      </c>
      <c r="J16" s="99">
        <v>0.05</v>
      </c>
      <c r="K16" s="99">
        <v>0.1</v>
      </c>
      <c r="L16" s="99">
        <v>0.1</v>
      </c>
      <c r="M16" s="99">
        <v>0.1</v>
      </c>
      <c r="N16" s="99">
        <v>0.1</v>
      </c>
      <c r="O16" s="99">
        <v>0.1</v>
      </c>
      <c r="P16" s="99">
        <v>0.1</v>
      </c>
      <c r="Q16" s="99">
        <v>0.1</v>
      </c>
      <c r="R16" s="99">
        <v>0.05</v>
      </c>
      <c r="S16" s="61">
        <f t="shared" si="0"/>
        <v>0.99999999999999989</v>
      </c>
      <c r="T16" s="369">
        <f>+U16+U18</f>
        <v>0.15000000000000002</v>
      </c>
      <c r="U16" s="356">
        <v>0.1</v>
      </c>
      <c r="V16" s="362" t="s">
        <v>194</v>
      </c>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row>
    <row r="17" spans="1:51" s="56" customFormat="1" ht="73.900000000000006" customHeight="1" thickBot="1" x14ac:dyDescent="0.3">
      <c r="A17" s="391"/>
      <c r="B17" s="307"/>
      <c r="C17" s="318"/>
      <c r="D17" s="326"/>
      <c r="E17" s="358"/>
      <c r="F17" s="58" t="s">
        <v>109</v>
      </c>
      <c r="G17" s="96">
        <v>0.05</v>
      </c>
      <c r="H17" s="96">
        <v>0.1</v>
      </c>
      <c r="I17" s="96">
        <v>0.05</v>
      </c>
      <c r="J17" s="96"/>
      <c r="K17" s="96"/>
      <c r="L17" s="96"/>
      <c r="M17" s="59"/>
      <c r="N17" s="59"/>
      <c r="O17" s="59"/>
      <c r="P17" s="59"/>
      <c r="Q17" s="59"/>
      <c r="R17" s="59"/>
      <c r="S17" s="58">
        <f t="shared" si="0"/>
        <v>0.2</v>
      </c>
      <c r="T17" s="370"/>
      <c r="U17" s="357"/>
      <c r="V17" s="363"/>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row>
    <row r="18" spans="1:51" s="56" customFormat="1" ht="73.900000000000006" customHeight="1" x14ac:dyDescent="0.25">
      <c r="A18" s="391"/>
      <c r="B18" s="307"/>
      <c r="C18" s="313" t="s">
        <v>193</v>
      </c>
      <c r="D18" s="331" t="s">
        <v>107</v>
      </c>
      <c r="E18" s="358"/>
      <c r="F18" s="60" t="s">
        <v>108</v>
      </c>
      <c r="G18" s="184">
        <v>0.08</v>
      </c>
      <c r="H18" s="184">
        <v>0.08</v>
      </c>
      <c r="I18" s="184">
        <v>8.5000000000000006E-2</v>
      </c>
      <c r="J18" s="184">
        <v>8.5000000000000006E-2</v>
      </c>
      <c r="K18" s="184">
        <v>8.5000000000000006E-2</v>
      </c>
      <c r="L18" s="184">
        <v>8.5000000000000006E-2</v>
      </c>
      <c r="M18" s="184">
        <v>8.5000000000000006E-2</v>
      </c>
      <c r="N18" s="184">
        <v>8.5000000000000006E-2</v>
      </c>
      <c r="O18" s="184">
        <v>8.5000000000000006E-2</v>
      </c>
      <c r="P18" s="184">
        <v>8.5000000000000006E-2</v>
      </c>
      <c r="Q18" s="184">
        <v>0.08</v>
      </c>
      <c r="R18" s="184">
        <v>0.08</v>
      </c>
      <c r="S18" s="61">
        <f t="shared" si="0"/>
        <v>0.99999999999999978</v>
      </c>
      <c r="T18" s="370"/>
      <c r="U18" s="356">
        <v>0.05</v>
      </c>
      <c r="V18" s="362" t="s">
        <v>192</v>
      </c>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row>
    <row r="19" spans="1:51" s="56" customFormat="1" ht="73.900000000000006" customHeight="1" thickBot="1" x14ac:dyDescent="0.3">
      <c r="A19" s="391"/>
      <c r="B19" s="307"/>
      <c r="C19" s="314"/>
      <c r="D19" s="371"/>
      <c r="E19" s="380"/>
      <c r="F19" s="181" t="s">
        <v>109</v>
      </c>
      <c r="G19" s="183">
        <v>0.08</v>
      </c>
      <c r="H19" s="183">
        <v>0.08</v>
      </c>
      <c r="I19" s="183">
        <v>8.5000000000000006E-2</v>
      </c>
      <c r="J19" s="183"/>
      <c r="K19" s="183"/>
      <c r="L19" s="183"/>
      <c r="M19" s="182"/>
      <c r="N19" s="182"/>
      <c r="O19" s="182"/>
      <c r="P19" s="182"/>
      <c r="Q19" s="182"/>
      <c r="R19" s="182"/>
      <c r="S19" s="181">
        <f t="shared" si="0"/>
        <v>0.245</v>
      </c>
      <c r="T19" s="370"/>
      <c r="U19" s="372"/>
      <c r="V19" s="363"/>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row>
    <row r="20" spans="1:51" s="56" customFormat="1" ht="73.900000000000006" customHeight="1" x14ac:dyDescent="0.25">
      <c r="A20" s="391"/>
      <c r="B20" s="308" t="s">
        <v>124</v>
      </c>
      <c r="C20" s="311" t="s">
        <v>191</v>
      </c>
      <c r="D20" s="385" t="s">
        <v>107</v>
      </c>
      <c r="E20" s="388"/>
      <c r="F20" s="57" t="s">
        <v>108</v>
      </c>
      <c r="G20" s="99">
        <v>0.2</v>
      </c>
      <c r="H20" s="99">
        <v>0.2</v>
      </c>
      <c r="I20" s="99">
        <v>0</v>
      </c>
      <c r="J20" s="99">
        <v>0.2</v>
      </c>
      <c r="K20" s="99">
        <v>0</v>
      </c>
      <c r="L20" s="99">
        <v>0</v>
      </c>
      <c r="M20" s="99">
        <v>0.2</v>
      </c>
      <c r="N20" s="99">
        <v>0</v>
      </c>
      <c r="O20" s="99">
        <v>0</v>
      </c>
      <c r="P20" s="99">
        <v>0.2</v>
      </c>
      <c r="Q20" s="99">
        <v>0</v>
      </c>
      <c r="R20" s="99">
        <v>0</v>
      </c>
      <c r="S20" s="57">
        <f t="shared" si="0"/>
        <v>1</v>
      </c>
      <c r="T20" s="375">
        <f>SUM(U20:U31)</f>
        <v>0.16</v>
      </c>
      <c r="U20" s="368">
        <v>2.5000000000000001E-2</v>
      </c>
      <c r="V20" s="386" t="s">
        <v>190</v>
      </c>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row>
    <row r="21" spans="1:51" s="56" customFormat="1" ht="73.900000000000006" customHeight="1" x14ac:dyDescent="0.25">
      <c r="A21" s="391"/>
      <c r="B21" s="309"/>
      <c r="C21" s="312"/>
      <c r="D21" s="364"/>
      <c r="E21" s="358"/>
      <c r="F21" s="58" t="s">
        <v>109</v>
      </c>
      <c r="G21" s="96">
        <v>0.2</v>
      </c>
      <c r="H21" s="96">
        <v>0.2</v>
      </c>
      <c r="I21" s="96">
        <v>0</v>
      </c>
      <c r="J21" s="96"/>
      <c r="K21" s="96"/>
      <c r="L21" s="96"/>
      <c r="M21" s="59"/>
      <c r="N21" s="59"/>
      <c r="O21" s="59"/>
      <c r="P21" s="59"/>
      <c r="Q21" s="59"/>
      <c r="R21" s="59"/>
      <c r="S21" s="58">
        <f t="shared" si="0"/>
        <v>0.4</v>
      </c>
      <c r="T21" s="322"/>
      <c r="U21" s="365"/>
      <c r="V21" s="387"/>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row>
    <row r="22" spans="1:51" s="56" customFormat="1" ht="73.900000000000006" customHeight="1" x14ac:dyDescent="0.25">
      <c r="A22" s="391"/>
      <c r="B22" s="309"/>
      <c r="C22" s="315" t="s">
        <v>139</v>
      </c>
      <c r="D22" s="364" t="s">
        <v>107</v>
      </c>
      <c r="E22" s="358"/>
      <c r="F22" s="60" t="s">
        <v>108</v>
      </c>
      <c r="G22" s="180">
        <v>8.3299999999999999E-2</v>
      </c>
      <c r="H22" s="180">
        <v>8.3299999999999999E-2</v>
      </c>
      <c r="I22" s="180">
        <v>8.3400000000000002E-2</v>
      </c>
      <c r="J22" s="180">
        <v>8.3299999999999999E-2</v>
      </c>
      <c r="K22" s="180">
        <v>8.3299999999999999E-2</v>
      </c>
      <c r="L22" s="180">
        <v>8.3400000000000002E-2</v>
      </c>
      <c r="M22" s="180">
        <v>8.3299999999999999E-2</v>
      </c>
      <c r="N22" s="180">
        <v>8.3299999999999999E-2</v>
      </c>
      <c r="O22" s="180">
        <v>8.3400000000000002E-2</v>
      </c>
      <c r="P22" s="180">
        <v>8.3299999999999999E-2</v>
      </c>
      <c r="Q22" s="180">
        <v>8.3299999999999999E-2</v>
      </c>
      <c r="R22" s="180">
        <v>8.3400000000000002E-2</v>
      </c>
      <c r="S22" s="179">
        <f t="shared" si="0"/>
        <v>1.0000000000000002</v>
      </c>
      <c r="T22" s="322"/>
      <c r="U22" s="365">
        <v>2.5000000000000001E-2</v>
      </c>
      <c r="V22" s="384" t="s">
        <v>189</v>
      </c>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row>
    <row r="23" spans="1:51" s="56" customFormat="1" ht="73.900000000000006" customHeight="1" x14ac:dyDescent="0.25">
      <c r="A23" s="391"/>
      <c r="B23" s="309"/>
      <c r="C23" s="315"/>
      <c r="D23" s="364"/>
      <c r="E23" s="358"/>
      <c r="F23" s="58" t="s">
        <v>109</v>
      </c>
      <c r="G23" s="178">
        <v>8.3299999999999999E-2</v>
      </c>
      <c r="H23" s="178">
        <v>8.3299999999999999E-2</v>
      </c>
      <c r="I23" s="178">
        <v>8.3400000000000002E-2</v>
      </c>
      <c r="J23" s="96"/>
      <c r="K23" s="96"/>
      <c r="L23" s="96"/>
      <c r="M23" s="59"/>
      <c r="N23" s="59"/>
      <c r="O23" s="59"/>
      <c r="P23" s="59"/>
      <c r="Q23" s="59"/>
      <c r="R23" s="59"/>
      <c r="S23" s="58">
        <f t="shared" si="0"/>
        <v>0.25</v>
      </c>
      <c r="T23" s="322"/>
      <c r="U23" s="365"/>
      <c r="V23" s="384"/>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row>
    <row r="24" spans="1:51" s="56" customFormat="1" ht="73.900000000000006" customHeight="1" x14ac:dyDescent="0.25">
      <c r="A24" s="391"/>
      <c r="B24" s="309"/>
      <c r="C24" s="302" t="s">
        <v>140</v>
      </c>
      <c r="D24" s="364" t="s">
        <v>107</v>
      </c>
      <c r="E24" s="358"/>
      <c r="F24" s="60" t="s">
        <v>108</v>
      </c>
      <c r="G24" s="180">
        <v>8.5000000000000006E-2</v>
      </c>
      <c r="H24" s="180">
        <v>8.5000000000000006E-2</v>
      </c>
      <c r="I24" s="180">
        <v>8.3599999999999994E-2</v>
      </c>
      <c r="J24" s="180">
        <v>8.3299999999999999E-2</v>
      </c>
      <c r="K24" s="180">
        <v>8.3299999999999999E-2</v>
      </c>
      <c r="L24" s="180">
        <v>8.3299999999999999E-2</v>
      </c>
      <c r="M24" s="180">
        <v>8.3299999999999999E-2</v>
      </c>
      <c r="N24" s="180">
        <v>8.3299999999999999E-2</v>
      </c>
      <c r="O24" s="180">
        <v>8.3299999999999999E-2</v>
      </c>
      <c r="P24" s="180">
        <v>8.3299999999999999E-2</v>
      </c>
      <c r="Q24" s="180">
        <v>8.3299999999999999E-2</v>
      </c>
      <c r="R24" s="180">
        <v>0.08</v>
      </c>
      <c r="S24" s="179">
        <f t="shared" si="0"/>
        <v>1.0000000000000002</v>
      </c>
      <c r="T24" s="322"/>
      <c r="U24" s="389">
        <v>0.02</v>
      </c>
      <c r="V24" s="384" t="s">
        <v>188</v>
      </c>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row>
    <row r="25" spans="1:51" s="56" customFormat="1" ht="73.900000000000006" customHeight="1" x14ac:dyDescent="0.25">
      <c r="A25" s="391"/>
      <c r="B25" s="309"/>
      <c r="C25" s="302"/>
      <c r="D25" s="364"/>
      <c r="E25" s="358"/>
      <c r="F25" s="58" t="s">
        <v>109</v>
      </c>
      <c r="G25" s="96">
        <v>8.5000000000000006E-2</v>
      </c>
      <c r="H25" s="96">
        <v>8.5000000000000006E-2</v>
      </c>
      <c r="I25" s="178">
        <v>8.3599999999999994E-2</v>
      </c>
      <c r="J25" s="96"/>
      <c r="K25" s="96"/>
      <c r="L25" s="96"/>
      <c r="M25" s="59"/>
      <c r="N25" s="59"/>
      <c r="O25" s="59"/>
      <c r="P25" s="59"/>
      <c r="Q25" s="59"/>
      <c r="R25" s="59"/>
      <c r="S25" s="58">
        <f t="shared" si="0"/>
        <v>0.25359999999999999</v>
      </c>
      <c r="T25" s="322"/>
      <c r="U25" s="389"/>
      <c r="V25" s="384"/>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row>
    <row r="26" spans="1:51" s="56" customFormat="1" ht="73.900000000000006" customHeight="1" x14ac:dyDescent="0.25">
      <c r="A26" s="391"/>
      <c r="B26" s="309"/>
      <c r="C26" s="302" t="s">
        <v>187</v>
      </c>
      <c r="D26" s="364" t="s">
        <v>107</v>
      </c>
      <c r="E26" s="358"/>
      <c r="F26" s="60" t="s">
        <v>108</v>
      </c>
      <c r="G26" s="177">
        <v>0.2</v>
      </c>
      <c r="H26" s="177">
        <v>0.2</v>
      </c>
      <c r="I26" s="177">
        <v>0</v>
      </c>
      <c r="J26" s="177">
        <v>0.2</v>
      </c>
      <c r="K26" s="177">
        <v>0</v>
      </c>
      <c r="L26" s="177">
        <v>0</v>
      </c>
      <c r="M26" s="177">
        <v>0.2</v>
      </c>
      <c r="N26" s="177">
        <v>0</v>
      </c>
      <c r="O26" s="177">
        <v>0</v>
      </c>
      <c r="P26" s="177">
        <v>0.2</v>
      </c>
      <c r="Q26" s="177">
        <v>0</v>
      </c>
      <c r="R26" s="177">
        <v>0</v>
      </c>
      <c r="S26" s="60">
        <f t="shared" si="0"/>
        <v>1</v>
      </c>
      <c r="T26" s="322"/>
      <c r="U26" s="365">
        <v>2.5000000000000001E-2</v>
      </c>
      <c r="V26" s="384" t="s">
        <v>186</v>
      </c>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row>
    <row r="27" spans="1:51" s="56" customFormat="1" ht="73.900000000000006" customHeight="1" x14ac:dyDescent="0.25">
      <c r="A27" s="391"/>
      <c r="B27" s="309"/>
      <c r="C27" s="302"/>
      <c r="D27" s="364"/>
      <c r="E27" s="358"/>
      <c r="F27" s="58" t="s">
        <v>109</v>
      </c>
      <c r="G27" s="96">
        <v>0.2</v>
      </c>
      <c r="H27" s="96">
        <v>0.2</v>
      </c>
      <c r="I27" s="96">
        <v>0</v>
      </c>
      <c r="J27" s="96"/>
      <c r="K27" s="96"/>
      <c r="L27" s="96"/>
      <c r="M27" s="59"/>
      <c r="N27" s="59"/>
      <c r="O27" s="59"/>
      <c r="P27" s="59"/>
      <c r="Q27" s="59"/>
      <c r="R27" s="59"/>
      <c r="S27" s="58">
        <f t="shared" si="0"/>
        <v>0.4</v>
      </c>
      <c r="T27" s="322"/>
      <c r="U27" s="365"/>
      <c r="V27" s="384"/>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row>
    <row r="28" spans="1:51" s="56" customFormat="1" ht="73.900000000000006" customHeight="1" x14ac:dyDescent="0.25">
      <c r="A28" s="391"/>
      <c r="B28" s="309"/>
      <c r="C28" s="302" t="s">
        <v>185</v>
      </c>
      <c r="D28" s="364" t="s">
        <v>107</v>
      </c>
      <c r="E28" s="358"/>
      <c r="F28" s="60" t="s">
        <v>108</v>
      </c>
      <c r="G28" s="177">
        <v>0.25</v>
      </c>
      <c r="H28" s="177">
        <v>0</v>
      </c>
      <c r="I28" s="177">
        <v>0</v>
      </c>
      <c r="J28" s="177">
        <v>0.25</v>
      </c>
      <c r="K28" s="177">
        <v>0</v>
      </c>
      <c r="L28" s="177">
        <v>0</v>
      </c>
      <c r="M28" s="177">
        <v>0.25</v>
      </c>
      <c r="N28" s="177">
        <v>0</v>
      </c>
      <c r="O28" s="177">
        <v>0</v>
      </c>
      <c r="P28" s="177">
        <v>0.25</v>
      </c>
      <c r="Q28" s="177">
        <v>0</v>
      </c>
      <c r="R28" s="177">
        <v>0</v>
      </c>
      <c r="S28" s="60">
        <f>SUM(G28:Q28)</f>
        <v>1</v>
      </c>
      <c r="T28" s="322"/>
      <c r="U28" s="365">
        <v>4.4999999999999998E-2</v>
      </c>
      <c r="V28" s="381" t="s">
        <v>184</v>
      </c>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row>
    <row r="29" spans="1:51" s="56" customFormat="1" ht="73.900000000000006" customHeight="1" x14ac:dyDescent="0.25">
      <c r="A29" s="391"/>
      <c r="B29" s="309"/>
      <c r="C29" s="302"/>
      <c r="D29" s="364"/>
      <c r="E29" s="358"/>
      <c r="F29" s="58" t="s">
        <v>109</v>
      </c>
      <c r="G29" s="96">
        <v>0.125</v>
      </c>
      <c r="H29" s="96">
        <v>0.125</v>
      </c>
      <c r="I29" s="96">
        <v>0</v>
      </c>
      <c r="J29" s="96"/>
      <c r="K29" s="96"/>
      <c r="L29" s="96"/>
      <c r="M29" s="59"/>
      <c r="N29" s="59"/>
      <c r="O29" s="59"/>
      <c r="P29" s="59"/>
      <c r="Q29" s="59"/>
      <c r="R29" s="59"/>
      <c r="S29" s="58">
        <f t="shared" ref="S29:S35" si="1">SUM(G29:R29)</f>
        <v>0.25</v>
      </c>
      <c r="T29" s="322"/>
      <c r="U29" s="365"/>
      <c r="V29" s="382"/>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row>
    <row r="30" spans="1:51" s="56" customFormat="1" ht="124.15" customHeight="1" x14ac:dyDescent="0.25">
      <c r="A30" s="391"/>
      <c r="B30" s="309"/>
      <c r="C30" s="302" t="s">
        <v>183</v>
      </c>
      <c r="D30" s="364" t="s">
        <v>107</v>
      </c>
      <c r="E30" s="358"/>
      <c r="F30" s="60" t="s">
        <v>108</v>
      </c>
      <c r="G30" s="177">
        <v>0.5</v>
      </c>
      <c r="H30" s="177">
        <v>0</v>
      </c>
      <c r="I30" s="177">
        <v>0</v>
      </c>
      <c r="J30" s="177">
        <v>0</v>
      </c>
      <c r="K30" s="177">
        <v>0</v>
      </c>
      <c r="L30" s="177">
        <v>0</v>
      </c>
      <c r="M30" s="177">
        <v>0.5</v>
      </c>
      <c r="N30" s="177">
        <v>0</v>
      </c>
      <c r="O30" s="177">
        <v>0</v>
      </c>
      <c r="P30" s="177">
        <v>0</v>
      </c>
      <c r="Q30" s="177">
        <v>0</v>
      </c>
      <c r="R30" s="177">
        <v>0</v>
      </c>
      <c r="S30" s="60">
        <f t="shared" si="1"/>
        <v>1</v>
      </c>
      <c r="T30" s="322"/>
      <c r="U30" s="365">
        <v>0.02</v>
      </c>
      <c r="V30" s="381" t="s">
        <v>182</v>
      </c>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row>
    <row r="31" spans="1:51" s="56" customFormat="1" ht="124.15" customHeight="1" thickBot="1" x14ac:dyDescent="0.3">
      <c r="A31" s="391"/>
      <c r="B31" s="309"/>
      <c r="C31" s="303"/>
      <c r="D31" s="379"/>
      <c r="E31" s="383"/>
      <c r="F31" s="176" t="s">
        <v>109</v>
      </c>
      <c r="G31" s="175">
        <v>0.2</v>
      </c>
      <c r="H31" s="175">
        <v>0.1</v>
      </c>
      <c r="I31" s="175">
        <v>0.1</v>
      </c>
      <c r="J31" s="175"/>
      <c r="K31" s="175"/>
      <c r="L31" s="175"/>
      <c r="M31" s="174"/>
      <c r="N31" s="174"/>
      <c r="O31" s="174"/>
      <c r="P31" s="174"/>
      <c r="Q31" s="174"/>
      <c r="R31" s="174"/>
      <c r="S31" s="58">
        <f t="shared" si="1"/>
        <v>0.4</v>
      </c>
      <c r="T31" s="376"/>
      <c r="U31" s="374"/>
      <c r="V31" s="382"/>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row>
    <row r="32" spans="1:51" s="56" customFormat="1" ht="309.60000000000002" customHeight="1" x14ac:dyDescent="0.25">
      <c r="A32" s="391"/>
      <c r="B32" s="305" t="s">
        <v>125</v>
      </c>
      <c r="C32" s="310" t="s">
        <v>181</v>
      </c>
      <c r="D32" s="325" t="s">
        <v>107</v>
      </c>
      <c r="E32" s="373"/>
      <c r="F32" s="61" t="s">
        <v>108</v>
      </c>
      <c r="G32" s="173">
        <v>0.09</v>
      </c>
      <c r="H32" s="173">
        <v>0.09</v>
      </c>
      <c r="I32" s="173">
        <v>0.08</v>
      </c>
      <c r="J32" s="173">
        <v>0.09</v>
      </c>
      <c r="K32" s="173">
        <v>0.09</v>
      </c>
      <c r="L32" s="173">
        <v>0.09</v>
      </c>
      <c r="M32" s="173">
        <v>0.09</v>
      </c>
      <c r="N32" s="173">
        <v>0.09</v>
      </c>
      <c r="O32" s="173">
        <v>0.08</v>
      </c>
      <c r="P32" s="173">
        <v>7.0000000000000007E-2</v>
      </c>
      <c r="Q32" s="173">
        <v>7.0000000000000007E-2</v>
      </c>
      <c r="R32" s="173">
        <v>7.0000000000000007E-2</v>
      </c>
      <c r="S32" s="172">
        <f t="shared" si="1"/>
        <v>1</v>
      </c>
      <c r="T32" s="377">
        <v>0.04</v>
      </c>
      <c r="U32" s="393">
        <f>+T32+T34</f>
        <v>7.0000000000000007E-2</v>
      </c>
      <c r="V32" s="367" t="s">
        <v>180</v>
      </c>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row>
    <row r="33" spans="1:51" s="56" customFormat="1" ht="309.60000000000002" customHeight="1" x14ac:dyDescent="0.25">
      <c r="A33" s="391"/>
      <c r="B33" s="305"/>
      <c r="C33" s="310"/>
      <c r="D33" s="326"/>
      <c r="E33" s="358"/>
      <c r="F33" s="58" t="s">
        <v>109</v>
      </c>
      <c r="G33" s="96">
        <v>0.09</v>
      </c>
      <c r="H33" s="96">
        <v>0.09</v>
      </c>
      <c r="I33" s="96">
        <v>0.08</v>
      </c>
      <c r="J33" s="96"/>
      <c r="K33" s="96"/>
      <c r="L33" s="96"/>
      <c r="M33" s="59"/>
      <c r="N33" s="59"/>
      <c r="O33" s="59"/>
      <c r="P33" s="59"/>
      <c r="Q33" s="59"/>
      <c r="R33" s="59"/>
      <c r="S33" s="58">
        <f t="shared" si="1"/>
        <v>0.26</v>
      </c>
      <c r="T33" s="378"/>
      <c r="U33" s="394"/>
      <c r="V33" s="367"/>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row>
    <row r="34" spans="1:51" s="56" customFormat="1" ht="91.9" customHeight="1" x14ac:dyDescent="0.25">
      <c r="A34" s="391"/>
      <c r="B34" s="305"/>
      <c r="C34" s="310" t="s">
        <v>179</v>
      </c>
      <c r="D34" s="326" t="s">
        <v>107</v>
      </c>
      <c r="E34" s="358"/>
      <c r="F34" s="61" t="s">
        <v>108</v>
      </c>
      <c r="G34" s="173">
        <v>0.09</v>
      </c>
      <c r="H34" s="173">
        <v>0.09</v>
      </c>
      <c r="I34" s="173">
        <v>0.08</v>
      </c>
      <c r="J34" s="173">
        <v>0.09</v>
      </c>
      <c r="K34" s="173">
        <v>0.09</v>
      </c>
      <c r="L34" s="173">
        <v>0.09</v>
      </c>
      <c r="M34" s="173">
        <v>0.09</v>
      </c>
      <c r="N34" s="173">
        <v>0.09</v>
      </c>
      <c r="O34" s="173">
        <v>0.08</v>
      </c>
      <c r="P34" s="173">
        <v>7.0000000000000007E-2</v>
      </c>
      <c r="Q34" s="173">
        <v>7.0000000000000007E-2</v>
      </c>
      <c r="R34" s="173">
        <v>7.0000000000000007E-2</v>
      </c>
      <c r="S34" s="172">
        <f t="shared" si="1"/>
        <v>1</v>
      </c>
      <c r="T34" s="377">
        <v>0.03</v>
      </c>
      <c r="U34" s="394"/>
      <c r="V34" s="362" t="s">
        <v>178</v>
      </c>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row>
    <row r="35" spans="1:51" s="56" customFormat="1" ht="91.9" customHeight="1" thickBot="1" x14ac:dyDescent="0.3">
      <c r="A35" s="392"/>
      <c r="B35" s="305"/>
      <c r="C35" s="310"/>
      <c r="D35" s="364"/>
      <c r="E35" s="358"/>
      <c r="F35" s="58" t="s">
        <v>109</v>
      </c>
      <c r="G35" s="171">
        <v>0.09</v>
      </c>
      <c r="H35" s="171">
        <v>0.09</v>
      </c>
      <c r="I35" s="171">
        <v>0.08</v>
      </c>
      <c r="J35" s="96"/>
      <c r="K35" s="96"/>
      <c r="L35" s="96"/>
      <c r="M35" s="59"/>
      <c r="N35" s="59"/>
      <c r="O35" s="59"/>
      <c r="P35" s="59"/>
      <c r="Q35" s="59"/>
      <c r="R35" s="59"/>
      <c r="S35" s="58">
        <f t="shared" si="1"/>
        <v>0.26</v>
      </c>
      <c r="T35" s="378"/>
      <c r="U35" s="395"/>
      <c r="V35" s="360"/>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row>
    <row r="36" spans="1:51" ht="29.25" customHeight="1" thickBot="1" x14ac:dyDescent="0.3">
      <c r="A36" s="332" t="s">
        <v>30</v>
      </c>
      <c r="B36" s="333"/>
      <c r="C36" s="333"/>
      <c r="D36" s="333"/>
      <c r="E36" s="334"/>
      <c r="F36" s="333"/>
      <c r="G36" s="333"/>
      <c r="H36" s="333"/>
      <c r="I36" s="333"/>
      <c r="J36" s="333"/>
      <c r="K36" s="333"/>
      <c r="L36" s="333"/>
      <c r="M36" s="333"/>
      <c r="N36" s="333"/>
      <c r="O36" s="333"/>
      <c r="P36" s="333"/>
      <c r="Q36" s="333"/>
      <c r="R36" s="333"/>
      <c r="S36" s="335"/>
      <c r="T36" s="170">
        <f>SUM(T8:T35)</f>
        <v>1</v>
      </c>
      <c r="U36" s="51">
        <f>SUM(U8:U35)</f>
        <v>1.0000000000000002</v>
      </c>
    </row>
    <row r="37" spans="1:51" x14ac:dyDescent="0.25">
      <c r="A37" s="14"/>
      <c r="B37" s="14"/>
      <c r="C37" s="21"/>
      <c r="D37" s="14"/>
      <c r="E37" s="14"/>
      <c r="F37" s="14"/>
      <c r="G37" s="15"/>
      <c r="H37" s="15"/>
      <c r="I37" s="15"/>
      <c r="J37" s="15"/>
      <c r="K37" s="15"/>
      <c r="L37" s="15"/>
      <c r="M37" s="15"/>
      <c r="N37" s="15"/>
      <c r="O37" s="15"/>
      <c r="P37" s="15"/>
      <c r="Q37" s="15"/>
      <c r="R37" s="15"/>
      <c r="S37" s="15"/>
      <c r="T37" s="16"/>
      <c r="U37" s="16"/>
    </row>
    <row r="38" spans="1:51" x14ac:dyDescent="0.25">
      <c r="A38" s="13"/>
      <c r="B38" s="13"/>
      <c r="C38" s="22"/>
      <c r="D38" s="13"/>
      <c r="E38" s="13"/>
      <c r="F38" s="13"/>
      <c r="G38" s="13"/>
      <c r="H38" s="13"/>
      <c r="I38" s="13"/>
      <c r="J38" s="13"/>
      <c r="K38" s="13"/>
      <c r="L38" s="13"/>
      <c r="M38" s="13"/>
      <c r="N38" s="17"/>
      <c r="O38" s="17"/>
      <c r="P38" s="17"/>
      <c r="Q38" s="17"/>
      <c r="R38" s="17"/>
      <c r="S38" s="17"/>
      <c r="T38" s="17"/>
      <c r="U38" s="17"/>
    </row>
    <row r="39" spans="1:51" x14ac:dyDescent="0.25">
      <c r="A39" s="13"/>
      <c r="B39" s="13"/>
      <c r="C39" s="22"/>
      <c r="D39" s="13"/>
      <c r="E39" s="13"/>
      <c r="F39" s="13"/>
      <c r="G39" s="13"/>
      <c r="H39" s="13"/>
      <c r="I39" s="13"/>
      <c r="J39" s="13"/>
      <c r="K39" s="13"/>
      <c r="L39" s="13"/>
      <c r="M39" s="13"/>
      <c r="N39" s="17"/>
      <c r="O39" s="17"/>
      <c r="P39" s="17"/>
      <c r="Q39" s="17"/>
      <c r="R39" s="17"/>
      <c r="S39" s="17"/>
      <c r="T39" s="17"/>
      <c r="U39" s="17"/>
    </row>
    <row r="40" spans="1:51" x14ac:dyDescent="0.25">
      <c r="A40" s="13"/>
      <c r="B40" s="13"/>
      <c r="C40" s="22"/>
      <c r="D40" s="13"/>
      <c r="E40" s="13"/>
      <c r="F40" s="13"/>
      <c r="G40" s="13"/>
      <c r="H40" s="13"/>
      <c r="I40" s="13"/>
      <c r="J40" s="13"/>
      <c r="K40" s="13"/>
      <c r="L40" s="13"/>
      <c r="M40" s="13"/>
      <c r="N40" s="17"/>
      <c r="O40" s="17"/>
      <c r="P40" s="17"/>
      <c r="Q40" s="17"/>
      <c r="R40" s="17"/>
      <c r="S40" s="17"/>
      <c r="T40" s="17"/>
      <c r="U40" s="17"/>
    </row>
    <row r="41" spans="1:51" x14ac:dyDescent="0.25">
      <c r="A41" s="13"/>
      <c r="B41" s="13"/>
      <c r="C41" s="22"/>
      <c r="D41" s="13"/>
      <c r="E41" s="13"/>
      <c r="F41" s="13"/>
      <c r="G41" s="13"/>
      <c r="H41" s="13"/>
      <c r="I41" s="13"/>
      <c r="J41" s="13"/>
      <c r="K41" s="13"/>
      <c r="L41" s="13"/>
      <c r="M41" s="13"/>
      <c r="N41" s="17"/>
      <c r="O41" s="17"/>
      <c r="P41" s="17"/>
      <c r="Q41" s="17"/>
      <c r="R41" s="17"/>
      <c r="S41" s="17"/>
      <c r="T41" s="17"/>
      <c r="U41" s="17"/>
    </row>
    <row r="42" spans="1:51" x14ac:dyDescent="0.25">
      <c r="A42" s="13"/>
      <c r="B42" s="13"/>
      <c r="C42" s="22"/>
      <c r="D42" s="13"/>
      <c r="E42" s="13"/>
      <c r="F42" s="13"/>
      <c r="G42" s="13"/>
      <c r="H42" s="13"/>
      <c r="I42" s="13"/>
      <c r="J42" s="13"/>
      <c r="K42" s="13"/>
      <c r="L42" s="13"/>
      <c r="M42" s="13"/>
      <c r="N42" s="17"/>
      <c r="O42" s="17"/>
      <c r="P42" s="17"/>
      <c r="Q42" s="17"/>
      <c r="R42" s="17"/>
      <c r="S42" s="17"/>
      <c r="T42" s="17"/>
      <c r="U42" s="17"/>
    </row>
    <row r="43" spans="1:51" x14ac:dyDescent="0.25">
      <c r="A43" s="13"/>
      <c r="B43" s="13"/>
      <c r="C43" s="22"/>
      <c r="D43" s="13"/>
      <c r="E43" s="13"/>
      <c r="F43" s="13"/>
      <c r="G43" s="13"/>
      <c r="H43" s="13"/>
      <c r="I43" s="13"/>
      <c r="J43" s="13"/>
      <c r="K43" s="13"/>
      <c r="L43" s="13"/>
      <c r="M43" s="13"/>
      <c r="N43" s="17"/>
      <c r="O43" s="17"/>
      <c r="P43" s="17"/>
      <c r="Q43" s="17"/>
      <c r="R43" s="17"/>
      <c r="S43" s="17"/>
      <c r="T43" s="17"/>
      <c r="U43" s="17"/>
    </row>
    <row r="44" spans="1:51" x14ac:dyDescent="0.25">
      <c r="A44" s="13"/>
      <c r="B44" s="13"/>
      <c r="C44" s="22"/>
      <c r="D44" s="13"/>
      <c r="E44" s="13"/>
      <c r="F44" s="13"/>
      <c r="G44" s="13"/>
      <c r="H44" s="13"/>
      <c r="I44" s="13"/>
      <c r="J44" s="13"/>
      <c r="K44" s="13"/>
      <c r="L44" s="13"/>
      <c r="M44" s="13"/>
      <c r="N44" s="17"/>
      <c r="O44" s="17"/>
      <c r="P44" s="17"/>
      <c r="Q44" s="17"/>
      <c r="R44" s="17"/>
      <c r="S44" s="17"/>
      <c r="T44" s="17"/>
      <c r="U44" s="17"/>
    </row>
    <row r="45" spans="1:51" x14ac:dyDescent="0.25">
      <c r="A45" s="13"/>
      <c r="B45" s="13"/>
      <c r="C45" s="22"/>
      <c r="D45" s="13"/>
      <c r="E45" s="13"/>
      <c r="F45" s="13"/>
      <c r="G45" s="13"/>
      <c r="H45" s="13"/>
      <c r="I45" s="13"/>
      <c r="J45" s="13"/>
      <c r="K45" s="13"/>
      <c r="L45" s="13"/>
      <c r="M45" s="13"/>
      <c r="N45" s="17"/>
      <c r="O45" s="17"/>
      <c r="P45" s="17"/>
      <c r="Q45" s="17"/>
      <c r="R45" s="17"/>
      <c r="S45" s="17"/>
      <c r="T45" s="17"/>
      <c r="U45" s="17"/>
    </row>
    <row r="46" spans="1:51" x14ac:dyDescent="0.25">
      <c r="A46" s="13"/>
      <c r="B46" s="13"/>
      <c r="C46" s="22"/>
      <c r="D46" s="13"/>
      <c r="E46" s="13"/>
      <c r="F46" s="13"/>
      <c r="G46" s="13"/>
      <c r="H46" s="13"/>
      <c r="I46" s="13"/>
      <c r="J46" s="13"/>
      <c r="K46" s="13"/>
      <c r="L46" s="13"/>
      <c r="M46" s="13"/>
      <c r="N46" s="17"/>
      <c r="O46" s="17"/>
      <c r="P46" s="17"/>
      <c r="Q46" s="17"/>
      <c r="R46" s="17"/>
      <c r="S46" s="17"/>
      <c r="T46" s="17"/>
      <c r="U46" s="17"/>
    </row>
    <row r="47" spans="1:51" x14ac:dyDescent="0.25">
      <c r="A47" s="13"/>
      <c r="B47" s="13"/>
      <c r="C47" s="22"/>
      <c r="D47" s="13"/>
      <c r="E47" s="13"/>
      <c r="F47" s="13"/>
      <c r="G47" s="13"/>
      <c r="H47" s="13"/>
      <c r="I47" s="13"/>
      <c r="J47" s="13"/>
      <c r="K47" s="13"/>
      <c r="L47" s="13"/>
      <c r="M47" s="13"/>
      <c r="N47" s="17"/>
      <c r="O47" s="17"/>
      <c r="P47" s="17"/>
      <c r="Q47" s="17"/>
      <c r="R47" s="17"/>
      <c r="S47" s="17"/>
      <c r="T47" s="17"/>
      <c r="U47" s="17"/>
    </row>
    <row r="48" spans="1:51" x14ac:dyDescent="0.25">
      <c r="A48" s="13"/>
      <c r="B48" s="13"/>
      <c r="C48" s="22"/>
      <c r="D48" s="13"/>
      <c r="E48" s="13"/>
      <c r="F48" s="13"/>
      <c r="G48" s="13"/>
      <c r="H48" s="13"/>
      <c r="I48" s="13"/>
      <c r="J48" s="13"/>
      <c r="K48" s="13"/>
      <c r="L48" s="13"/>
      <c r="M48" s="13"/>
      <c r="N48" s="17"/>
      <c r="O48" s="17"/>
      <c r="P48" s="17"/>
      <c r="Q48" s="17"/>
      <c r="R48" s="17"/>
      <c r="S48" s="17"/>
      <c r="T48" s="17"/>
      <c r="U48" s="17"/>
    </row>
    <row r="49" spans="1:21" x14ac:dyDescent="0.25">
      <c r="A49" s="13"/>
      <c r="B49" s="13"/>
      <c r="C49" s="22"/>
      <c r="D49" s="13"/>
      <c r="E49" s="13"/>
      <c r="F49" s="13"/>
      <c r="G49" s="13"/>
      <c r="H49" s="13"/>
      <c r="I49" s="13"/>
      <c r="J49" s="13"/>
      <c r="K49" s="13"/>
      <c r="L49" s="13"/>
      <c r="M49" s="13"/>
      <c r="N49" s="17"/>
      <c r="O49" s="17"/>
      <c r="P49" s="17"/>
      <c r="Q49" s="17"/>
      <c r="R49" s="17"/>
      <c r="S49" s="17"/>
      <c r="T49" s="17"/>
      <c r="U49" s="17"/>
    </row>
    <row r="50" spans="1:21" x14ac:dyDescent="0.25">
      <c r="A50" s="13"/>
      <c r="B50" s="13"/>
      <c r="C50" s="22"/>
      <c r="D50" s="13"/>
      <c r="E50" s="13"/>
      <c r="F50" s="13"/>
      <c r="G50" s="13"/>
      <c r="H50" s="13"/>
      <c r="I50" s="13"/>
      <c r="J50" s="13"/>
      <c r="K50" s="13"/>
      <c r="L50" s="13"/>
      <c r="M50" s="13"/>
      <c r="N50" s="17"/>
      <c r="O50" s="17"/>
      <c r="P50" s="17"/>
      <c r="Q50" s="17"/>
      <c r="R50" s="17"/>
      <c r="S50" s="17"/>
      <c r="T50" s="17"/>
      <c r="U50" s="17"/>
    </row>
    <row r="51" spans="1:21" x14ac:dyDescent="0.25">
      <c r="A51" s="13"/>
      <c r="B51" s="13"/>
      <c r="C51" s="22"/>
      <c r="D51" s="13"/>
      <c r="E51" s="13"/>
      <c r="F51" s="13"/>
      <c r="G51" s="13"/>
      <c r="H51" s="13"/>
      <c r="I51" s="13"/>
      <c r="J51" s="13"/>
      <c r="K51" s="13"/>
      <c r="L51" s="13"/>
      <c r="M51" s="13"/>
      <c r="N51" s="17"/>
      <c r="O51" s="17"/>
      <c r="P51" s="17"/>
      <c r="Q51" s="17"/>
      <c r="R51" s="17"/>
      <c r="S51" s="17"/>
      <c r="T51" s="17"/>
      <c r="U51" s="17"/>
    </row>
    <row r="52" spans="1:21" x14ac:dyDescent="0.25">
      <c r="A52" s="13"/>
      <c r="B52" s="13"/>
      <c r="C52" s="22"/>
      <c r="D52" s="13"/>
      <c r="E52" s="13"/>
      <c r="F52" s="13"/>
      <c r="G52" s="13"/>
      <c r="H52" s="13"/>
      <c r="I52" s="13"/>
      <c r="J52" s="13"/>
      <c r="K52" s="13"/>
      <c r="L52" s="13"/>
      <c r="M52" s="13"/>
      <c r="N52" s="17"/>
      <c r="O52" s="17"/>
      <c r="P52" s="17"/>
      <c r="Q52" s="17"/>
      <c r="R52" s="17"/>
      <c r="S52" s="17"/>
      <c r="T52" s="17"/>
      <c r="U52" s="17"/>
    </row>
    <row r="53" spans="1:21" x14ac:dyDescent="0.25">
      <c r="A53" s="13"/>
      <c r="B53" s="13"/>
      <c r="C53" s="22"/>
      <c r="D53" s="13"/>
      <c r="E53" s="13"/>
      <c r="F53" s="13"/>
      <c r="G53" s="13"/>
      <c r="H53" s="13"/>
      <c r="I53" s="13"/>
      <c r="J53" s="13"/>
      <c r="K53" s="13"/>
      <c r="L53" s="13"/>
      <c r="M53" s="13"/>
      <c r="N53" s="17"/>
      <c r="O53" s="17"/>
      <c r="P53" s="17"/>
      <c r="Q53" s="17"/>
      <c r="R53" s="17"/>
      <c r="S53" s="17"/>
      <c r="T53" s="17"/>
      <c r="U53" s="17"/>
    </row>
    <row r="54" spans="1:21" x14ac:dyDescent="0.25">
      <c r="A54" s="13"/>
      <c r="B54" s="13"/>
      <c r="C54" s="22"/>
      <c r="D54" s="13"/>
      <c r="E54" s="13"/>
      <c r="F54" s="13"/>
      <c r="G54" s="13"/>
      <c r="H54" s="13"/>
      <c r="I54" s="13"/>
      <c r="J54" s="13"/>
      <c r="K54" s="13"/>
      <c r="L54" s="13"/>
      <c r="M54" s="13"/>
      <c r="N54" s="17"/>
      <c r="O54" s="17"/>
      <c r="P54" s="17"/>
      <c r="Q54" s="17"/>
      <c r="R54" s="17"/>
      <c r="S54" s="17"/>
      <c r="T54" s="17"/>
      <c r="U54" s="17"/>
    </row>
    <row r="55" spans="1:21" x14ac:dyDescent="0.25">
      <c r="A55" s="13"/>
      <c r="B55" s="13"/>
      <c r="C55" s="22"/>
      <c r="D55" s="13"/>
      <c r="E55" s="13"/>
      <c r="F55" s="13"/>
      <c r="G55" s="13"/>
      <c r="H55" s="13"/>
      <c r="I55" s="13"/>
      <c r="J55" s="13"/>
      <c r="K55" s="13"/>
      <c r="L55" s="13"/>
      <c r="M55" s="13"/>
      <c r="N55" s="17"/>
      <c r="O55" s="17"/>
      <c r="P55" s="17"/>
      <c r="Q55" s="17"/>
      <c r="R55" s="17"/>
      <c r="S55" s="17"/>
      <c r="T55" s="17"/>
      <c r="U55" s="17"/>
    </row>
    <row r="56" spans="1:21" x14ac:dyDescent="0.25">
      <c r="A56" s="13"/>
      <c r="B56" s="13"/>
      <c r="C56" s="22"/>
      <c r="D56" s="13"/>
      <c r="E56" s="13"/>
      <c r="F56" s="13"/>
      <c r="G56" s="13"/>
      <c r="H56" s="13"/>
      <c r="I56" s="13"/>
      <c r="J56" s="13"/>
      <c r="K56" s="13"/>
      <c r="L56" s="13"/>
      <c r="M56" s="13"/>
      <c r="N56" s="17"/>
      <c r="O56" s="17"/>
      <c r="P56" s="17"/>
      <c r="Q56" s="17"/>
      <c r="R56" s="17"/>
      <c r="S56" s="17"/>
      <c r="T56" s="17"/>
      <c r="U56" s="17"/>
    </row>
    <row r="57" spans="1:21" x14ac:dyDescent="0.25">
      <c r="A57" s="13"/>
      <c r="B57" s="13"/>
      <c r="C57" s="22"/>
      <c r="D57" s="13"/>
      <c r="E57" s="13"/>
      <c r="F57" s="13"/>
      <c r="G57" s="13"/>
      <c r="H57" s="13"/>
      <c r="I57" s="13"/>
      <c r="J57" s="13"/>
      <c r="K57" s="13"/>
      <c r="L57" s="13"/>
      <c r="M57" s="13"/>
      <c r="N57" s="17"/>
      <c r="O57" s="17"/>
      <c r="P57" s="17"/>
      <c r="Q57" s="17"/>
      <c r="R57" s="17"/>
      <c r="S57" s="17"/>
      <c r="T57" s="17"/>
      <c r="U57" s="17"/>
    </row>
    <row r="58" spans="1:21" x14ac:dyDescent="0.25">
      <c r="A58" s="13"/>
      <c r="B58" s="13"/>
      <c r="C58" s="22"/>
      <c r="D58" s="13"/>
      <c r="E58" s="13"/>
      <c r="F58" s="13"/>
      <c r="G58" s="13"/>
      <c r="H58" s="13"/>
      <c r="I58" s="13"/>
      <c r="J58" s="13"/>
      <c r="K58" s="13"/>
      <c r="L58" s="13"/>
      <c r="M58" s="13"/>
      <c r="N58" s="17"/>
      <c r="O58" s="17"/>
      <c r="P58" s="17"/>
      <c r="Q58" s="17"/>
      <c r="R58" s="17"/>
      <c r="S58" s="17"/>
      <c r="T58" s="17"/>
      <c r="U58" s="17"/>
    </row>
    <row r="59" spans="1:21" x14ac:dyDescent="0.25">
      <c r="A59" s="13"/>
      <c r="B59" s="13"/>
      <c r="C59" s="22"/>
      <c r="D59" s="13"/>
      <c r="E59" s="13"/>
      <c r="F59" s="13"/>
      <c r="G59" s="13"/>
      <c r="H59" s="13"/>
      <c r="I59" s="13"/>
      <c r="J59" s="13"/>
      <c r="K59" s="13"/>
      <c r="L59" s="13"/>
      <c r="M59" s="13"/>
      <c r="N59" s="17"/>
      <c r="O59" s="17"/>
      <c r="P59" s="17"/>
      <c r="Q59" s="17"/>
      <c r="R59" s="17"/>
      <c r="S59" s="17"/>
      <c r="T59" s="17"/>
      <c r="U59" s="17"/>
    </row>
    <row r="60" spans="1:21" x14ac:dyDescent="0.25">
      <c r="A60" s="13"/>
      <c r="B60" s="13"/>
      <c r="C60" s="22"/>
      <c r="D60" s="13"/>
      <c r="E60" s="13"/>
      <c r="F60" s="13"/>
      <c r="G60" s="13"/>
      <c r="H60" s="13"/>
      <c r="I60" s="13"/>
      <c r="J60" s="13"/>
      <c r="K60" s="13"/>
      <c r="L60" s="13"/>
      <c r="M60" s="13"/>
      <c r="N60" s="17"/>
      <c r="O60" s="17"/>
      <c r="P60" s="17"/>
      <c r="Q60" s="17"/>
      <c r="R60" s="17"/>
      <c r="S60" s="17"/>
      <c r="T60" s="17"/>
      <c r="U60" s="17"/>
    </row>
    <row r="61" spans="1:21" x14ac:dyDescent="0.25">
      <c r="A61" s="13"/>
      <c r="B61" s="13"/>
      <c r="C61" s="22"/>
      <c r="D61" s="13"/>
      <c r="E61" s="13"/>
      <c r="F61" s="13"/>
      <c r="G61" s="13"/>
      <c r="H61" s="13"/>
      <c r="I61" s="13"/>
      <c r="J61" s="13"/>
      <c r="K61" s="13"/>
      <c r="L61" s="13"/>
      <c r="M61" s="13"/>
      <c r="N61" s="17"/>
      <c r="O61" s="17"/>
      <c r="P61" s="17"/>
      <c r="Q61" s="17"/>
      <c r="R61" s="17"/>
      <c r="S61" s="17"/>
      <c r="T61" s="17"/>
      <c r="U61" s="17"/>
    </row>
    <row r="62" spans="1:21" x14ac:dyDescent="0.25">
      <c r="A62" s="13"/>
      <c r="B62" s="13"/>
      <c r="C62" s="22"/>
      <c r="D62" s="13"/>
      <c r="E62" s="13"/>
      <c r="F62" s="13"/>
      <c r="G62" s="13"/>
      <c r="H62" s="13"/>
      <c r="I62" s="13"/>
      <c r="J62" s="13"/>
      <c r="K62" s="13"/>
      <c r="L62" s="13"/>
      <c r="M62" s="13"/>
      <c r="N62" s="17"/>
      <c r="O62" s="17"/>
      <c r="P62" s="17"/>
      <c r="Q62" s="17"/>
      <c r="R62" s="17"/>
      <c r="S62" s="17"/>
      <c r="T62" s="17"/>
      <c r="U62" s="17"/>
    </row>
    <row r="63" spans="1:21" x14ac:dyDescent="0.25">
      <c r="A63" s="13"/>
      <c r="B63" s="13"/>
      <c r="C63" s="22"/>
      <c r="D63" s="13"/>
      <c r="E63" s="13"/>
      <c r="F63" s="13"/>
      <c r="G63" s="13"/>
      <c r="H63" s="13"/>
      <c r="I63" s="13"/>
      <c r="J63" s="13"/>
      <c r="K63" s="13"/>
      <c r="L63" s="13"/>
      <c r="M63" s="13"/>
      <c r="N63" s="17"/>
      <c r="O63" s="17"/>
      <c r="P63" s="17"/>
      <c r="Q63" s="17"/>
      <c r="R63" s="17"/>
      <c r="S63" s="17"/>
      <c r="T63" s="17"/>
      <c r="U63" s="17"/>
    </row>
    <row r="64" spans="1:21" x14ac:dyDescent="0.25">
      <c r="A64" s="13"/>
      <c r="B64" s="13"/>
      <c r="C64" s="22"/>
      <c r="D64" s="13"/>
      <c r="E64" s="13"/>
      <c r="F64" s="13"/>
      <c r="G64" s="13"/>
      <c r="H64" s="13"/>
      <c r="I64" s="13"/>
      <c r="J64" s="13"/>
      <c r="K64" s="13"/>
      <c r="L64" s="13"/>
      <c r="M64" s="13"/>
      <c r="N64" s="17"/>
      <c r="O64" s="17"/>
      <c r="P64" s="17"/>
      <c r="Q64" s="17"/>
      <c r="R64" s="17"/>
      <c r="S64" s="17"/>
      <c r="T64" s="17"/>
      <c r="U64" s="17"/>
    </row>
    <row r="65" spans="1:21" x14ac:dyDescent="0.25">
      <c r="A65" s="13"/>
      <c r="B65" s="13"/>
      <c r="C65" s="22"/>
      <c r="D65" s="13"/>
      <c r="E65" s="13"/>
      <c r="F65" s="13"/>
      <c r="G65" s="13"/>
      <c r="H65" s="13"/>
      <c r="I65" s="13"/>
      <c r="J65" s="13"/>
      <c r="K65" s="13"/>
      <c r="L65" s="13"/>
      <c r="M65" s="13"/>
      <c r="N65" s="17"/>
      <c r="O65" s="17"/>
      <c r="P65" s="17"/>
      <c r="Q65" s="17"/>
      <c r="R65" s="17"/>
      <c r="S65" s="17"/>
      <c r="T65" s="17"/>
      <c r="U65" s="17"/>
    </row>
    <row r="66" spans="1:21" x14ac:dyDescent="0.25">
      <c r="A66" s="13"/>
      <c r="B66" s="13"/>
      <c r="C66" s="22"/>
      <c r="D66" s="13"/>
      <c r="E66" s="13"/>
      <c r="F66" s="13"/>
      <c r="G66" s="13"/>
      <c r="H66" s="13"/>
      <c r="I66" s="13"/>
      <c r="J66" s="13"/>
      <c r="K66" s="13"/>
      <c r="L66" s="13"/>
      <c r="M66" s="13"/>
      <c r="N66" s="17"/>
      <c r="O66" s="17"/>
      <c r="P66" s="17"/>
      <c r="Q66" s="17"/>
      <c r="R66" s="17"/>
      <c r="S66" s="17"/>
      <c r="T66" s="17"/>
      <c r="U66" s="17"/>
    </row>
    <row r="67" spans="1:21" x14ac:dyDescent="0.25">
      <c r="A67" s="13"/>
      <c r="B67" s="13"/>
      <c r="C67" s="22"/>
      <c r="D67" s="13"/>
      <c r="E67" s="13"/>
      <c r="F67" s="13"/>
      <c r="G67" s="13"/>
      <c r="H67" s="13"/>
      <c r="I67" s="13"/>
      <c r="J67" s="13"/>
      <c r="K67" s="13"/>
      <c r="L67" s="13"/>
      <c r="M67" s="13"/>
      <c r="N67" s="17"/>
      <c r="O67" s="17"/>
      <c r="P67" s="17"/>
      <c r="Q67" s="17"/>
      <c r="R67" s="17"/>
      <c r="S67" s="17"/>
      <c r="T67" s="17"/>
      <c r="U67" s="17"/>
    </row>
    <row r="68" spans="1:21" x14ac:dyDescent="0.25">
      <c r="A68" s="13"/>
      <c r="B68" s="13"/>
      <c r="C68" s="22"/>
      <c r="D68" s="13"/>
      <c r="E68" s="13"/>
      <c r="F68" s="13"/>
      <c r="G68" s="13"/>
      <c r="H68" s="13"/>
      <c r="I68" s="13"/>
      <c r="J68" s="13"/>
      <c r="K68" s="13"/>
      <c r="L68" s="13"/>
      <c r="M68" s="13"/>
      <c r="N68" s="17"/>
      <c r="O68" s="17"/>
      <c r="P68" s="17"/>
      <c r="Q68" s="17"/>
      <c r="R68" s="17"/>
      <c r="S68" s="17"/>
      <c r="T68" s="17"/>
      <c r="U68" s="17"/>
    </row>
    <row r="69" spans="1:21" x14ac:dyDescent="0.25">
      <c r="A69" s="13"/>
      <c r="B69" s="13"/>
      <c r="C69" s="22"/>
      <c r="D69" s="13"/>
      <c r="E69" s="13"/>
      <c r="F69" s="13"/>
      <c r="G69" s="13"/>
      <c r="H69" s="13"/>
      <c r="I69" s="13"/>
      <c r="J69" s="13"/>
      <c r="K69" s="13"/>
      <c r="L69" s="13"/>
      <c r="M69" s="13"/>
      <c r="N69" s="17"/>
      <c r="O69" s="17"/>
      <c r="P69" s="17"/>
      <c r="Q69" s="17"/>
      <c r="R69" s="17"/>
      <c r="S69" s="17"/>
      <c r="T69" s="17"/>
      <c r="U69" s="17"/>
    </row>
    <row r="70" spans="1:21" x14ac:dyDescent="0.25">
      <c r="A70" s="13"/>
      <c r="B70" s="13"/>
      <c r="C70" s="22"/>
      <c r="D70" s="13"/>
      <c r="E70" s="13"/>
      <c r="F70" s="13"/>
      <c r="G70" s="13"/>
      <c r="H70" s="13"/>
      <c r="I70" s="13"/>
      <c r="J70" s="13"/>
      <c r="K70" s="13"/>
      <c r="L70" s="13"/>
      <c r="M70" s="13"/>
      <c r="N70" s="17"/>
      <c r="O70" s="17"/>
      <c r="P70" s="17"/>
      <c r="Q70" s="17"/>
      <c r="R70" s="17"/>
      <c r="S70" s="17"/>
      <c r="T70" s="17"/>
      <c r="U70" s="17"/>
    </row>
    <row r="71" spans="1:21" x14ac:dyDescent="0.25">
      <c r="A71" s="13"/>
      <c r="B71" s="13"/>
      <c r="C71" s="22"/>
      <c r="D71" s="13"/>
      <c r="E71" s="13"/>
      <c r="F71" s="13"/>
      <c r="G71" s="13"/>
      <c r="H71" s="13"/>
      <c r="I71" s="13"/>
      <c r="J71" s="13"/>
      <c r="K71" s="13"/>
      <c r="L71" s="13"/>
      <c r="M71" s="13"/>
      <c r="N71" s="17"/>
      <c r="O71" s="17"/>
      <c r="P71" s="17"/>
      <c r="Q71" s="17"/>
      <c r="R71" s="17"/>
      <c r="S71" s="17"/>
      <c r="T71" s="17"/>
      <c r="U71" s="17"/>
    </row>
    <row r="72" spans="1:21" x14ac:dyDescent="0.25">
      <c r="A72" s="13"/>
      <c r="B72" s="13"/>
      <c r="C72" s="22"/>
      <c r="D72" s="13"/>
      <c r="E72" s="13"/>
      <c r="F72" s="13"/>
      <c r="G72" s="13"/>
      <c r="H72" s="13"/>
      <c r="I72" s="13"/>
      <c r="J72" s="13"/>
      <c r="K72" s="13"/>
      <c r="L72" s="13"/>
      <c r="M72" s="13"/>
      <c r="N72" s="17"/>
      <c r="O72" s="17"/>
      <c r="P72" s="17"/>
      <c r="Q72" s="17"/>
      <c r="R72" s="17"/>
      <c r="S72" s="17"/>
      <c r="T72" s="17"/>
      <c r="U72" s="17"/>
    </row>
    <row r="73" spans="1:21" x14ac:dyDescent="0.25">
      <c r="A73" s="13"/>
      <c r="B73" s="13"/>
      <c r="C73" s="22"/>
      <c r="D73" s="13"/>
      <c r="E73" s="13"/>
      <c r="F73" s="13"/>
      <c r="G73" s="13"/>
      <c r="H73" s="13"/>
      <c r="I73" s="13"/>
      <c r="J73" s="13"/>
      <c r="K73" s="13"/>
      <c r="L73" s="13"/>
      <c r="M73" s="13"/>
      <c r="N73" s="17"/>
      <c r="O73" s="17"/>
      <c r="P73" s="17"/>
      <c r="Q73" s="17"/>
      <c r="R73" s="17"/>
      <c r="S73" s="17"/>
      <c r="T73" s="17"/>
      <c r="U73" s="17"/>
    </row>
    <row r="74" spans="1:21" x14ac:dyDescent="0.25">
      <c r="A74" s="13"/>
      <c r="B74" s="13"/>
      <c r="C74" s="22"/>
      <c r="D74" s="13"/>
      <c r="E74" s="13"/>
      <c r="F74" s="13"/>
      <c r="G74" s="13"/>
      <c r="H74" s="13"/>
      <c r="I74" s="13"/>
      <c r="J74" s="13"/>
      <c r="K74" s="13"/>
      <c r="L74" s="13"/>
      <c r="M74" s="13"/>
      <c r="N74" s="17"/>
      <c r="O74" s="17"/>
      <c r="P74" s="17"/>
      <c r="Q74" s="17"/>
      <c r="R74" s="17"/>
      <c r="S74" s="17"/>
      <c r="T74" s="17"/>
      <c r="U74" s="17"/>
    </row>
    <row r="75" spans="1:21" x14ac:dyDescent="0.25">
      <c r="A75" s="13"/>
      <c r="B75" s="13"/>
      <c r="C75" s="22"/>
      <c r="D75" s="13"/>
      <c r="E75" s="13"/>
      <c r="F75" s="13"/>
      <c r="G75" s="13"/>
      <c r="H75" s="13"/>
      <c r="I75" s="13"/>
      <c r="J75" s="13"/>
      <c r="K75" s="13"/>
      <c r="L75" s="13"/>
      <c r="M75" s="13"/>
      <c r="N75" s="17"/>
      <c r="O75" s="17"/>
      <c r="P75" s="17"/>
      <c r="Q75" s="17"/>
      <c r="R75" s="17"/>
      <c r="S75" s="17"/>
      <c r="T75" s="17"/>
      <c r="U75" s="17"/>
    </row>
    <row r="76" spans="1:21" x14ac:dyDescent="0.25">
      <c r="A76" s="13"/>
      <c r="B76" s="13"/>
      <c r="C76" s="22"/>
      <c r="D76" s="13"/>
      <c r="E76" s="13"/>
      <c r="F76" s="13"/>
      <c r="G76" s="13"/>
      <c r="H76" s="13"/>
      <c r="I76" s="13"/>
      <c r="J76" s="13"/>
      <c r="K76" s="13"/>
      <c r="L76" s="13"/>
      <c r="M76" s="13"/>
      <c r="N76" s="17"/>
      <c r="O76" s="17"/>
      <c r="P76" s="17"/>
      <c r="Q76" s="17"/>
      <c r="R76" s="17"/>
      <c r="S76" s="17"/>
      <c r="T76" s="17"/>
      <c r="U76" s="17"/>
    </row>
    <row r="77" spans="1:21" x14ac:dyDescent="0.25">
      <c r="A77" s="13"/>
      <c r="B77" s="13"/>
      <c r="C77" s="22"/>
      <c r="D77" s="13"/>
      <c r="E77" s="13"/>
      <c r="F77" s="13"/>
      <c r="G77" s="13"/>
      <c r="H77" s="13"/>
      <c r="I77" s="13"/>
      <c r="J77" s="13"/>
      <c r="K77" s="13"/>
      <c r="L77" s="13"/>
      <c r="M77" s="13"/>
      <c r="N77" s="17"/>
      <c r="O77" s="17"/>
      <c r="P77" s="17"/>
      <c r="Q77" s="17"/>
      <c r="R77" s="17"/>
      <c r="S77" s="17"/>
      <c r="T77" s="17"/>
      <c r="U77" s="17"/>
    </row>
    <row r="78" spans="1:21" x14ac:dyDescent="0.25">
      <c r="A78" s="13"/>
      <c r="B78" s="13"/>
      <c r="C78" s="22"/>
      <c r="D78" s="13"/>
      <c r="E78" s="13"/>
      <c r="F78" s="13"/>
      <c r="G78" s="13"/>
      <c r="H78" s="13"/>
      <c r="I78" s="13"/>
      <c r="J78" s="13"/>
      <c r="K78" s="13"/>
      <c r="L78" s="13"/>
      <c r="M78" s="13"/>
      <c r="N78" s="17"/>
      <c r="O78" s="17"/>
      <c r="P78" s="17"/>
      <c r="Q78" s="17"/>
      <c r="R78" s="17"/>
      <c r="S78" s="17"/>
      <c r="T78" s="17"/>
      <c r="U78" s="17"/>
    </row>
    <row r="79" spans="1:21" x14ac:dyDescent="0.25">
      <c r="A79" s="13"/>
      <c r="B79" s="13"/>
      <c r="C79" s="22"/>
      <c r="D79" s="13"/>
      <c r="E79" s="13"/>
      <c r="F79" s="13"/>
      <c r="G79" s="13"/>
      <c r="H79" s="13"/>
      <c r="I79" s="13"/>
      <c r="J79" s="13"/>
      <c r="K79" s="13"/>
      <c r="L79" s="13"/>
      <c r="M79" s="13"/>
      <c r="N79" s="17"/>
      <c r="O79" s="17"/>
      <c r="P79" s="17"/>
      <c r="Q79" s="17"/>
      <c r="R79" s="17"/>
      <c r="S79" s="17"/>
      <c r="T79" s="17"/>
      <c r="U79" s="17"/>
    </row>
    <row r="80" spans="1:21" x14ac:dyDescent="0.25">
      <c r="A80" s="13"/>
      <c r="B80" s="13"/>
      <c r="C80" s="22"/>
      <c r="D80" s="13"/>
      <c r="E80" s="13"/>
      <c r="F80" s="13"/>
      <c r="G80" s="13"/>
      <c r="H80" s="13"/>
      <c r="I80" s="13"/>
      <c r="J80" s="13"/>
      <c r="K80" s="13"/>
      <c r="L80" s="13"/>
      <c r="M80" s="13"/>
      <c r="N80" s="17"/>
      <c r="O80" s="17"/>
      <c r="P80" s="17"/>
      <c r="Q80" s="17"/>
      <c r="R80" s="17"/>
      <c r="S80" s="17"/>
      <c r="T80" s="17"/>
      <c r="U80" s="17"/>
    </row>
    <row r="81" spans="1:21" x14ac:dyDescent="0.25">
      <c r="A81" s="13"/>
      <c r="B81" s="13"/>
      <c r="C81" s="22"/>
      <c r="D81" s="13"/>
      <c r="E81" s="13"/>
      <c r="F81" s="13"/>
      <c r="G81" s="13"/>
      <c r="H81" s="13"/>
      <c r="I81" s="13"/>
      <c r="J81" s="13"/>
      <c r="K81" s="13"/>
      <c r="L81" s="13"/>
      <c r="M81" s="13"/>
      <c r="N81" s="17"/>
      <c r="O81" s="17"/>
      <c r="P81" s="17"/>
      <c r="Q81" s="17"/>
      <c r="R81" s="17"/>
      <c r="S81" s="17"/>
      <c r="T81" s="17"/>
      <c r="U81" s="17"/>
    </row>
    <row r="82" spans="1:21" x14ac:dyDescent="0.25">
      <c r="A82" s="13"/>
      <c r="B82" s="13"/>
      <c r="C82" s="22"/>
      <c r="D82" s="13"/>
      <c r="E82" s="13"/>
      <c r="F82" s="13"/>
      <c r="G82" s="13"/>
      <c r="H82" s="13"/>
      <c r="I82" s="13"/>
      <c r="J82" s="13"/>
      <c r="K82" s="13"/>
      <c r="L82" s="13"/>
      <c r="M82" s="13"/>
      <c r="N82" s="17"/>
      <c r="O82" s="17"/>
      <c r="P82" s="17"/>
      <c r="Q82" s="17"/>
      <c r="R82" s="17"/>
      <c r="S82" s="17"/>
      <c r="T82" s="17"/>
      <c r="U82" s="17"/>
    </row>
    <row r="83" spans="1:21" x14ac:dyDescent="0.25">
      <c r="A83" s="13"/>
      <c r="B83" s="13"/>
      <c r="C83" s="22"/>
      <c r="D83" s="13"/>
      <c r="E83" s="13"/>
      <c r="F83" s="13"/>
      <c r="G83" s="13"/>
      <c r="H83" s="13"/>
      <c r="I83" s="13"/>
      <c r="J83" s="13"/>
      <c r="K83" s="13"/>
      <c r="L83" s="13"/>
      <c r="M83" s="13"/>
      <c r="N83" s="17"/>
      <c r="O83" s="17"/>
      <c r="P83" s="17"/>
      <c r="Q83" s="17"/>
      <c r="R83" s="17"/>
      <c r="S83" s="17"/>
      <c r="T83" s="17"/>
      <c r="U83" s="17"/>
    </row>
    <row r="84" spans="1:21" x14ac:dyDescent="0.25">
      <c r="A84" s="13"/>
      <c r="B84" s="13"/>
      <c r="C84" s="22"/>
      <c r="D84" s="13"/>
      <c r="E84" s="13"/>
      <c r="F84" s="13"/>
      <c r="G84" s="13"/>
      <c r="H84" s="13"/>
      <c r="I84" s="13"/>
      <c r="J84" s="13"/>
      <c r="K84" s="13"/>
      <c r="L84" s="13"/>
      <c r="M84" s="13"/>
      <c r="N84" s="17"/>
      <c r="O84" s="17"/>
      <c r="P84" s="17"/>
      <c r="Q84" s="17"/>
      <c r="R84" s="17"/>
      <c r="S84" s="17"/>
      <c r="T84" s="17"/>
      <c r="U84" s="17"/>
    </row>
    <row r="85" spans="1:21" x14ac:dyDescent="0.25">
      <c r="A85" s="13"/>
      <c r="B85" s="13"/>
      <c r="C85" s="22"/>
      <c r="D85" s="13"/>
      <c r="E85" s="13"/>
      <c r="F85" s="13"/>
      <c r="G85" s="13"/>
      <c r="H85" s="13"/>
      <c r="I85" s="13"/>
      <c r="J85" s="13"/>
      <c r="K85" s="13"/>
      <c r="L85" s="13"/>
      <c r="M85" s="13"/>
      <c r="N85" s="17"/>
      <c r="O85" s="17"/>
      <c r="P85" s="17"/>
      <c r="Q85" s="17"/>
      <c r="R85" s="17"/>
      <c r="S85" s="17"/>
      <c r="T85" s="17"/>
      <c r="U85" s="17"/>
    </row>
    <row r="86" spans="1:21" x14ac:dyDescent="0.25">
      <c r="A86" s="13"/>
      <c r="B86" s="13"/>
      <c r="C86" s="22"/>
      <c r="D86" s="13"/>
      <c r="E86" s="13"/>
      <c r="F86" s="13"/>
      <c r="G86" s="13"/>
      <c r="H86" s="13"/>
      <c r="I86" s="13"/>
      <c r="J86" s="13"/>
      <c r="K86" s="13"/>
      <c r="L86" s="13"/>
      <c r="M86" s="13"/>
      <c r="N86" s="17"/>
      <c r="O86" s="17"/>
      <c r="P86" s="17"/>
      <c r="Q86" s="17"/>
      <c r="R86" s="17"/>
      <c r="S86" s="17"/>
      <c r="T86" s="17"/>
      <c r="U86" s="17"/>
    </row>
    <row r="87" spans="1:21" x14ac:dyDescent="0.25">
      <c r="A87" s="13"/>
      <c r="B87" s="13"/>
      <c r="C87" s="22"/>
      <c r="D87" s="13"/>
      <c r="E87" s="13"/>
      <c r="F87" s="13"/>
      <c r="G87" s="13"/>
      <c r="H87" s="13"/>
      <c r="I87" s="13"/>
      <c r="J87" s="13"/>
      <c r="K87" s="13"/>
      <c r="L87" s="13"/>
      <c r="M87" s="13"/>
      <c r="N87" s="17"/>
      <c r="O87" s="17"/>
      <c r="P87" s="17"/>
      <c r="Q87" s="17"/>
      <c r="R87" s="17"/>
      <c r="S87" s="17"/>
      <c r="T87" s="17"/>
      <c r="U87" s="17"/>
    </row>
    <row r="88" spans="1:21" x14ac:dyDescent="0.25">
      <c r="A88" s="13"/>
      <c r="B88" s="13"/>
      <c r="C88" s="22"/>
      <c r="D88" s="13"/>
      <c r="E88" s="13"/>
      <c r="F88" s="13"/>
      <c r="G88" s="13"/>
      <c r="H88" s="13"/>
      <c r="I88" s="13"/>
      <c r="J88" s="13"/>
      <c r="K88" s="13"/>
      <c r="L88" s="13"/>
      <c r="M88" s="13"/>
      <c r="N88" s="17"/>
      <c r="O88" s="17"/>
      <c r="P88" s="17"/>
      <c r="Q88" s="17"/>
      <c r="R88" s="17"/>
      <c r="S88" s="17"/>
      <c r="T88" s="17"/>
      <c r="U88" s="17"/>
    </row>
    <row r="89" spans="1:21" x14ac:dyDescent="0.25">
      <c r="A89" s="13"/>
      <c r="B89" s="13"/>
      <c r="C89" s="22"/>
      <c r="D89" s="13"/>
      <c r="E89" s="13"/>
      <c r="F89" s="13"/>
      <c r="G89" s="13"/>
      <c r="H89" s="13"/>
      <c r="I89" s="13"/>
      <c r="J89" s="13"/>
      <c r="K89" s="13"/>
      <c r="L89" s="13"/>
      <c r="M89" s="13"/>
      <c r="N89" s="17"/>
      <c r="O89" s="17"/>
      <c r="P89" s="17"/>
      <c r="Q89" s="17"/>
      <c r="R89" s="17"/>
      <c r="S89" s="17"/>
      <c r="T89" s="17"/>
      <c r="U89" s="17"/>
    </row>
    <row r="90" spans="1:21" x14ac:dyDescent="0.25">
      <c r="A90" s="13"/>
      <c r="B90" s="13"/>
      <c r="C90" s="22"/>
      <c r="D90" s="13"/>
      <c r="E90" s="13"/>
      <c r="F90" s="13"/>
      <c r="G90" s="13"/>
      <c r="H90" s="13"/>
      <c r="I90" s="13"/>
      <c r="J90" s="13"/>
      <c r="K90" s="13"/>
      <c r="L90" s="13"/>
      <c r="M90" s="13"/>
      <c r="N90" s="17"/>
      <c r="O90" s="17"/>
      <c r="P90" s="17"/>
      <c r="Q90" s="17"/>
      <c r="R90" s="17"/>
      <c r="S90" s="17"/>
      <c r="T90" s="17"/>
      <c r="U90" s="17"/>
    </row>
    <row r="91" spans="1:21" x14ac:dyDescent="0.25">
      <c r="A91" s="13"/>
      <c r="B91" s="13"/>
      <c r="C91" s="22"/>
      <c r="D91" s="13"/>
      <c r="E91" s="13"/>
      <c r="F91" s="13"/>
      <c r="G91" s="13"/>
      <c r="H91" s="13"/>
      <c r="I91" s="13"/>
      <c r="J91" s="13"/>
      <c r="K91" s="13"/>
      <c r="L91" s="13"/>
      <c r="M91" s="13"/>
      <c r="N91" s="17"/>
      <c r="O91" s="17"/>
      <c r="P91" s="17"/>
      <c r="Q91" s="17"/>
      <c r="R91" s="17"/>
      <c r="S91" s="17"/>
      <c r="T91" s="17"/>
      <c r="U91" s="17"/>
    </row>
    <row r="92" spans="1:21" x14ac:dyDescent="0.25">
      <c r="A92" s="13"/>
      <c r="B92" s="13"/>
      <c r="C92" s="22"/>
      <c r="D92" s="13"/>
      <c r="E92" s="13"/>
      <c r="F92" s="13"/>
      <c r="G92" s="13"/>
      <c r="H92" s="13"/>
      <c r="I92" s="13"/>
      <c r="J92" s="13"/>
      <c r="K92" s="13"/>
      <c r="L92" s="13"/>
      <c r="M92" s="13"/>
      <c r="N92" s="17"/>
      <c r="O92" s="17"/>
      <c r="P92" s="17"/>
      <c r="Q92" s="17"/>
      <c r="R92" s="17"/>
      <c r="S92" s="17"/>
      <c r="T92" s="17"/>
      <c r="U92" s="17"/>
    </row>
    <row r="93" spans="1:21" x14ac:dyDescent="0.25">
      <c r="A93" s="13"/>
      <c r="B93" s="13"/>
      <c r="C93" s="22"/>
      <c r="D93" s="13"/>
      <c r="E93" s="13"/>
      <c r="F93" s="13"/>
      <c r="G93" s="13"/>
      <c r="H93" s="13"/>
      <c r="I93" s="13"/>
      <c r="J93" s="13"/>
      <c r="K93" s="13"/>
      <c r="L93" s="13"/>
      <c r="M93" s="13"/>
      <c r="N93" s="17"/>
      <c r="O93" s="17"/>
      <c r="P93" s="17"/>
      <c r="Q93" s="17"/>
      <c r="R93" s="17"/>
      <c r="S93" s="17"/>
      <c r="T93" s="17"/>
      <c r="U93" s="17"/>
    </row>
    <row r="94" spans="1:21" x14ac:dyDescent="0.25">
      <c r="A94" s="13"/>
      <c r="B94" s="13"/>
      <c r="C94" s="22"/>
      <c r="D94" s="13"/>
      <c r="E94" s="13"/>
      <c r="F94" s="13"/>
      <c r="G94" s="13"/>
      <c r="H94" s="13"/>
      <c r="I94" s="13"/>
      <c r="J94" s="13"/>
      <c r="K94" s="13"/>
      <c r="L94" s="13"/>
      <c r="M94" s="13"/>
      <c r="N94" s="17"/>
      <c r="O94" s="17"/>
      <c r="P94" s="17"/>
      <c r="Q94" s="17"/>
      <c r="R94" s="17"/>
      <c r="S94" s="17"/>
      <c r="T94" s="17"/>
      <c r="U94" s="17"/>
    </row>
    <row r="95" spans="1:21" x14ac:dyDescent="0.25">
      <c r="A95" s="13"/>
      <c r="B95" s="13"/>
      <c r="C95" s="22"/>
      <c r="D95" s="13"/>
      <c r="E95" s="13"/>
      <c r="F95" s="13"/>
      <c r="G95" s="13"/>
      <c r="H95" s="13"/>
      <c r="I95" s="13"/>
      <c r="J95" s="13"/>
      <c r="K95" s="13"/>
      <c r="L95" s="13"/>
      <c r="M95" s="13"/>
      <c r="N95" s="17"/>
      <c r="O95" s="17"/>
      <c r="P95" s="17"/>
      <c r="Q95" s="17"/>
      <c r="R95" s="17"/>
      <c r="S95" s="17"/>
      <c r="T95" s="17"/>
      <c r="U95" s="17"/>
    </row>
    <row r="96" spans="1:21" x14ac:dyDescent="0.25">
      <c r="A96" s="13"/>
      <c r="B96" s="13"/>
      <c r="C96" s="22"/>
      <c r="D96" s="13"/>
      <c r="E96" s="13"/>
      <c r="F96" s="13"/>
      <c r="G96" s="13"/>
      <c r="H96" s="13"/>
      <c r="I96" s="13"/>
      <c r="J96" s="13"/>
      <c r="K96" s="13"/>
      <c r="L96" s="13"/>
      <c r="M96" s="13"/>
      <c r="N96" s="17"/>
      <c r="O96" s="17"/>
      <c r="P96" s="17"/>
      <c r="Q96" s="17"/>
      <c r="R96" s="17"/>
      <c r="S96" s="17"/>
      <c r="T96" s="17"/>
      <c r="U96" s="17"/>
    </row>
    <row r="97" spans="1:21" x14ac:dyDescent="0.25">
      <c r="A97" s="13"/>
      <c r="B97" s="13"/>
      <c r="C97" s="22"/>
      <c r="D97" s="13"/>
      <c r="E97" s="13"/>
      <c r="F97" s="13"/>
      <c r="G97" s="13"/>
      <c r="H97" s="13"/>
      <c r="I97" s="13"/>
      <c r="J97" s="13"/>
      <c r="K97" s="13"/>
      <c r="L97" s="13"/>
      <c r="M97" s="13"/>
      <c r="N97" s="17"/>
      <c r="O97" s="17"/>
      <c r="P97" s="17"/>
      <c r="Q97" s="17"/>
      <c r="R97" s="17"/>
      <c r="S97" s="17"/>
      <c r="T97" s="17"/>
      <c r="U97" s="17"/>
    </row>
    <row r="98" spans="1:21" x14ac:dyDescent="0.25">
      <c r="A98" s="13"/>
      <c r="B98" s="13"/>
      <c r="C98" s="22"/>
      <c r="D98" s="13"/>
      <c r="E98" s="13"/>
      <c r="F98" s="13"/>
      <c r="G98" s="13"/>
      <c r="H98" s="13"/>
      <c r="I98" s="13"/>
      <c r="J98" s="13"/>
      <c r="K98" s="13"/>
      <c r="L98" s="13"/>
      <c r="M98" s="13"/>
      <c r="N98" s="17"/>
      <c r="O98" s="17"/>
      <c r="P98" s="17"/>
      <c r="Q98" s="17"/>
      <c r="R98" s="17"/>
      <c r="S98" s="17"/>
      <c r="T98" s="17"/>
      <c r="U98" s="17"/>
    </row>
    <row r="99" spans="1:21" x14ac:dyDescent="0.25">
      <c r="A99" s="13"/>
      <c r="B99" s="13"/>
      <c r="C99" s="22"/>
      <c r="D99" s="13"/>
      <c r="E99" s="13"/>
      <c r="F99" s="13"/>
      <c r="G99" s="13"/>
      <c r="H99" s="13"/>
      <c r="I99" s="13"/>
      <c r="J99" s="13"/>
      <c r="K99" s="13"/>
      <c r="L99" s="13"/>
      <c r="M99" s="13"/>
      <c r="N99" s="17"/>
      <c r="O99" s="17"/>
      <c r="P99" s="17"/>
      <c r="Q99" s="17"/>
      <c r="R99" s="17"/>
      <c r="S99" s="17"/>
      <c r="T99" s="17"/>
      <c r="U99" s="17"/>
    </row>
    <row r="100" spans="1:21" x14ac:dyDescent="0.25">
      <c r="A100" s="13"/>
      <c r="B100" s="13"/>
      <c r="C100" s="22"/>
      <c r="D100" s="13"/>
      <c r="E100" s="13"/>
      <c r="F100" s="13"/>
      <c r="G100" s="13"/>
      <c r="H100" s="13"/>
      <c r="I100" s="13"/>
      <c r="J100" s="13"/>
      <c r="K100" s="13"/>
      <c r="L100" s="13"/>
      <c r="M100" s="13"/>
      <c r="N100" s="17"/>
      <c r="O100" s="17"/>
      <c r="P100" s="17"/>
      <c r="Q100" s="17"/>
      <c r="R100" s="17"/>
      <c r="S100" s="17"/>
      <c r="T100" s="17"/>
      <c r="U100" s="17"/>
    </row>
    <row r="101" spans="1:21" x14ac:dyDescent="0.25">
      <c r="A101" s="13"/>
      <c r="B101" s="13"/>
      <c r="C101" s="22"/>
      <c r="D101" s="13"/>
      <c r="E101" s="13"/>
      <c r="F101" s="13"/>
      <c r="G101" s="13"/>
      <c r="H101" s="13"/>
      <c r="I101" s="13"/>
      <c r="J101" s="13"/>
      <c r="K101" s="13"/>
      <c r="L101" s="13"/>
      <c r="M101" s="13"/>
      <c r="N101" s="17"/>
      <c r="O101" s="17"/>
      <c r="P101" s="17"/>
      <c r="Q101" s="17"/>
      <c r="R101" s="17"/>
      <c r="S101" s="17"/>
      <c r="T101" s="17"/>
      <c r="U101" s="17"/>
    </row>
    <row r="102" spans="1:21" x14ac:dyDescent="0.25">
      <c r="A102" s="13"/>
      <c r="B102" s="13"/>
      <c r="C102" s="22"/>
      <c r="D102" s="13"/>
      <c r="E102" s="13"/>
      <c r="F102" s="13"/>
      <c r="G102" s="13"/>
      <c r="H102" s="13"/>
      <c r="I102" s="13"/>
      <c r="J102" s="13"/>
      <c r="K102" s="13"/>
      <c r="L102" s="13"/>
      <c r="M102" s="13"/>
      <c r="N102" s="17"/>
      <c r="O102" s="17"/>
      <c r="P102" s="17"/>
      <c r="Q102" s="17"/>
      <c r="R102" s="17"/>
      <c r="S102" s="17"/>
      <c r="T102" s="17"/>
      <c r="U102" s="17"/>
    </row>
    <row r="103" spans="1:21" x14ac:dyDescent="0.25">
      <c r="A103" s="13"/>
      <c r="B103" s="13"/>
      <c r="C103" s="22"/>
      <c r="D103" s="13"/>
      <c r="E103" s="13"/>
      <c r="F103" s="13"/>
      <c r="G103" s="13"/>
      <c r="H103" s="13"/>
      <c r="I103" s="13"/>
      <c r="J103" s="13"/>
      <c r="K103" s="13"/>
      <c r="L103" s="13"/>
      <c r="M103" s="13"/>
      <c r="N103" s="17"/>
      <c r="O103" s="17"/>
      <c r="P103" s="17"/>
      <c r="Q103" s="17"/>
      <c r="R103" s="17"/>
      <c r="S103" s="17"/>
      <c r="T103" s="17"/>
      <c r="U103" s="17"/>
    </row>
    <row r="104" spans="1:21" x14ac:dyDescent="0.25">
      <c r="A104" s="13"/>
      <c r="B104" s="13"/>
      <c r="C104" s="22"/>
      <c r="D104" s="13"/>
      <c r="E104" s="13"/>
      <c r="F104" s="13"/>
      <c r="G104" s="13"/>
      <c r="H104" s="13"/>
      <c r="I104" s="13"/>
      <c r="J104" s="13"/>
      <c r="K104" s="13"/>
      <c r="L104" s="13"/>
      <c r="M104" s="13"/>
      <c r="N104" s="17"/>
      <c r="O104" s="17"/>
      <c r="P104" s="17"/>
      <c r="Q104" s="17"/>
      <c r="R104" s="17"/>
      <c r="S104" s="17"/>
      <c r="T104" s="17"/>
      <c r="U104" s="17"/>
    </row>
    <row r="105" spans="1:21" x14ac:dyDescent="0.25">
      <c r="A105" s="13"/>
      <c r="B105" s="13"/>
      <c r="C105" s="22"/>
      <c r="D105" s="13"/>
      <c r="E105" s="13"/>
      <c r="F105" s="13"/>
      <c r="G105" s="13"/>
      <c r="H105" s="13"/>
      <c r="I105" s="13"/>
      <c r="J105" s="13"/>
      <c r="K105" s="13"/>
      <c r="L105" s="13"/>
      <c r="M105" s="13"/>
      <c r="N105" s="17"/>
      <c r="O105" s="17"/>
      <c r="P105" s="17"/>
      <c r="Q105" s="17"/>
      <c r="R105" s="17"/>
      <c r="S105" s="17"/>
      <c r="T105" s="17"/>
      <c r="U105" s="17"/>
    </row>
    <row r="106" spans="1:21" x14ac:dyDescent="0.25">
      <c r="C106" s="22"/>
      <c r="D106" s="13"/>
      <c r="E106" s="13"/>
      <c r="F106" s="13"/>
      <c r="G106" s="13"/>
      <c r="H106" s="13"/>
      <c r="I106" s="13"/>
      <c r="J106" s="13"/>
      <c r="K106" s="13"/>
      <c r="L106" s="13"/>
      <c r="M106" s="13"/>
      <c r="N106" s="17"/>
    </row>
    <row r="107" spans="1:21" x14ac:dyDescent="0.25">
      <c r="C107" s="22"/>
      <c r="D107" s="13"/>
      <c r="E107" s="13"/>
      <c r="F107" s="13"/>
      <c r="G107" s="13"/>
      <c r="H107" s="13"/>
      <c r="I107" s="13"/>
      <c r="J107" s="13"/>
      <c r="K107" s="13"/>
      <c r="L107" s="13"/>
      <c r="M107" s="13"/>
      <c r="N107" s="17"/>
    </row>
    <row r="108" spans="1:21" x14ac:dyDescent="0.25">
      <c r="C108" s="22"/>
      <c r="D108" s="13"/>
      <c r="E108" s="13"/>
      <c r="F108" s="13"/>
      <c r="G108" s="13"/>
      <c r="H108" s="13"/>
      <c r="I108" s="13"/>
      <c r="J108" s="13"/>
      <c r="K108" s="13"/>
      <c r="L108" s="13"/>
      <c r="M108" s="13"/>
      <c r="N108" s="17"/>
    </row>
    <row r="109" spans="1:21" x14ac:dyDescent="0.25">
      <c r="C109" s="22"/>
      <c r="D109" s="13"/>
      <c r="E109" s="13"/>
      <c r="F109" s="13"/>
      <c r="G109" s="13"/>
      <c r="H109" s="13"/>
      <c r="I109" s="13"/>
      <c r="J109" s="13"/>
      <c r="K109" s="13"/>
      <c r="L109" s="13"/>
      <c r="M109" s="13"/>
      <c r="N109" s="17"/>
    </row>
  </sheetData>
  <mergeCells count="96">
    <mergeCell ref="V34:V35"/>
    <mergeCell ref="A16:A35"/>
    <mergeCell ref="C34:C35"/>
    <mergeCell ref="D34:D35"/>
    <mergeCell ref="E34:E35"/>
    <mergeCell ref="T34:T35"/>
    <mergeCell ref="U32:U35"/>
    <mergeCell ref="V18:V19"/>
    <mergeCell ref="V22:V23"/>
    <mergeCell ref="V28:V29"/>
    <mergeCell ref="D28:D29"/>
    <mergeCell ref="D30:D31"/>
    <mergeCell ref="E18:E19"/>
    <mergeCell ref="V30:V31"/>
    <mergeCell ref="E28:E29"/>
    <mergeCell ref="E30:E31"/>
    <mergeCell ref="V24:V25"/>
    <mergeCell ref="V26:V27"/>
    <mergeCell ref="D20:D21"/>
    <mergeCell ref="V20:V21"/>
    <mergeCell ref="E20:E21"/>
    <mergeCell ref="E22:E23"/>
    <mergeCell ref="U24:U25"/>
    <mergeCell ref="V32:V33"/>
    <mergeCell ref="U20:U21"/>
    <mergeCell ref="T16:T19"/>
    <mergeCell ref="D18:D19"/>
    <mergeCell ref="U18:U19"/>
    <mergeCell ref="E32:E33"/>
    <mergeCell ref="U22:U23"/>
    <mergeCell ref="U28:U29"/>
    <mergeCell ref="U30:U31"/>
    <mergeCell ref="T20:T31"/>
    <mergeCell ref="T32:T33"/>
    <mergeCell ref="D24:D25"/>
    <mergeCell ref="E24:E25"/>
    <mergeCell ref="D32:D33"/>
    <mergeCell ref="E26:E27"/>
    <mergeCell ref="D22:D23"/>
    <mergeCell ref="V16:V17"/>
    <mergeCell ref="E12:E13"/>
    <mergeCell ref="D26:D27"/>
    <mergeCell ref="U26:U27"/>
    <mergeCell ref="V10:V11"/>
    <mergeCell ref="D12:D13"/>
    <mergeCell ref="V14:V15"/>
    <mergeCell ref="D16:D17"/>
    <mergeCell ref="U14:U15"/>
    <mergeCell ref="D14:D15"/>
    <mergeCell ref="A36:S36"/>
    <mergeCell ref="T6:U6"/>
    <mergeCell ref="A1:B4"/>
    <mergeCell ref="C1:V1"/>
    <mergeCell ref="C2:V2"/>
    <mergeCell ref="D3:V3"/>
    <mergeCell ref="D4:V4"/>
    <mergeCell ref="V6:V7"/>
    <mergeCell ref="C6:C7"/>
    <mergeCell ref="D6:E6"/>
    <mergeCell ref="U16:U17"/>
    <mergeCell ref="T12:T15"/>
    <mergeCell ref="E14:E15"/>
    <mergeCell ref="E16:E17"/>
    <mergeCell ref="V12:V13"/>
    <mergeCell ref="U12:U13"/>
    <mergeCell ref="F6:S6"/>
    <mergeCell ref="B6:B7"/>
    <mergeCell ref="D8:D9"/>
    <mergeCell ref="E8:E9"/>
    <mergeCell ref="V8:V9"/>
    <mergeCell ref="A8:A11"/>
    <mergeCell ref="C8:C9"/>
    <mergeCell ref="U8:U9"/>
    <mergeCell ref="C10:C11"/>
    <mergeCell ref="U10:U11"/>
    <mergeCell ref="B8:B9"/>
    <mergeCell ref="T8:T9"/>
    <mergeCell ref="B10:B11"/>
    <mergeCell ref="T10:T11"/>
    <mergeCell ref="D10:D11"/>
    <mergeCell ref="B32:B35"/>
    <mergeCell ref="C32:C33"/>
    <mergeCell ref="C20:C21"/>
    <mergeCell ref="C18:C19"/>
    <mergeCell ref="C22:C23"/>
    <mergeCell ref="C28:C29"/>
    <mergeCell ref="C30:C31"/>
    <mergeCell ref="C24:C25"/>
    <mergeCell ref="C26:C27"/>
    <mergeCell ref="A12:A15"/>
    <mergeCell ref="B12:B15"/>
    <mergeCell ref="B16:B19"/>
    <mergeCell ref="B20:B31"/>
    <mergeCell ref="C12:C13"/>
    <mergeCell ref="C14:C15"/>
    <mergeCell ref="C16:C17"/>
  </mergeCells>
  <printOptions horizontalCentered="1" verticalCentered="1"/>
  <pageMargins left="0" right="0" top="0.55118110236220474" bottom="0" header="0.31496062992125984" footer="0"/>
  <pageSetup scale="44"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57"/>
  <sheetViews>
    <sheetView tabSelected="1" view="pageBreakPreview" zoomScale="70" zoomScaleNormal="70" zoomScaleSheetLayoutView="70" workbookViewId="0">
      <pane ySplit="6" topLeftCell="A7" activePane="bottomLeft" state="frozen"/>
      <selection activeCell="A6" sqref="A6"/>
      <selection pane="bottomLeft" activeCell="F17" sqref="F17"/>
    </sheetView>
  </sheetViews>
  <sheetFormatPr baseColWidth="10" defaultRowHeight="18" customHeight="1" x14ac:dyDescent="0.25"/>
  <cols>
    <col min="2" max="2" width="29.42578125" customWidth="1"/>
    <col min="3" max="3" width="23.5703125" customWidth="1"/>
    <col min="4" max="5" width="25.28515625" customWidth="1"/>
    <col min="6" max="6" width="23.42578125" customWidth="1"/>
    <col min="7" max="7" width="16.7109375" hidden="1" customWidth="1"/>
    <col min="8" max="8" width="25.28515625" hidden="1" customWidth="1"/>
    <col min="9" max="9" width="21.7109375" hidden="1" customWidth="1"/>
    <col min="10" max="10" width="25.85546875" customWidth="1"/>
    <col min="11" max="12" width="25.85546875" hidden="1" customWidth="1"/>
    <col min="13" max="13" width="17.28515625" hidden="1" customWidth="1"/>
    <col min="14" max="14" width="14.7109375" hidden="1" customWidth="1"/>
    <col min="15" max="15" width="15.28515625" hidden="1" customWidth="1"/>
    <col min="16" max="16" width="12.85546875" customWidth="1"/>
    <col min="17" max="17" width="13.5703125" customWidth="1"/>
    <col min="18" max="18" width="17.5703125" customWidth="1"/>
    <col min="19" max="19" width="13.5703125" customWidth="1"/>
    <col min="20" max="20" width="13.42578125" customWidth="1"/>
    <col min="21" max="21" width="15.5703125" bestFit="1" customWidth="1"/>
    <col min="22" max="22" width="18.42578125" bestFit="1" customWidth="1"/>
    <col min="23" max="23" width="15.5703125" customWidth="1"/>
    <col min="24" max="24" width="14" style="62" customWidth="1"/>
    <col min="25" max="25" width="11.42578125" style="62"/>
    <col min="258" max="259" width="29.42578125" customWidth="1"/>
    <col min="260" max="262" width="25.28515625" customWidth="1"/>
    <col min="263" max="263" width="16.7109375" bestFit="1" customWidth="1"/>
    <col min="264" max="264" width="25.28515625" customWidth="1"/>
    <col min="265" max="265" width="21.7109375" customWidth="1"/>
    <col min="266" max="266" width="25.85546875" customWidth="1"/>
    <col min="267" max="267" width="0" hidden="1" customWidth="1"/>
    <col min="268" max="268" width="25.85546875" customWidth="1"/>
    <col min="269" max="269" width="17.28515625" customWidth="1"/>
    <col min="270" max="270" width="14.7109375" customWidth="1"/>
    <col min="271" max="271" width="15.28515625" customWidth="1"/>
    <col min="272" max="272" width="12.85546875" customWidth="1"/>
    <col min="273" max="273" width="13.5703125" customWidth="1"/>
    <col min="274" max="274" width="17.5703125" customWidth="1"/>
    <col min="275" max="275" width="13.5703125" customWidth="1"/>
    <col min="276" max="276" width="13.42578125" customWidth="1"/>
    <col min="277" max="277" width="15.5703125" bestFit="1" customWidth="1"/>
    <col min="278" max="278" width="18.42578125" bestFit="1" customWidth="1"/>
    <col min="279" max="279" width="14.5703125" bestFit="1" customWidth="1"/>
    <col min="280" max="280" width="11.5703125" bestFit="1" customWidth="1"/>
    <col min="514" max="515" width="29.42578125" customWidth="1"/>
    <col min="516" max="518" width="25.28515625" customWidth="1"/>
    <col min="519" max="519" width="16.7109375" bestFit="1" customWidth="1"/>
    <col min="520" max="520" width="25.28515625" customWidth="1"/>
    <col min="521" max="521" width="21.7109375" customWidth="1"/>
    <col min="522" max="522" width="25.85546875" customWidth="1"/>
    <col min="523" max="523" width="0" hidden="1" customWidth="1"/>
    <col min="524" max="524" width="25.85546875" customWidth="1"/>
    <col min="525" max="525" width="17.28515625" customWidth="1"/>
    <col min="526" max="526" width="14.7109375" customWidth="1"/>
    <col min="527" max="527" width="15.28515625" customWidth="1"/>
    <col min="528" max="528" width="12.85546875" customWidth="1"/>
    <col min="529" max="529" width="13.5703125" customWidth="1"/>
    <col min="530" max="530" width="17.5703125" customWidth="1"/>
    <col min="531" max="531" width="13.5703125" customWidth="1"/>
    <col min="532" max="532" width="13.42578125" customWidth="1"/>
    <col min="533" max="533" width="15.5703125" bestFit="1" customWidth="1"/>
    <col min="534" max="534" width="18.42578125" bestFit="1" customWidth="1"/>
    <col min="535" max="535" width="14.5703125" bestFit="1" customWidth="1"/>
    <col min="536" max="536" width="11.5703125" bestFit="1" customWidth="1"/>
    <col min="770" max="771" width="29.42578125" customWidth="1"/>
    <col min="772" max="774" width="25.28515625" customWidth="1"/>
    <col min="775" max="775" width="16.7109375" bestFit="1" customWidth="1"/>
    <col min="776" max="776" width="25.28515625" customWidth="1"/>
    <col min="777" max="777" width="21.7109375" customWidth="1"/>
    <col min="778" max="778" width="25.85546875" customWidth="1"/>
    <col min="779" max="779" width="0" hidden="1" customWidth="1"/>
    <col min="780" max="780" width="25.85546875" customWidth="1"/>
    <col min="781" max="781" width="17.28515625" customWidth="1"/>
    <col min="782" max="782" width="14.7109375" customWidth="1"/>
    <col min="783" max="783" width="15.28515625" customWidth="1"/>
    <col min="784" max="784" width="12.85546875" customWidth="1"/>
    <col min="785" max="785" width="13.5703125" customWidth="1"/>
    <col min="786" max="786" width="17.5703125" customWidth="1"/>
    <col min="787" max="787" width="13.5703125" customWidth="1"/>
    <col min="788" max="788" width="13.42578125" customWidth="1"/>
    <col min="789" max="789" width="15.5703125" bestFit="1" customWidth="1"/>
    <col min="790" max="790" width="18.42578125" bestFit="1" customWidth="1"/>
    <col min="791" max="791" width="14.5703125" bestFit="1" customWidth="1"/>
    <col min="792" max="792" width="11.5703125" bestFit="1" customWidth="1"/>
    <col min="1026" max="1027" width="29.42578125" customWidth="1"/>
    <col min="1028" max="1030" width="25.28515625" customWidth="1"/>
    <col min="1031" max="1031" width="16.7109375" bestFit="1" customWidth="1"/>
    <col min="1032" max="1032" width="25.28515625" customWidth="1"/>
    <col min="1033" max="1033" width="21.7109375" customWidth="1"/>
    <col min="1034" max="1034" width="25.85546875" customWidth="1"/>
    <col min="1035" max="1035" width="0" hidden="1" customWidth="1"/>
    <col min="1036" max="1036" width="25.85546875" customWidth="1"/>
    <col min="1037" max="1037" width="17.28515625" customWidth="1"/>
    <col min="1038" max="1038" width="14.7109375" customWidth="1"/>
    <col min="1039" max="1039" width="15.28515625" customWidth="1"/>
    <col min="1040" max="1040" width="12.85546875" customWidth="1"/>
    <col min="1041" max="1041" width="13.5703125" customWidth="1"/>
    <col min="1042" max="1042" width="17.5703125" customWidth="1"/>
    <col min="1043" max="1043" width="13.5703125" customWidth="1"/>
    <col min="1044" max="1044" width="13.42578125" customWidth="1"/>
    <col min="1045" max="1045" width="15.5703125" bestFit="1" customWidth="1"/>
    <col min="1046" max="1046" width="18.42578125" bestFit="1" customWidth="1"/>
    <col min="1047" max="1047" width="14.5703125" bestFit="1" customWidth="1"/>
    <col min="1048" max="1048" width="11.5703125" bestFit="1" customWidth="1"/>
    <col min="1282" max="1283" width="29.42578125" customWidth="1"/>
    <col min="1284" max="1286" width="25.28515625" customWidth="1"/>
    <col min="1287" max="1287" width="16.7109375" bestFit="1" customWidth="1"/>
    <col min="1288" max="1288" width="25.28515625" customWidth="1"/>
    <col min="1289" max="1289" width="21.7109375" customWidth="1"/>
    <col min="1290" max="1290" width="25.85546875" customWidth="1"/>
    <col min="1291" max="1291" width="0" hidden="1" customWidth="1"/>
    <col min="1292" max="1292" width="25.85546875" customWidth="1"/>
    <col min="1293" max="1293" width="17.28515625" customWidth="1"/>
    <col min="1294" max="1294" width="14.7109375" customWidth="1"/>
    <col min="1295" max="1295" width="15.28515625" customWidth="1"/>
    <col min="1296" max="1296" width="12.85546875" customWidth="1"/>
    <col min="1297" max="1297" width="13.5703125" customWidth="1"/>
    <col min="1298" max="1298" width="17.5703125" customWidth="1"/>
    <col min="1299" max="1299" width="13.5703125" customWidth="1"/>
    <col min="1300" max="1300" width="13.42578125" customWidth="1"/>
    <col min="1301" max="1301" width="15.5703125" bestFit="1" customWidth="1"/>
    <col min="1302" max="1302" width="18.42578125" bestFit="1" customWidth="1"/>
    <col min="1303" max="1303" width="14.5703125" bestFit="1" customWidth="1"/>
    <col min="1304" max="1304" width="11.5703125" bestFit="1" customWidth="1"/>
    <col min="1538" max="1539" width="29.42578125" customWidth="1"/>
    <col min="1540" max="1542" width="25.28515625" customWidth="1"/>
    <col min="1543" max="1543" width="16.7109375" bestFit="1" customWidth="1"/>
    <col min="1544" max="1544" width="25.28515625" customWidth="1"/>
    <col min="1545" max="1545" width="21.7109375" customWidth="1"/>
    <col min="1546" max="1546" width="25.85546875" customWidth="1"/>
    <col min="1547" max="1547" width="0" hidden="1" customWidth="1"/>
    <col min="1548" max="1548" width="25.85546875" customWidth="1"/>
    <col min="1549" max="1549" width="17.28515625" customWidth="1"/>
    <col min="1550" max="1550" width="14.7109375" customWidth="1"/>
    <col min="1551" max="1551" width="15.28515625" customWidth="1"/>
    <col min="1552" max="1552" width="12.85546875" customWidth="1"/>
    <col min="1553" max="1553" width="13.5703125" customWidth="1"/>
    <col min="1554" max="1554" width="17.5703125" customWidth="1"/>
    <col min="1555" max="1555" width="13.5703125" customWidth="1"/>
    <col min="1556" max="1556" width="13.42578125" customWidth="1"/>
    <col min="1557" max="1557" width="15.5703125" bestFit="1" customWidth="1"/>
    <col min="1558" max="1558" width="18.42578125" bestFit="1" customWidth="1"/>
    <col min="1559" max="1559" width="14.5703125" bestFit="1" customWidth="1"/>
    <col min="1560" max="1560" width="11.5703125" bestFit="1" customWidth="1"/>
    <col min="1794" max="1795" width="29.42578125" customWidth="1"/>
    <col min="1796" max="1798" width="25.28515625" customWidth="1"/>
    <col min="1799" max="1799" width="16.7109375" bestFit="1" customWidth="1"/>
    <col min="1800" max="1800" width="25.28515625" customWidth="1"/>
    <col min="1801" max="1801" width="21.7109375" customWidth="1"/>
    <col min="1802" max="1802" width="25.85546875" customWidth="1"/>
    <col min="1803" max="1803" width="0" hidden="1" customWidth="1"/>
    <col min="1804" max="1804" width="25.85546875" customWidth="1"/>
    <col min="1805" max="1805" width="17.28515625" customWidth="1"/>
    <col min="1806" max="1806" width="14.7109375" customWidth="1"/>
    <col min="1807" max="1807" width="15.28515625" customWidth="1"/>
    <col min="1808" max="1808" width="12.85546875" customWidth="1"/>
    <col min="1809" max="1809" width="13.5703125" customWidth="1"/>
    <col min="1810" max="1810" width="17.5703125" customWidth="1"/>
    <col min="1811" max="1811" width="13.5703125" customWidth="1"/>
    <col min="1812" max="1812" width="13.42578125" customWidth="1"/>
    <col min="1813" max="1813" width="15.5703125" bestFit="1" customWidth="1"/>
    <col min="1814" max="1814" width="18.42578125" bestFit="1" customWidth="1"/>
    <col min="1815" max="1815" width="14.5703125" bestFit="1" customWidth="1"/>
    <col min="1816" max="1816" width="11.5703125" bestFit="1" customWidth="1"/>
    <col min="2050" max="2051" width="29.42578125" customWidth="1"/>
    <col min="2052" max="2054" width="25.28515625" customWidth="1"/>
    <col min="2055" max="2055" width="16.7109375" bestFit="1" customWidth="1"/>
    <col min="2056" max="2056" width="25.28515625" customWidth="1"/>
    <col min="2057" max="2057" width="21.7109375" customWidth="1"/>
    <col min="2058" max="2058" width="25.85546875" customWidth="1"/>
    <col min="2059" max="2059" width="0" hidden="1" customWidth="1"/>
    <col min="2060" max="2060" width="25.85546875" customWidth="1"/>
    <col min="2061" max="2061" width="17.28515625" customWidth="1"/>
    <col min="2062" max="2062" width="14.7109375" customWidth="1"/>
    <col min="2063" max="2063" width="15.28515625" customWidth="1"/>
    <col min="2064" max="2064" width="12.85546875" customWidth="1"/>
    <col min="2065" max="2065" width="13.5703125" customWidth="1"/>
    <col min="2066" max="2066" width="17.5703125" customWidth="1"/>
    <col min="2067" max="2067" width="13.5703125" customWidth="1"/>
    <col min="2068" max="2068" width="13.42578125" customWidth="1"/>
    <col min="2069" max="2069" width="15.5703125" bestFit="1" customWidth="1"/>
    <col min="2070" max="2070" width="18.42578125" bestFit="1" customWidth="1"/>
    <col min="2071" max="2071" width="14.5703125" bestFit="1" customWidth="1"/>
    <col min="2072" max="2072" width="11.5703125" bestFit="1" customWidth="1"/>
    <col min="2306" max="2307" width="29.42578125" customWidth="1"/>
    <col min="2308" max="2310" width="25.28515625" customWidth="1"/>
    <col min="2311" max="2311" width="16.7109375" bestFit="1" customWidth="1"/>
    <col min="2312" max="2312" width="25.28515625" customWidth="1"/>
    <col min="2313" max="2313" width="21.7109375" customWidth="1"/>
    <col min="2314" max="2314" width="25.85546875" customWidth="1"/>
    <col min="2315" max="2315" width="0" hidden="1" customWidth="1"/>
    <col min="2316" max="2316" width="25.85546875" customWidth="1"/>
    <col min="2317" max="2317" width="17.28515625" customWidth="1"/>
    <col min="2318" max="2318" width="14.7109375" customWidth="1"/>
    <col min="2319" max="2319" width="15.28515625" customWidth="1"/>
    <col min="2320" max="2320" width="12.85546875" customWidth="1"/>
    <col min="2321" max="2321" width="13.5703125" customWidth="1"/>
    <col min="2322" max="2322" width="17.5703125" customWidth="1"/>
    <col min="2323" max="2323" width="13.5703125" customWidth="1"/>
    <col min="2324" max="2324" width="13.42578125" customWidth="1"/>
    <col min="2325" max="2325" width="15.5703125" bestFit="1" customWidth="1"/>
    <col min="2326" max="2326" width="18.42578125" bestFit="1" customWidth="1"/>
    <col min="2327" max="2327" width="14.5703125" bestFit="1" customWidth="1"/>
    <col min="2328" max="2328" width="11.5703125" bestFit="1" customWidth="1"/>
    <col min="2562" max="2563" width="29.42578125" customWidth="1"/>
    <col min="2564" max="2566" width="25.28515625" customWidth="1"/>
    <col min="2567" max="2567" width="16.7109375" bestFit="1" customWidth="1"/>
    <col min="2568" max="2568" width="25.28515625" customWidth="1"/>
    <col min="2569" max="2569" width="21.7109375" customWidth="1"/>
    <col min="2570" max="2570" width="25.85546875" customWidth="1"/>
    <col min="2571" max="2571" width="0" hidden="1" customWidth="1"/>
    <col min="2572" max="2572" width="25.85546875" customWidth="1"/>
    <col min="2573" max="2573" width="17.28515625" customWidth="1"/>
    <col min="2574" max="2574" width="14.7109375" customWidth="1"/>
    <col min="2575" max="2575" width="15.28515625" customWidth="1"/>
    <col min="2576" max="2576" width="12.85546875" customWidth="1"/>
    <col min="2577" max="2577" width="13.5703125" customWidth="1"/>
    <col min="2578" max="2578" width="17.5703125" customWidth="1"/>
    <col min="2579" max="2579" width="13.5703125" customWidth="1"/>
    <col min="2580" max="2580" width="13.42578125" customWidth="1"/>
    <col min="2581" max="2581" width="15.5703125" bestFit="1" customWidth="1"/>
    <col min="2582" max="2582" width="18.42578125" bestFit="1" customWidth="1"/>
    <col min="2583" max="2583" width="14.5703125" bestFit="1" customWidth="1"/>
    <col min="2584" max="2584" width="11.5703125" bestFit="1" customWidth="1"/>
    <col min="2818" max="2819" width="29.42578125" customWidth="1"/>
    <col min="2820" max="2822" width="25.28515625" customWidth="1"/>
    <col min="2823" max="2823" width="16.7109375" bestFit="1" customWidth="1"/>
    <col min="2824" max="2824" width="25.28515625" customWidth="1"/>
    <col min="2825" max="2825" width="21.7109375" customWidth="1"/>
    <col min="2826" max="2826" width="25.85546875" customWidth="1"/>
    <col min="2827" max="2827" width="0" hidden="1" customWidth="1"/>
    <col min="2828" max="2828" width="25.85546875" customWidth="1"/>
    <col min="2829" max="2829" width="17.28515625" customWidth="1"/>
    <col min="2830" max="2830" width="14.7109375" customWidth="1"/>
    <col min="2831" max="2831" width="15.28515625" customWidth="1"/>
    <col min="2832" max="2832" width="12.85546875" customWidth="1"/>
    <col min="2833" max="2833" width="13.5703125" customWidth="1"/>
    <col min="2834" max="2834" width="17.5703125" customWidth="1"/>
    <col min="2835" max="2835" width="13.5703125" customWidth="1"/>
    <col min="2836" max="2836" width="13.42578125" customWidth="1"/>
    <col min="2837" max="2837" width="15.5703125" bestFit="1" customWidth="1"/>
    <col min="2838" max="2838" width="18.42578125" bestFit="1" customWidth="1"/>
    <col min="2839" max="2839" width="14.5703125" bestFit="1" customWidth="1"/>
    <col min="2840" max="2840" width="11.5703125" bestFit="1" customWidth="1"/>
    <col min="3074" max="3075" width="29.42578125" customWidth="1"/>
    <col min="3076" max="3078" width="25.28515625" customWidth="1"/>
    <col min="3079" max="3079" width="16.7109375" bestFit="1" customWidth="1"/>
    <col min="3080" max="3080" width="25.28515625" customWidth="1"/>
    <col min="3081" max="3081" width="21.7109375" customWidth="1"/>
    <col min="3082" max="3082" width="25.85546875" customWidth="1"/>
    <col min="3083" max="3083" width="0" hidden="1" customWidth="1"/>
    <col min="3084" max="3084" width="25.85546875" customWidth="1"/>
    <col min="3085" max="3085" width="17.28515625" customWidth="1"/>
    <col min="3086" max="3086" width="14.7109375" customWidth="1"/>
    <col min="3087" max="3087" width="15.28515625" customWidth="1"/>
    <col min="3088" max="3088" width="12.85546875" customWidth="1"/>
    <col min="3089" max="3089" width="13.5703125" customWidth="1"/>
    <col min="3090" max="3090" width="17.5703125" customWidth="1"/>
    <col min="3091" max="3091" width="13.5703125" customWidth="1"/>
    <col min="3092" max="3092" width="13.42578125" customWidth="1"/>
    <col min="3093" max="3093" width="15.5703125" bestFit="1" customWidth="1"/>
    <col min="3094" max="3094" width="18.42578125" bestFit="1" customWidth="1"/>
    <col min="3095" max="3095" width="14.5703125" bestFit="1" customWidth="1"/>
    <col min="3096" max="3096" width="11.5703125" bestFit="1" customWidth="1"/>
    <col min="3330" max="3331" width="29.42578125" customWidth="1"/>
    <col min="3332" max="3334" width="25.28515625" customWidth="1"/>
    <col min="3335" max="3335" width="16.7109375" bestFit="1" customWidth="1"/>
    <col min="3336" max="3336" width="25.28515625" customWidth="1"/>
    <col min="3337" max="3337" width="21.7109375" customWidth="1"/>
    <col min="3338" max="3338" width="25.85546875" customWidth="1"/>
    <col min="3339" max="3339" width="0" hidden="1" customWidth="1"/>
    <col min="3340" max="3340" width="25.85546875" customWidth="1"/>
    <col min="3341" max="3341" width="17.28515625" customWidth="1"/>
    <col min="3342" max="3342" width="14.7109375" customWidth="1"/>
    <col min="3343" max="3343" width="15.28515625" customWidth="1"/>
    <col min="3344" max="3344" width="12.85546875" customWidth="1"/>
    <col min="3345" max="3345" width="13.5703125" customWidth="1"/>
    <col min="3346" max="3346" width="17.5703125" customWidth="1"/>
    <col min="3347" max="3347" width="13.5703125" customWidth="1"/>
    <col min="3348" max="3348" width="13.42578125" customWidth="1"/>
    <col min="3349" max="3349" width="15.5703125" bestFit="1" customWidth="1"/>
    <col min="3350" max="3350" width="18.42578125" bestFit="1" customWidth="1"/>
    <col min="3351" max="3351" width="14.5703125" bestFit="1" customWidth="1"/>
    <col min="3352" max="3352" width="11.5703125" bestFit="1" customWidth="1"/>
    <col min="3586" max="3587" width="29.42578125" customWidth="1"/>
    <col min="3588" max="3590" width="25.28515625" customWidth="1"/>
    <col min="3591" max="3591" width="16.7109375" bestFit="1" customWidth="1"/>
    <col min="3592" max="3592" width="25.28515625" customWidth="1"/>
    <col min="3593" max="3593" width="21.7109375" customWidth="1"/>
    <col min="3594" max="3594" width="25.85546875" customWidth="1"/>
    <col min="3595" max="3595" width="0" hidden="1" customWidth="1"/>
    <col min="3596" max="3596" width="25.85546875" customWidth="1"/>
    <col min="3597" max="3597" width="17.28515625" customWidth="1"/>
    <col min="3598" max="3598" width="14.7109375" customWidth="1"/>
    <col min="3599" max="3599" width="15.28515625" customWidth="1"/>
    <col min="3600" max="3600" width="12.85546875" customWidth="1"/>
    <col min="3601" max="3601" width="13.5703125" customWidth="1"/>
    <col min="3602" max="3602" width="17.5703125" customWidth="1"/>
    <col min="3603" max="3603" width="13.5703125" customWidth="1"/>
    <col min="3604" max="3604" width="13.42578125" customWidth="1"/>
    <col min="3605" max="3605" width="15.5703125" bestFit="1" customWidth="1"/>
    <col min="3606" max="3606" width="18.42578125" bestFit="1" customWidth="1"/>
    <col min="3607" max="3607" width="14.5703125" bestFit="1" customWidth="1"/>
    <col min="3608" max="3608" width="11.5703125" bestFit="1" customWidth="1"/>
    <col min="3842" max="3843" width="29.42578125" customWidth="1"/>
    <col min="3844" max="3846" width="25.28515625" customWidth="1"/>
    <col min="3847" max="3847" width="16.7109375" bestFit="1" customWidth="1"/>
    <col min="3848" max="3848" width="25.28515625" customWidth="1"/>
    <col min="3849" max="3849" width="21.7109375" customWidth="1"/>
    <col min="3850" max="3850" width="25.85546875" customWidth="1"/>
    <col min="3851" max="3851" width="0" hidden="1" customWidth="1"/>
    <col min="3852" max="3852" width="25.85546875" customWidth="1"/>
    <col min="3853" max="3853" width="17.28515625" customWidth="1"/>
    <col min="3854" max="3854" width="14.7109375" customWidth="1"/>
    <col min="3855" max="3855" width="15.28515625" customWidth="1"/>
    <col min="3856" max="3856" width="12.85546875" customWidth="1"/>
    <col min="3857" max="3857" width="13.5703125" customWidth="1"/>
    <col min="3858" max="3858" width="17.5703125" customWidth="1"/>
    <col min="3859" max="3859" width="13.5703125" customWidth="1"/>
    <col min="3860" max="3860" width="13.42578125" customWidth="1"/>
    <col min="3861" max="3861" width="15.5703125" bestFit="1" customWidth="1"/>
    <col min="3862" max="3862" width="18.42578125" bestFit="1" customWidth="1"/>
    <col min="3863" max="3863" width="14.5703125" bestFit="1" customWidth="1"/>
    <col min="3864" max="3864" width="11.5703125" bestFit="1" customWidth="1"/>
    <col min="4098" max="4099" width="29.42578125" customWidth="1"/>
    <col min="4100" max="4102" width="25.28515625" customWidth="1"/>
    <col min="4103" max="4103" width="16.7109375" bestFit="1" customWidth="1"/>
    <col min="4104" max="4104" width="25.28515625" customWidth="1"/>
    <col min="4105" max="4105" width="21.7109375" customWidth="1"/>
    <col min="4106" max="4106" width="25.85546875" customWidth="1"/>
    <col min="4107" max="4107" width="0" hidden="1" customWidth="1"/>
    <col min="4108" max="4108" width="25.85546875" customWidth="1"/>
    <col min="4109" max="4109" width="17.28515625" customWidth="1"/>
    <col min="4110" max="4110" width="14.7109375" customWidth="1"/>
    <col min="4111" max="4111" width="15.28515625" customWidth="1"/>
    <col min="4112" max="4112" width="12.85546875" customWidth="1"/>
    <col min="4113" max="4113" width="13.5703125" customWidth="1"/>
    <col min="4114" max="4114" width="17.5703125" customWidth="1"/>
    <col min="4115" max="4115" width="13.5703125" customWidth="1"/>
    <col min="4116" max="4116" width="13.42578125" customWidth="1"/>
    <col min="4117" max="4117" width="15.5703125" bestFit="1" customWidth="1"/>
    <col min="4118" max="4118" width="18.42578125" bestFit="1" customWidth="1"/>
    <col min="4119" max="4119" width="14.5703125" bestFit="1" customWidth="1"/>
    <col min="4120" max="4120" width="11.5703125" bestFit="1" customWidth="1"/>
    <col min="4354" max="4355" width="29.42578125" customWidth="1"/>
    <col min="4356" max="4358" width="25.28515625" customWidth="1"/>
    <col min="4359" max="4359" width="16.7109375" bestFit="1" customWidth="1"/>
    <col min="4360" max="4360" width="25.28515625" customWidth="1"/>
    <col min="4361" max="4361" width="21.7109375" customWidth="1"/>
    <col min="4362" max="4362" width="25.85546875" customWidth="1"/>
    <col min="4363" max="4363" width="0" hidden="1" customWidth="1"/>
    <col min="4364" max="4364" width="25.85546875" customWidth="1"/>
    <col min="4365" max="4365" width="17.28515625" customWidth="1"/>
    <col min="4366" max="4366" width="14.7109375" customWidth="1"/>
    <col min="4367" max="4367" width="15.28515625" customWidth="1"/>
    <col min="4368" max="4368" width="12.85546875" customWidth="1"/>
    <col min="4369" max="4369" width="13.5703125" customWidth="1"/>
    <col min="4370" max="4370" width="17.5703125" customWidth="1"/>
    <col min="4371" max="4371" width="13.5703125" customWidth="1"/>
    <col min="4372" max="4372" width="13.42578125" customWidth="1"/>
    <col min="4373" max="4373" width="15.5703125" bestFit="1" customWidth="1"/>
    <col min="4374" max="4374" width="18.42578125" bestFit="1" customWidth="1"/>
    <col min="4375" max="4375" width="14.5703125" bestFit="1" customWidth="1"/>
    <col min="4376" max="4376" width="11.5703125" bestFit="1" customWidth="1"/>
    <col min="4610" max="4611" width="29.42578125" customWidth="1"/>
    <col min="4612" max="4614" width="25.28515625" customWidth="1"/>
    <col min="4615" max="4615" width="16.7109375" bestFit="1" customWidth="1"/>
    <col min="4616" max="4616" width="25.28515625" customWidth="1"/>
    <col min="4617" max="4617" width="21.7109375" customWidth="1"/>
    <col min="4618" max="4618" width="25.85546875" customWidth="1"/>
    <col min="4619" max="4619" width="0" hidden="1" customWidth="1"/>
    <col min="4620" max="4620" width="25.85546875" customWidth="1"/>
    <col min="4621" max="4621" width="17.28515625" customWidth="1"/>
    <col min="4622" max="4622" width="14.7109375" customWidth="1"/>
    <col min="4623" max="4623" width="15.28515625" customWidth="1"/>
    <col min="4624" max="4624" width="12.85546875" customWidth="1"/>
    <col min="4625" max="4625" width="13.5703125" customWidth="1"/>
    <col min="4626" max="4626" width="17.5703125" customWidth="1"/>
    <col min="4627" max="4627" width="13.5703125" customWidth="1"/>
    <col min="4628" max="4628" width="13.42578125" customWidth="1"/>
    <col min="4629" max="4629" width="15.5703125" bestFit="1" customWidth="1"/>
    <col min="4630" max="4630" width="18.42578125" bestFit="1" customWidth="1"/>
    <col min="4631" max="4631" width="14.5703125" bestFit="1" customWidth="1"/>
    <col min="4632" max="4632" width="11.5703125" bestFit="1" customWidth="1"/>
    <col min="4866" max="4867" width="29.42578125" customWidth="1"/>
    <col min="4868" max="4870" width="25.28515625" customWidth="1"/>
    <col min="4871" max="4871" width="16.7109375" bestFit="1" customWidth="1"/>
    <col min="4872" max="4872" width="25.28515625" customWidth="1"/>
    <col min="4873" max="4873" width="21.7109375" customWidth="1"/>
    <col min="4874" max="4874" width="25.85546875" customWidth="1"/>
    <col min="4875" max="4875" width="0" hidden="1" customWidth="1"/>
    <col min="4876" max="4876" width="25.85546875" customWidth="1"/>
    <col min="4877" max="4877" width="17.28515625" customWidth="1"/>
    <col min="4878" max="4878" width="14.7109375" customWidth="1"/>
    <col min="4879" max="4879" width="15.28515625" customWidth="1"/>
    <col min="4880" max="4880" width="12.85546875" customWidth="1"/>
    <col min="4881" max="4881" width="13.5703125" customWidth="1"/>
    <col min="4882" max="4882" width="17.5703125" customWidth="1"/>
    <col min="4883" max="4883" width="13.5703125" customWidth="1"/>
    <col min="4884" max="4884" width="13.42578125" customWidth="1"/>
    <col min="4885" max="4885" width="15.5703125" bestFit="1" customWidth="1"/>
    <col min="4886" max="4886" width="18.42578125" bestFit="1" customWidth="1"/>
    <col min="4887" max="4887" width="14.5703125" bestFit="1" customWidth="1"/>
    <col min="4888" max="4888" width="11.5703125" bestFit="1" customWidth="1"/>
    <col min="5122" max="5123" width="29.42578125" customWidth="1"/>
    <col min="5124" max="5126" width="25.28515625" customWidth="1"/>
    <col min="5127" max="5127" width="16.7109375" bestFit="1" customWidth="1"/>
    <col min="5128" max="5128" width="25.28515625" customWidth="1"/>
    <col min="5129" max="5129" width="21.7109375" customWidth="1"/>
    <col min="5130" max="5130" width="25.85546875" customWidth="1"/>
    <col min="5131" max="5131" width="0" hidden="1" customWidth="1"/>
    <col min="5132" max="5132" width="25.85546875" customWidth="1"/>
    <col min="5133" max="5133" width="17.28515625" customWidth="1"/>
    <col min="5134" max="5134" width="14.7109375" customWidth="1"/>
    <col min="5135" max="5135" width="15.28515625" customWidth="1"/>
    <col min="5136" max="5136" width="12.85546875" customWidth="1"/>
    <col min="5137" max="5137" width="13.5703125" customWidth="1"/>
    <col min="5138" max="5138" width="17.5703125" customWidth="1"/>
    <col min="5139" max="5139" width="13.5703125" customWidth="1"/>
    <col min="5140" max="5140" width="13.42578125" customWidth="1"/>
    <col min="5141" max="5141" width="15.5703125" bestFit="1" customWidth="1"/>
    <col min="5142" max="5142" width="18.42578125" bestFit="1" customWidth="1"/>
    <col min="5143" max="5143" width="14.5703125" bestFit="1" customWidth="1"/>
    <col min="5144" max="5144" width="11.5703125" bestFit="1" customWidth="1"/>
    <col min="5378" max="5379" width="29.42578125" customWidth="1"/>
    <col min="5380" max="5382" width="25.28515625" customWidth="1"/>
    <col min="5383" max="5383" width="16.7109375" bestFit="1" customWidth="1"/>
    <col min="5384" max="5384" width="25.28515625" customWidth="1"/>
    <col min="5385" max="5385" width="21.7109375" customWidth="1"/>
    <col min="5386" max="5386" width="25.85546875" customWidth="1"/>
    <col min="5387" max="5387" width="0" hidden="1" customWidth="1"/>
    <col min="5388" max="5388" width="25.85546875" customWidth="1"/>
    <col min="5389" max="5389" width="17.28515625" customWidth="1"/>
    <col min="5390" max="5390" width="14.7109375" customWidth="1"/>
    <col min="5391" max="5391" width="15.28515625" customWidth="1"/>
    <col min="5392" max="5392" width="12.85546875" customWidth="1"/>
    <col min="5393" max="5393" width="13.5703125" customWidth="1"/>
    <col min="5394" max="5394" width="17.5703125" customWidth="1"/>
    <col min="5395" max="5395" width="13.5703125" customWidth="1"/>
    <col min="5396" max="5396" width="13.42578125" customWidth="1"/>
    <col min="5397" max="5397" width="15.5703125" bestFit="1" customWidth="1"/>
    <col min="5398" max="5398" width="18.42578125" bestFit="1" customWidth="1"/>
    <col min="5399" max="5399" width="14.5703125" bestFit="1" customWidth="1"/>
    <col min="5400" max="5400" width="11.5703125" bestFit="1" customWidth="1"/>
    <col min="5634" max="5635" width="29.42578125" customWidth="1"/>
    <col min="5636" max="5638" width="25.28515625" customWidth="1"/>
    <col min="5639" max="5639" width="16.7109375" bestFit="1" customWidth="1"/>
    <col min="5640" max="5640" width="25.28515625" customWidth="1"/>
    <col min="5641" max="5641" width="21.7109375" customWidth="1"/>
    <col min="5642" max="5642" width="25.85546875" customWidth="1"/>
    <col min="5643" max="5643" width="0" hidden="1" customWidth="1"/>
    <col min="5644" max="5644" width="25.85546875" customWidth="1"/>
    <col min="5645" max="5645" width="17.28515625" customWidth="1"/>
    <col min="5646" max="5646" width="14.7109375" customWidth="1"/>
    <col min="5647" max="5647" width="15.28515625" customWidth="1"/>
    <col min="5648" max="5648" width="12.85546875" customWidth="1"/>
    <col min="5649" max="5649" width="13.5703125" customWidth="1"/>
    <col min="5650" max="5650" width="17.5703125" customWidth="1"/>
    <col min="5651" max="5651" width="13.5703125" customWidth="1"/>
    <col min="5652" max="5652" width="13.42578125" customWidth="1"/>
    <col min="5653" max="5653" width="15.5703125" bestFit="1" customWidth="1"/>
    <col min="5654" max="5654" width="18.42578125" bestFit="1" customWidth="1"/>
    <col min="5655" max="5655" width="14.5703125" bestFit="1" customWidth="1"/>
    <col min="5656" max="5656" width="11.5703125" bestFit="1" customWidth="1"/>
    <col min="5890" max="5891" width="29.42578125" customWidth="1"/>
    <col min="5892" max="5894" width="25.28515625" customWidth="1"/>
    <col min="5895" max="5895" width="16.7109375" bestFit="1" customWidth="1"/>
    <col min="5896" max="5896" width="25.28515625" customWidth="1"/>
    <col min="5897" max="5897" width="21.7109375" customWidth="1"/>
    <col min="5898" max="5898" width="25.85546875" customWidth="1"/>
    <col min="5899" max="5899" width="0" hidden="1" customWidth="1"/>
    <col min="5900" max="5900" width="25.85546875" customWidth="1"/>
    <col min="5901" max="5901" width="17.28515625" customWidth="1"/>
    <col min="5902" max="5902" width="14.7109375" customWidth="1"/>
    <col min="5903" max="5903" width="15.28515625" customWidth="1"/>
    <col min="5904" max="5904" width="12.85546875" customWidth="1"/>
    <col min="5905" max="5905" width="13.5703125" customWidth="1"/>
    <col min="5906" max="5906" width="17.5703125" customWidth="1"/>
    <col min="5907" max="5907" width="13.5703125" customWidth="1"/>
    <col min="5908" max="5908" width="13.42578125" customWidth="1"/>
    <col min="5909" max="5909" width="15.5703125" bestFit="1" customWidth="1"/>
    <col min="5910" max="5910" width="18.42578125" bestFit="1" customWidth="1"/>
    <col min="5911" max="5911" width="14.5703125" bestFit="1" customWidth="1"/>
    <col min="5912" max="5912" width="11.5703125" bestFit="1" customWidth="1"/>
    <col min="6146" max="6147" width="29.42578125" customWidth="1"/>
    <col min="6148" max="6150" width="25.28515625" customWidth="1"/>
    <col min="6151" max="6151" width="16.7109375" bestFit="1" customWidth="1"/>
    <col min="6152" max="6152" width="25.28515625" customWidth="1"/>
    <col min="6153" max="6153" width="21.7109375" customWidth="1"/>
    <col min="6154" max="6154" width="25.85546875" customWidth="1"/>
    <col min="6155" max="6155" width="0" hidden="1" customWidth="1"/>
    <col min="6156" max="6156" width="25.85546875" customWidth="1"/>
    <col min="6157" max="6157" width="17.28515625" customWidth="1"/>
    <col min="6158" max="6158" width="14.7109375" customWidth="1"/>
    <col min="6159" max="6159" width="15.28515625" customWidth="1"/>
    <col min="6160" max="6160" width="12.85546875" customWidth="1"/>
    <col min="6161" max="6161" width="13.5703125" customWidth="1"/>
    <col min="6162" max="6162" width="17.5703125" customWidth="1"/>
    <col min="6163" max="6163" width="13.5703125" customWidth="1"/>
    <col min="6164" max="6164" width="13.42578125" customWidth="1"/>
    <col min="6165" max="6165" width="15.5703125" bestFit="1" customWidth="1"/>
    <col min="6166" max="6166" width="18.42578125" bestFit="1" customWidth="1"/>
    <col min="6167" max="6167" width="14.5703125" bestFit="1" customWidth="1"/>
    <col min="6168" max="6168" width="11.5703125" bestFit="1" customWidth="1"/>
    <col min="6402" max="6403" width="29.42578125" customWidth="1"/>
    <col min="6404" max="6406" width="25.28515625" customWidth="1"/>
    <col min="6407" max="6407" width="16.7109375" bestFit="1" customWidth="1"/>
    <col min="6408" max="6408" width="25.28515625" customWidth="1"/>
    <col min="6409" max="6409" width="21.7109375" customWidth="1"/>
    <col min="6410" max="6410" width="25.85546875" customWidth="1"/>
    <col min="6411" max="6411" width="0" hidden="1" customWidth="1"/>
    <col min="6412" max="6412" width="25.85546875" customWidth="1"/>
    <col min="6413" max="6413" width="17.28515625" customWidth="1"/>
    <col min="6414" max="6414" width="14.7109375" customWidth="1"/>
    <col min="6415" max="6415" width="15.28515625" customWidth="1"/>
    <col min="6416" max="6416" width="12.85546875" customWidth="1"/>
    <col min="6417" max="6417" width="13.5703125" customWidth="1"/>
    <col min="6418" max="6418" width="17.5703125" customWidth="1"/>
    <col min="6419" max="6419" width="13.5703125" customWidth="1"/>
    <col min="6420" max="6420" width="13.42578125" customWidth="1"/>
    <col min="6421" max="6421" width="15.5703125" bestFit="1" customWidth="1"/>
    <col min="6422" max="6422" width="18.42578125" bestFit="1" customWidth="1"/>
    <col min="6423" max="6423" width="14.5703125" bestFit="1" customWidth="1"/>
    <col min="6424" max="6424" width="11.5703125" bestFit="1" customWidth="1"/>
    <col min="6658" max="6659" width="29.42578125" customWidth="1"/>
    <col min="6660" max="6662" width="25.28515625" customWidth="1"/>
    <col min="6663" max="6663" width="16.7109375" bestFit="1" customWidth="1"/>
    <col min="6664" max="6664" width="25.28515625" customWidth="1"/>
    <col min="6665" max="6665" width="21.7109375" customWidth="1"/>
    <col min="6666" max="6666" width="25.85546875" customWidth="1"/>
    <col min="6667" max="6667" width="0" hidden="1" customWidth="1"/>
    <col min="6668" max="6668" width="25.85546875" customWidth="1"/>
    <col min="6669" max="6669" width="17.28515625" customWidth="1"/>
    <col min="6670" max="6670" width="14.7109375" customWidth="1"/>
    <col min="6671" max="6671" width="15.28515625" customWidth="1"/>
    <col min="6672" max="6672" width="12.85546875" customWidth="1"/>
    <col min="6673" max="6673" width="13.5703125" customWidth="1"/>
    <col min="6674" max="6674" width="17.5703125" customWidth="1"/>
    <col min="6675" max="6675" width="13.5703125" customWidth="1"/>
    <col min="6676" max="6676" width="13.42578125" customWidth="1"/>
    <col min="6677" max="6677" width="15.5703125" bestFit="1" customWidth="1"/>
    <col min="6678" max="6678" width="18.42578125" bestFit="1" customWidth="1"/>
    <col min="6679" max="6679" width="14.5703125" bestFit="1" customWidth="1"/>
    <col min="6680" max="6680" width="11.5703125" bestFit="1" customWidth="1"/>
    <col min="6914" max="6915" width="29.42578125" customWidth="1"/>
    <col min="6916" max="6918" width="25.28515625" customWidth="1"/>
    <col min="6919" max="6919" width="16.7109375" bestFit="1" customWidth="1"/>
    <col min="6920" max="6920" width="25.28515625" customWidth="1"/>
    <col min="6921" max="6921" width="21.7109375" customWidth="1"/>
    <col min="6922" max="6922" width="25.85546875" customWidth="1"/>
    <col min="6923" max="6923" width="0" hidden="1" customWidth="1"/>
    <col min="6924" max="6924" width="25.85546875" customWidth="1"/>
    <col min="6925" max="6925" width="17.28515625" customWidth="1"/>
    <col min="6926" max="6926" width="14.7109375" customWidth="1"/>
    <col min="6927" max="6927" width="15.28515625" customWidth="1"/>
    <col min="6928" max="6928" width="12.85546875" customWidth="1"/>
    <col min="6929" max="6929" width="13.5703125" customWidth="1"/>
    <col min="6930" max="6930" width="17.5703125" customWidth="1"/>
    <col min="6931" max="6931" width="13.5703125" customWidth="1"/>
    <col min="6932" max="6932" width="13.42578125" customWidth="1"/>
    <col min="6933" max="6933" width="15.5703125" bestFit="1" customWidth="1"/>
    <col min="6934" max="6934" width="18.42578125" bestFit="1" customWidth="1"/>
    <col min="6935" max="6935" width="14.5703125" bestFit="1" customWidth="1"/>
    <col min="6936" max="6936" width="11.5703125" bestFit="1" customWidth="1"/>
    <col min="7170" max="7171" width="29.42578125" customWidth="1"/>
    <col min="7172" max="7174" width="25.28515625" customWidth="1"/>
    <col min="7175" max="7175" width="16.7109375" bestFit="1" customWidth="1"/>
    <col min="7176" max="7176" width="25.28515625" customWidth="1"/>
    <col min="7177" max="7177" width="21.7109375" customWidth="1"/>
    <col min="7178" max="7178" width="25.85546875" customWidth="1"/>
    <col min="7179" max="7179" width="0" hidden="1" customWidth="1"/>
    <col min="7180" max="7180" width="25.85546875" customWidth="1"/>
    <col min="7181" max="7181" width="17.28515625" customWidth="1"/>
    <col min="7182" max="7182" width="14.7109375" customWidth="1"/>
    <col min="7183" max="7183" width="15.28515625" customWidth="1"/>
    <col min="7184" max="7184" width="12.85546875" customWidth="1"/>
    <col min="7185" max="7185" width="13.5703125" customWidth="1"/>
    <col min="7186" max="7186" width="17.5703125" customWidth="1"/>
    <col min="7187" max="7187" width="13.5703125" customWidth="1"/>
    <col min="7188" max="7188" width="13.42578125" customWidth="1"/>
    <col min="7189" max="7189" width="15.5703125" bestFit="1" customWidth="1"/>
    <col min="7190" max="7190" width="18.42578125" bestFit="1" customWidth="1"/>
    <col min="7191" max="7191" width="14.5703125" bestFit="1" customWidth="1"/>
    <col min="7192" max="7192" width="11.5703125" bestFit="1" customWidth="1"/>
    <col min="7426" max="7427" width="29.42578125" customWidth="1"/>
    <col min="7428" max="7430" width="25.28515625" customWidth="1"/>
    <col min="7431" max="7431" width="16.7109375" bestFit="1" customWidth="1"/>
    <col min="7432" max="7432" width="25.28515625" customWidth="1"/>
    <col min="7433" max="7433" width="21.7109375" customWidth="1"/>
    <col min="7434" max="7434" width="25.85546875" customWidth="1"/>
    <col min="7435" max="7435" width="0" hidden="1" customWidth="1"/>
    <col min="7436" max="7436" width="25.85546875" customWidth="1"/>
    <col min="7437" max="7437" width="17.28515625" customWidth="1"/>
    <col min="7438" max="7438" width="14.7109375" customWidth="1"/>
    <col min="7439" max="7439" width="15.28515625" customWidth="1"/>
    <col min="7440" max="7440" width="12.85546875" customWidth="1"/>
    <col min="7441" max="7441" width="13.5703125" customWidth="1"/>
    <col min="7442" max="7442" width="17.5703125" customWidth="1"/>
    <col min="7443" max="7443" width="13.5703125" customWidth="1"/>
    <col min="7444" max="7444" width="13.42578125" customWidth="1"/>
    <col min="7445" max="7445" width="15.5703125" bestFit="1" customWidth="1"/>
    <col min="7446" max="7446" width="18.42578125" bestFit="1" customWidth="1"/>
    <col min="7447" max="7447" width="14.5703125" bestFit="1" customWidth="1"/>
    <col min="7448" max="7448" width="11.5703125" bestFit="1" customWidth="1"/>
    <col min="7682" max="7683" width="29.42578125" customWidth="1"/>
    <col min="7684" max="7686" width="25.28515625" customWidth="1"/>
    <col min="7687" max="7687" width="16.7109375" bestFit="1" customWidth="1"/>
    <col min="7688" max="7688" width="25.28515625" customWidth="1"/>
    <col min="7689" max="7689" width="21.7109375" customWidth="1"/>
    <col min="7690" max="7690" width="25.85546875" customWidth="1"/>
    <col min="7691" max="7691" width="0" hidden="1" customWidth="1"/>
    <col min="7692" max="7692" width="25.85546875" customWidth="1"/>
    <col min="7693" max="7693" width="17.28515625" customWidth="1"/>
    <col min="7694" max="7694" width="14.7109375" customWidth="1"/>
    <col min="7695" max="7695" width="15.28515625" customWidth="1"/>
    <col min="7696" max="7696" width="12.85546875" customWidth="1"/>
    <col min="7697" max="7697" width="13.5703125" customWidth="1"/>
    <col min="7698" max="7698" width="17.5703125" customWidth="1"/>
    <col min="7699" max="7699" width="13.5703125" customWidth="1"/>
    <col min="7700" max="7700" width="13.42578125" customWidth="1"/>
    <col min="7701" max="7701" width="15.5703125" bestFit="1" customWidth="1"/>
    <col min="7702" max="7702" width="18.42578125" bestFit="1" customWidth="1"/>
    <col min="7703" max="7703" width="14.5703125" bestFit="1" customWidth="1"/>
    <col min="7704" max="7704" width="11.5703125" bestFit="1" customWidth="1"/>
    <col min="7938" max="7939" width="29.42578125" customWidth="1"/>
    <col min="7940" max="7942" width="25.28515625" customWidth="1"/>
    <col min="7943" max="7943" width="16.7109375" bestFit="1" customWidth="1"/>
    <col min="7944" max="7944" width="25.28515625" customWidth="1"/>
    <col min="7945" max="7945" width="21.7109375" customWidth="1"/>
    <col min="7946" max="7946" width="25.85546875" customWidth="1"/>
    <col min="7947" max="7947" width="0" hidden="1" customWidth="1"/>
    <col min="7948" max="7948" width="25.85546875" customWidth="1"/>
    <col min="7949" max="7949" width="17.28515625" customWidth="1"/>
    <col min="7950" max="7950" width="14.7109375" customWidth="1"/>
    <col min="7951" max="7951" width="15.28515625" customWidth="1"/>
    <col min="7952" max="7952" width="12.85546875" customWidth="1"/>
    <col min="7953" max="7953" width="13.5703125" customWidth="1"/>
    <col min="7954" max="7954" width="17.5703125" customWidth="1"/>
    <col min="7955" max="7955" width="13.5703125" customWidth="1"/>
    <col min="7956" max="7956" width="13.42578125" customWidth="1"/>
    <col min="7957" max="7957" width="15.5703125" bestFit="1" customWidth="1"/>
    <col min="7958" max="7958" width="18.42578125" bestFit="1" customWidth="1"/>
    <col min="7959" max="7959" width="14.5703125" bestFit="1" customWidth="1"/>
    <col min="7960" max="7960" width="11.5703125" bestFit="1" customWidth="1"/>
    <col min="8194" max="8195" width="29.42578125" customWidth="1"/>
    <col min="8196" max="8198" width="25.28515625" customWidth="1"/>
    <col min="8199" max="8199" width="16.7109375" bestFit="1" customWidth="1"/>
    <col min="8200" max="8200" width="25.28515625" customWidth="1"/>
    <col min="8201" max="8201" width="21.7109375" customWidth="1"/>
    <col min="8202" max="8202" width="25.85546875" customWidth="1"/>
    <col min="8203" max="8203" width="0" hidden="1" customWidth="1"/>
    <col min="8204" max="8204" width="25.85546875" customWidth="1"/>
    <col min="8205" max="8205" width="17.28515625" customWidth="1"/>
    <col min="8206" max="8206" width="14.7109375" customWidth="1"/>
    <col min="8207" max="8207" width="15.28515625" customWidth="1"/>
    <col min="8208" max="8208" width="12.85546875" customWidth="1"/>
    <col min="8209" max="8209" width="13.5703125" customWidth="1"/>
    <col min="8210" max="8210" width="17.5703125" customWidth="1"/>
    <col min="8211" max="8211" width="13.5703125" customWidth="1"/>
    <col min="8212" max="8212" width="13.42578125" customWidth="1"/>
    <col min="8213" max="8213" width="15.5703125" bestFit="1" customWidth="1"/>
    <col min="8214" max="8214" width="18.42578125" bestFit="1" customWidth="1"/>
    <col min="8215" max="8215" width="14.5703125" bestFit="1" customWidth="1"/>
    <col min="8216" max="8216" width="11.5703125" bestFit="1" customWidth="1"/>
    <col min="8450" max="8451" width="29.42578125" customWidth="1"/>
    <col min="8452" max="8454" width="25.28515625" customWidth="1"/>
    <col min="8455" max="8455" width="16.7109375" bestFit="1" customWidth="1"/>
    <col min="8456" max="8456" width="25.28515625" customWidth="1"/>
    <col min="8457" max="8457" width="21.7109375" customWidth="1"/>
    <col min="8458" max="8458" width="25.85546875" customWidth="1"/>
    <col min="8459" max="8459" width="0" hidden="1" customWidth="1"/>
    <col min="8460" max="8460" width="25.85546875" customWidth="1"/>
    <col min="8461" max="8461" width="17.28515625" customWidth="1"/>
    <col min="8462" max="8462" width="14.7109375" customWidth="1"/>
    <col min="8463" max="8463" width="15.28515625" customWidth="1"/>
    <col min="8464" max="8464" width="12.85546875" customWidth="1"/>
    <col min="8465" max="8465" width="13.5703125" customWidth="1"/>
    <col min="8466" max="8466" width="17.5703125" customWidth="1"/>
    <col min="8467" max="8467" width="13.5703125" customWidth="1"/>
    <col min="8468" max="8468" width="13.42578125" customWidth="1"/>
    <col min="8469" max="8469" width="15.5703125" bestFit="1" customWidth="1"/>
    <col min="8470" max="8470" width="18.42578125" bestFit="1" customWidth="1"/>
    <col min="8471" max="8471" width="14.5703125" bestFit="1" customWidth="1"/>
    <col min="8472" max="8472" width="11.5703125" bestFit="1" customWidth="1"/>
    <col min="8706" max="8707" width="29.42578125" customWidth="1"/>
    <col min="8708" max="8710" width="25.28515625" customWidth="1"/>
    <col min="8711" max="8711" width="16.7109375" bestFit="1" customWidth="1"/>
    <col min="8712" max="8712" width="25.28515625" customWidth="1"/>
    <col min="8713" max="8713" width="21.7109375" customWidth="1"/>
    <col min="8714" max="8714" width="25.85546875" customWidth="1"/>
    <col min="8715" max="8715" width="0" hidden="1" customWidth="1"/>
    <col min="8716" max="8716" width="25.85546875" customWidth="1"/>
    <col min="8717" max="8717" width="17.28515625" customWidth="1"/>
    <col min="8718" max="8718" width="14.7109375" customWidth="1"/>
    <col min="8719" max="8719" width="15.28515625" customWidth="1"/>
    <col min="8720" max="8720" width="12.85546875" customWidth="1"/>
    <col min="8721" max="8721" width="13.5703125" customWidth="1"/>
    <col min="8722" max="8722" width="17.5703125" customWidth="1"/>
    <col min="8723" max="8723" width="13.5703125" customWidth="1"/>
    <col min="8724" max="8724" width="13.42578125" customWidth="1"/>
    <col min="8725" max="8725" width="15.5703125" bestFit="1" customWidth="1"/>
    <col min="8726" max="8726" width="18.42578125" bestFit="1" customWidth="1"/>
    <col min="8727" max="8727" width="14.5703125" bestFit="1" customWidth="1"/>
    <col min="8728" max="8728" width="11.5703125" bestFit="1" customWidth="1"/>
    <col min="8962" max="8963" width="29.42578125" customWidth="1"/>
    <col min="8964" max="8966" width="25.28515625" customWidth="1"/>
    <col min="8967" max="8967" width="16.7109375" bestFit="1" customWidth="1"/>
    <col min="8968" max="8968" width="25.28515625" customWidth="1"/>
    <col min="8969" max="8969" width="21.7109375" customWidth="1"/>
    <col min="8970" max="8970" width="25.85546875" customWidth="1"/>
    <col min="8971" max="8971" width="0" hidden="1" customWidth="1"/>
    <col min="8972" max="8972" width="25.85546875" customWidth="1"/>
    <col min="8973" max="8973" width="17.28515625" customWidth="1"/>
    <col min="8974" max="8974" width="14.7109375" customWidth="1"/>
    <col min="8975" max="8975" width="15.28515625" customWidth="1"/>
    <col min="8976" max="8976" width="12.85546875" customWidth="1"/>
    <col min="8977" max="8977" width="13.5703125" customWidth="1"/>
    <col min="8978" max="8978" width="17.5703125" customWidth="1"/>
    <col min="8979" max="8979" width="13.5703125" customWidth="1"/>
    <col min="8980" max="8980" width="13.42578125" customWidth="1"/>
    <col min="8981" max="8981" width="15.5703125" bestFit="1" customWidth="1"/>
    <col min="8982" max="8982" width="18.42578125" bestFit="1" customWidth="1"/>
    <col min="8983" max="8983" width="14.5703125" bestFit="1" customWidth="1"/>
    <col min="8984" max="8984" width="11.5703125" bestFit="1" customWidth="1"/>
    <col min="9218" max="9219" width="29.42578125" customWidth="1"/>
    <col min="9220" max="9222" width="25.28515625" customWidth="1"/>
    <col min="9223" max="9223" width="16.7109375" bestFit="1" customWidth="1"/>
    <col min="9224" max="9224" width="25.28515625" customWidth="1"/>
    <col min="9225" max="9225" width="21.7109375" customWidth="1"/>
    <col min="9226" max="9226" width="25.85546875" customWidth="1"/>
    <col min="9227" max="9227" width="0" hidden="1" customWidth="1"/>
    <col min="9228" max="9228" width="25.85546875" customWidth="1"/>
    <col min="9229" max="9229" width="17.28515625" customWidth="1"/>
    <col min="9230" max="9230" width="14.7109375" customWidth="1"/>
    <col min="9231" max="9231" width="15.28515625" customWidth="1"/>
    <col min="9232" max="9232" width="12.85546875" customWidth="1"/>
    <col min="9233" max="9233" width="13.5703125" customWidth="1"/>
    <col min="9234" max="9234" width="17.5703125" customWidth="1"/>
    <col min="9235" max="9235" width="13.5703125" customWidth="1"/>
    <col min="9236" max="9236" width="13.42578125" customWidth="1"/>
    <col min="9237" max="9237" width="15.5703125" bestFit="1" customWidth="1"/>
    <col min="9238" max="9238" width="18.42578125" bestFit="1" customWidth="1"/>
    <col min="9239" max="9239" width="14.5703125" bestFit="1" customWidth="1"/>
    <col min="9240" max="9240" width="11.5703125" bestFit="1" customWidth="1"/>
    <col min="9474" max="9475" width="29.42578125" customWidth="1"/>
    <col min="9476" max="9478" width="25.28515625" customWidth="1"/>
    <col min="9479" max="9479" width="16.7109375" bestFit="1" customWidth="1"/>
    <col min="9480" max="9480" width="25.28515625" customWidth="1"/>
    <col min="9481" max="9481" width="21.7109375" customWidth="1"/>
    <col min="9482" max="9482" width="25.85546875" customWidth="1"/>
    <col min="9483" max="9483" width="0" hidden="1" customWidth="1"/>
    <col min="9484" max="9484" width="25.85546875" customWidth="1"/>
    <col min="9485" max="9485" width="17.28515625" customWidth="1"/>
    <col min="9486" max="9486" width="14.7109375" customWidth="1"/>
    <col min="9487" max="9487" width="15.28515625" customWidth="1"/>
    <col min="9488" max="9488" width="12.85546875" customWidth="1"/>
    <col min="9489" max="9489" width="13.5703125" customWidth="1"/>
    <col min="9490" max="9490" width="17.5703125" customWidth="1"/>
    <col min="9491" max="9491" width="13.5703125" customWidth="1"/>
    <col min="9492" max="9492" width="13.42578125" customWidth="1"/>
    <col min="9493" max="9493" width="15.5703125" bestFit="1" customWidth="1"/>
    <col min="9494" max="9494" width="18.42578125" bestFit="1" customWidth="1"/>
    <col min="9495" max="9495" width="14.5703125" bestFit="1" customWidth="1"/>
    <col min="9496" max="9496" width="11.5703125" bestFit="1" customWidth="1"/>
    <col min="9730" max="9731" width="29.42578125" customWidth="1"/>
    <col min="9732" max="9734" width="25.28515625" customWidth="1"/>
    <col min="9735" max="9735" width="16.7109375" bestFit="1" customWidth="1"/>
    <col min="9736" max="9736" width="25.28515625" customWidth="1"/>
    <col min="9737" max="9737" width="21.7109375" customWidth="1"/>
    <col min="9738" max="9738" width="25.85546875" customWidth="1"/>
    <col min="9739" max="9739" width="0" hidden="1" customWidth="1"/>
    <col min="9740" max="9740" width="25.85546875" customWidth="1"/>
    <col min="9741" max="9741" width="17.28515625" customWidth="1"/>
    <col min="9742" max="9742" width="14.7109375" customWidth="1"/>
    <col min="9743" max="9743" width="15.28515625" customWidth="1"/>
    <col min="9744" max="9744" width="12.85546875" customWidth="1"/>
    <col min="9745" max="9745" width="13.5703125" customWidth="1"/>
    <col min="9746" max="9746" width="17.5703125" customWidth="1"/>
    <col min="9747" max="9747" width="13.5703125" customWidth="1"/>
    <col min="9748" max="9748" width="13.42578125" customWidth="1"/>
    <col min="9749" max="9749" width="15.5703125" bestFit="1" customWidth="1"/>
    <col min="9750" max="9750" width="18.42578125" bestFit="1" customWidth="1"/>
    <col min="9751" max="9751" width="14.5703125" bestFit="1" customWidth="1"/>
    <col min="9752" max="9752" width="11.5703125" bestFit="1" customWidth="1"/>
    <col min="9986" max="9987" width="29.42578125" customWidth="1"/>
    <col min="9988" max="9990" width="25.28515625" customWidth="1"/>
    <col min="9991" max="9991" width="16.7109375" bestFit="1" customWidth="1"/>
    <col min="9992" max="9992" width="25.28515625" customWidth="1"/>
    <col min="9993" max="9993" width="21.7109375" customWidth="1"/>
    <col min="9994" max="9994" width="25.85546875" customWidth="1"/>
    <col min="9995" max="9995" width="0" hidden="1" customWidth="1"/>
    <col min="9996" max="9996" width="25.85546875" customWidth="1"/>
    <col min="9997" max="9997" width="17.28515625" customWidth="1"/>
    <col min="9998" max="9998" width="14.7109375" customWidth="1"/>
    <col min="9999" max="9999" width="15.28515625" customWidth="1"/>
    <col min="10000" max="10000" width="12.85546875" customWidth="1"/>
    <col min="10001" max="10001" width="13.5703125" customWidth="1"/>
    <col min="10002" max="10002" width="17.5703125" customWidth="1"/>
    <col min="10003" max="10003" width="13.5703125" customWidth="1"/>
    <col min="10004" max="10004" width="13.42578125" customWidth="1"/>
    <col min="10005" max="10005" width="15.5703125" bestFit="1" customWidth="1"/>
    <col min="10006" max="10006" width="18.42578125" bestFit="1" customWidth="1"/>
    <col min="10007" max="10007" width="14.5703125" bestFit="1" customWidth="1"/>
    <col min="10008" max="10008" width="11.5703125" bestFit="1" customWidth="1"/>
    <col min="10242" max="10243" width="29.42578125" customWidth="1"/>
    <col min="10244" max="10246" width="25.28515625" customWidth="1"/>
    <col min="10247" max="10247" width="16.7109375" bestFit="1" customWidth="1"/>
    <col min="10248" max="10248" width="25.28515625" customWidth="1"/>
    <col min="10249" max="10249" width="21.7109375" customWidth="1"/>
    <col min="10250" max="10250" width="25.85546875" customWidth="1"/>
    <col min="10251" max="10251" width="0" hidden="1" customWidth="1"/>
    <col min="10252" max="10252" width="25.85546875" customWidth="1"/>
    <col min="10253" max="10253" width="17.28515625" customWidth="1"/>
    <col min="10254" max="10254" width="14.7109375" customWidth="1"/>
    <col min="10255" max="10255" width="15.28515625" customWidth="1"/>
    <col min="10256" max="10256" width="12.85546875" customWidth="1"/>
    <col min="10257" max="10257" width="13.5703125" customWidth="1"/>
    <col min="10258" max="10258" width="17.5703125" customWidth="1"/>
    <col min="10259" max="10259" width="13.5703125" customWidth="1"/>
    <col min="10260" max="10260" width="13.42578125" customWidth="1"/>
    <col min="10261" max="10261" width="15.5703125" bestFit="1" customWidth="1"/>
    <col min="10262" max="10262" width="18.42578125" bestFit="1" customWidth="1"/>
    <col min="10263" max="10263" width="14.5703125" bestFit="1" customWidth="1"/>
    <col min="10264" max="10264" width="11.5703125" bestFit="1" customWidth="1"/>
    <col min="10498" max="10499" width="29.42578125" customWidth="1"/>
    <col min="10500" max="10502" width="25.28515625" customWidth="1"/>
    <col min="10503" max="10503" width="16.7109375" bestFit="1" customWidth="1"/>
    <col min="10504" max="10504" width="25.28515625" customWidth="1"/>
    <col min="10505" max="10505" width="21.7109375" customWidth="1"/>
    <col min="10506" max="10506" width="25.85546875" customWidth="1"/>
    <col min="10507" max="10507" width="0" hidden="1" customWidth="1"/>
    <col min="10508" max="10508" width="25.85546875" customWidth="1"/>
    <col min="10509" max="10509" width="17.28515625" customWidth="1"/>
    <col min="10510" max="10510" width="14.7109375" customWidth="1"/>
    <col min="10511" max="10511" width="15.28515625" customWidth="1"/>
    <col min="10512" max="10512" width="12.85546875" customWidth="1"/>
    <col min="10513" max="10513" width="13.5703125" customWidth="1"/>
    <col min="10514" max="10514" width="17.5703125" customWidth="1"/>
    <col min="10515" max="10515" width="13.5703125" customWidth="1"/>
    <col min="10516" max="10516" width="13.42578125" customWidth="1"/>
    <col min="10517" max="10517" width="15.5703125" bestFit="1" customWidth="1"/>
    <col min="10518" max="10518" width="18.42578125" bestFit="1" customWidth="1"/>
    <col min="10519" max="10519" width="14.5703125" bestFit="1" customWidth="1"/>
    <col min="10520" max="10520" width="11.5703125" bestFit="1" customWidth="1"/>
    <col min="10754" max="10755" width="29.42578125" customWidth="1"/>
    <col min="10756" max="10758" width="25.28515625" customWidth="1"/>
    <col min="10759" max="10759" width="16.7109375" bestFit="1" customWidth="1"/>
    <col min="10760" max="10760" width="25.28515625" customWidth="1"/>
    <col min="10761" max="10761" width="21.7109375" customWidth="1"/>
    <col min="10762" max="10762" width="25.85546875" customWidth="1"/>
    <col min="10763" max="10763" width="0" hidden="1" customWidth="1"/>
    <col min="10764" max="10764" width="25.85546875" customWidth="1"/>
    <col min="10765" max="10765" width="17.28515625" customWidth="1"/>
    <col min="10766" max="10766" width="14.7109375" customWidth="1"/>
    <col min="10767" max="10767" width="15.28515625" customWidth="1"/>
    <col min="10768" max="10768" width="12.85546875" customWidth="1"/>
    <col min="10769" max="10769" width="13.5703125" customWidth="1"/>
    <col min="10770" max="10770" width="17.5703125" customWidth="1"/>
    <col min="10771" max="10771" width="13.5703125" customWidth="1"/>
    <col min="10772" max="10772" width="13.42578125" customWidth="1"/>
    <col min="10773" max="10773" width="15.5703125" bestFit="1" customWidth="1"/>
    <col min="10774" max="10774" width="18.42578125" bestFit="1" customWidth="1"/>
    <col min="10775" max="10775" width="14.5703125" bestFit="1" customWidth="1"/>
    <col min="10776" max="10776" width="11.5703125" bestFit="1" customWidth="1"/>
    <col min="11010" max="11011" width="29.42578125" customWidth="1"/>
    <col min="11012" max="11014" width="25.28515625" customWidth="1"/>
    <col min="11015" max="11015" width="16.7109375" bestFit="1" customWidth="1"/>
    <col min="11016" max="11016" width="25.28515625" customWidth="1"/>
    <col min="11017" max="11017" width="21.7109375" customWidth="1"/>
    <col min="11018" max="11018" width="25.85546875" customWidth="1"/>
    <col min="11019" max="11019" width="0" hidden="1" customWidth="1"/>
    <col min="11020" max="11020" width="25.85546875" customWidth="1"/>
    <col min="11021" max="11021" width="17.28515625" customWidth="1"/>
    <col min="11022" max="11022" width="14.7109375" customWidth="1"/>
    <col min="11023" max="11023" width="15.28515625" customWidth="1"/>
    <col min="11024" max="11024" width="12.85546875" customWidth="1"/>
    <col min="11025" max="11025" width="13.5703125" customWidth="1"/>
    <col min="11026" max="11026" width="17.5703125" customWidth="1"/>
    <col min="11027" max="11027" width="13.5703125" customWidth="1"/>
    <col min="11028" max="11028" width="13.42578125" customWidth="1"/>
    <col min="11029" max="11029" width="15.5703125" bestFit="1" customWidth="1"/>
    <col min="11030" max="11030" width="18.42578125" bestFit="1" customWidth="1"/>
    <col min="11031" max="11031" width="14.5703125" bestFit="1" customWidth="1"/>
    <col min="11032" max="11032" width="11.5703125" bestFit="1" customWidth="1"/>
    <col min="11266" max="11267" width="29.42578125" customWidth="1"/>
    <col min="11268" max="11270" width="25.28515625" customWidth="1"/>
    <col min="11271" max="11271" width="16.7109375" bestFit="1" customWidth="1"/>
    <col min="11272" max="11272" width="25.28515625" customWidth="1"/>
    <col min="11273" max="11273" width="21.7109375" customWidth="1"/>
    <col min="11274" max="11274" width="25.85546875" customWidth="1"/>
    <col min="11275" max="11275" width="0" hidden="1" customWidth="1"/>
    <col min="11276" max="11276" width="25.85546875" customWidth="1"/>
    <col min="11277" max="11277" width="17.28515625" customWidth="1"/>
    <col min="11278" max="11278" width="14.7109375" customWidth="1"/>
    <col min="11279" max="11279" width="15.28515625" customWidth="1"/>
    <col min="11280" max="11280" width="12.85546875" customWidth="1"/>
    <col min="11281" max="11281" width="13.5703125" customWidth="1"/>
    <col min="11282" max="11282" width="17.5703125" customWidth="1"/>
    <col min="11283" max="11283" width="13.5703125" customWidth="1"/>
    <col min="11284" max="11284" width="13.42578125" customWidth="1"/>
    <col min="11285" max="11285" width="15.5703125" bestFit="1" customWidth="1"/>
    <col min="11286" max="11286" width="18.42578125" bestFit="1" customWidth="1"/>
    <col min="11287" max="11287" width="14.5703125" bestFit="1" customWidth="1"/>
    <col min="11288" max="11288" width="11.5703125" bestFit="1" customWidth="1"/>
    <col min="11522" max="11523" width="29.42578125" customWidth="1"/>
    <col min="11524" max="11526" width="25.28515625" customWidth="1"/>
    <col min="11527" max="11527" width="16.7109375" bestFit="1" customWidth="1"/>
    <col min="11528" max="11528" width="25.28515625" customWidth="1"/>
    <col min="11529" max="11529" width="21.7109375" customWidth="1"/>
    <col min="11530" max="11530" width="25.85546875" customWidth="1"/>
    <col min="11531" max="11531" width="0" hidden="1" customWidth="1"/>
    <col min="11532" max="11532" width="25.85546875" customWidth="1"/>
    <col min="11533" max="11533" width="17.28515625" customWidth="1"/>
    <col min="11534" max="11534" width="14.7109375" customWidth="1"/>
    <col min="11535" max="11535" width="15.28515625" customWidth="1"/>
    <col min="11536" max="11536" width="12.85546875" customWidth="1"/>
    <col min="11537" max="11537" width="13.5703125" customWidth="1"/>
    <col min="11538" max="11538" width="17.5703125" customWidth="1"/>
    <col min="11539" max="11539" width="13.5703125" customWidth="1"/>
    <col min="11540" max="11540" width="13.42578125" customWidth="1"/>
    <col min="11541" max="11541" width="15.5703125" bestFit="1" customWidth="1"/>
    <col min="11542" max="11542" width="18.42578125" bestFit="1" customWidth="1"/>
    <col min="11543" max="11543" width="14.5703125" bestFit="1" customWidth="1"/>
    <col min="11544" max="11544" width="11.5703125" bestFit="1" customWidth="1"/>
    <col min="11778" max="11779" width="29.42578125" customWidth="1"/>
    <col min="11780" max="11782" width="25.28515625" customWidth="1"/>
    <col min="11783" max="11783" width="16.7109375" bestFit="1" customWidth="1"/>
    <col min="11784" max="11784" width="25.28515625" customWidth="1"/>
    <col min="11785" max="11785" width="21.7109375" customWidth="1"/>
    <col min="11786" max="11786" width="25.85546875" customWidth="1"/>
    <col min="11787" max="11787" width="0" hidden="1" customWidth="1"/>
    <col min="11788" max="11788" width="25.85546875" customWidth="1"/>
    <col min="11789" max="11789" width="17.28515625" customWidth="1"/>
    <col min="11790" max="11790" width="14.7109375" customWidth="1"/>
    <col min="11791" max="11791" width="15.28515625" customWidth="1"/>
    <col min="11792" max="11792" width="12.85546875" customWidth="1"/>
    <col min="11793" max="11793" width="13.5703125" customWidth="1"/>
    <col min="11794" max="11794" width="17.5703125" customWidth="1"/>
    <col min="11795" max="11795" width="13.5703125" customWidth="1"/>
    <col min="11796" max="11796" width="13.42578125" customWidth="1"/>
    <col min="11797" max="11797" width="15.5703125" bestFit="1" customWidth="1"/>
    <col min="11798" max="11798" width="18.42578125" bestFit="1" customWidth="1"/>
    <col min="11799" max="11799" width="14.5703125" bestFit="1" customWidth="1"/>
    <col min="11800" max="11800" width="11.5703125" bestFit="1" customWidth="1"/>
    <col min="12034" max="12035" width="29.42578125" customWidth="1"/>
    <col min="12036" max="12038" width="25.28515625" customWidth="1"/>
    <col min="12039" max="12039" width="16.7109375" bestFit="1" customWidth="1"/>
    <col min="12040" max="12040" width="25.28515625" customWidth="1"/>
    <col min="12041" max="12041" width="21.7109375" customWidth="1"/>
    <col min="12042" max="12042" width="25.85546875" customWidth="1"/>
    <col min="12043" max="12043" width="0" hidden="1" customWidth="1"/>
    <col min="12044" max="12044" width="25.85546875" customWidth="1"/>
    <col min="12045" max="12045" width="17.28515625" customWidth="1"/>
    <col min="12046" max="12046" width="14.7109375" customWidth="1"/>
    <col min="12047" max="12047" width="15.28515625" customWidth="1"/>
    <col min="12048" max="12048" width="12.85546875" customWidth="1"/>
    <col min="12049" max="12049" width="13.5703125" customWidth="1"/>
    <col min="12050" max="12050" width="17.5703125" customWidth="1"/>
    <col min="12051" max="12051" width="13.5703125" customWidth="1"/>
    <col min="12052" max="12052" width="13.42578125" customWidth="1"/>
    <col min="12053" max="12053" width="15.5703125" bestFit="1" customWidth="1"/>
    <col min="12054" max="12054" width="18.42578125" bestFit="1" customWidth="1"/>
    <col min="12055" max="12055" width="14.5703125" bestFit="1" customWidth="1"/>
    <col min="12056" max="12056" width="11.5703125" bestFit="1" customWidth="1"/>
    <col min="12290" max="12291" width="29.42578125" customWidth="1"/>
    <col min="12292" max="12294" width="25.28515625" customWidth="1"/>
    <col min="12295" max="12295" width="16.7109375" bestFit="1" customWidth="1"/>
    <col min="12296" max="12296" width="25.28515625" customWidth="1"/>
    <col min="12297" max="12297" width="21.7109375" customWidth="1"/>
    <col min="12298" max="12298" width="25.85546875" customWidth="1"/>
    <col min="12299" max="12299" width="0" hidden="1" customWidth="1"/>
    <col min="12300" max="12300" width="25.85546875" customWidth="1"/>
    <col min="12301" max="12301" width="17.28515625" customWidth="1"/>
    <col min="12302" max="12302" width="14.7109375" customWidth="1"/>
    <col min="12303" max="12303" width="15.28515625" customWidth="1"/>
    <col min="12304" max="12304" width="12.85546875" customWidth="1"/>
    <col min="12305" max="12305" width="13.5703125" customWidth="1"/>
    <col min="12306" max="12306" width="17.5703125" customWidth="1"/>
    <col min="12307" max="12307" width="13.5703125" customWidth="1"/>
    <col min="12308" max="12308" width="13.42578125" customWidth="1"/>
    <col min="12309" max="12309" width="15.5703125" bestFit="1" customWidth="1"/>
    <col min="12310" max="12310" width="18.42578125" bestFit="1" customWidth="1"/>
    <col min="12311" max="12311" width="14.5703125" bestFit="1" customWidth="1"/>
    <col min="12312" max="12312" width="11.5703125" bestFit="1" customWidth="1"/>
    <col min="12546" max="12547" width="29.42578125" customWidth="1"/>
    <col min="12548" max="12550" width="25.28515625" customWidth="1"/>
    <col min="12551" max="12551" width="16.7109375" bestFit="1" customWidth="1"/>
    <col min="12552" max="12552" width="25.28515625" customWidth="1"/>
    <col min="12553" max="12553" width="21.7109375" customWidth="1"/>
    <col min="12554" max="12554" width="25.85546875" customWidth="1"/>
    <col min="12555" max="12555" width="0" hidden="1" customWidth="1"/>
    <col min="12556" max="12556" width="25.85546875" customWidth="1"/>
    <col min="12557" max="12557" width="17.28515625" customWidth="1"/>
    <col min="12558" max="12558" width="14.7109375" customWidth="1"/>
    <col min="12559" max="12559" width="15.28515625" customWidth="1"/>
    <col min="12560" max="12560" width="12.85546875" customWidth="1"/>
    <col min="12561" max="12561" width="13.5703125" customWidth="1"/>
    <col min="12562" max="12562" width="17.5703125" customWidth="1"/>
    <col min="12563" max="12563" width="13.5703125" customWidth="1"/>
    <col min="12564" max="12564" width="13.42578125" customWidth="1"/>
    <col min="12565" max="12565" width="15.5703125" bestFit="1" customWidth="1"/>
    <col min="12566" max="12566" width="18.42578125" bestFit="1" customWidth="1"/>
    <col min="12567" max="12567" width="14.5703125" bestFit="1" customWidth="1"/>
    <col min="12568" max="12568" width="11.5703125" bestFit="1" customWidth="1"/>
    <col min="12802" max="12803" width="29.42578125" customWidth="1"/>
    <col min="12804" max="12806" width="25.28515625" customWidth="1"/>
    <col min="12807" max="12807" width="16.7109375" bestFit="1" customWidth="1"/>
    <col min="12808" max="12808" width="25.28515625" customWidth="1"/>
    <col min="12809" max="12809" width="21.7109375" customWidth="1"/>
    <col min="12810" max="12810" width="25.85546875" customWidth="1"/>
    <col min="12811" max="12811" width="0" hidden="1" customWidth="1"/>
    <col min="12812" max="12812" width="25.85546875" customWidth="1"/>
    <col min="12813" max="12813" width="17.28515625" customWidth="1"/>
    <col min="12814" max="12814" width="14.7109375" customWidth="1"/>
    <col min="12815" max="12815" width="15.28515625" customWidth="1"/>
    <col min="12816" max="12816" width="12.85546875" customWidth="1"/>
    <col min="12817" max="12817" width="13.5703125" customWidth="1"/>
    <col min="12818" max="12818" width="17.5703125" customWidth="1"/>
    <col min="12819" max="12819" width="13.5703125" customWidth="1"/>
    <col min="12820" max="12820" width="13.42578125" customWidth="1"/>
    <col min="12821" max="12821" width="15.5703125" bestFit="1" customWidth="1"/>
    <col min="12822" max="12822" width="18.42578125" bestFit="1" customWidth="1"/>
    <col min="12823" max="12823" width="14.5703125" bestFit="1" customWidth="1"/>
    <col min="12824" max="12824" width="11.5703125" bestFit="1" customWidth="1"/>
    <col min="13058" max="13059" width="29.42578125" customWidth="1"/>
    <col min="13060" max="13062" width="25.28515625" customWidth="1"/>
    <col min="13063" max="13063" width="16.7109375" bestFit="1" customWidth="1"/>
    <col min="13064" max="13064" width="25.28515625" customWidth="1"/>
    <col min="13065" max="13065" width="21.7109375" customWidth="1"/>
    <col min="13066" max="13066" width="25.85546875" customWidth="1"/>
    <col min="13067" max="13067" width="0" hidden="1" customWidth="1"/>
    <col min="13068" max="13068" width="25.85546875" customWidth="1"/>
    <col min="13069" max="13069" width="17.28515625" customWidth="1"/>
    <col min="13070" max="13070" width="14.7109375" customWidth="1"/>
    <col min="13071" max="13071" width="15.28515625" customWidth="1"/>
    <col min="13072" max="13072" width="12.85546875" customWidth="1"/>
    <col min="13073" max="13073" width="13.5703125" customWidth="1"/>
    <col min="13074" max="13074" width="17.5703125" customWidth="1"/>
    <col min="13075" max="13075" width="13.5703125" customWidth="1"/>
    <col min="13076" max="13076" width="13.42578125" customWidth="1"/>
    <col min="13077" max="13077" width="15.5703125" bestFit="1" customWidth="1"/>
    <col min="13078" max="13078" width="18.42578125" bestFit="1" customWidth="1"/>
    <col min="13079" max="13079" width="14.5703125" bestFit="1" customWidth="1"/>
    <col min="13080" max="13080" width="11.5703125" bestFit="1" customWidth="1"/>
    <col min="13314" max="13315" width="29.42578125" customWidth="1"/>
    <col min="13316" max="13318" width="25.28515625" customWidth="1"/>
    <col min="13319" max="13319" width="16.7109375" bestFit="1" customWidth="1"/>
    <col min="13320" max="13320" width="25.28515625" customWidth="1"/>
    <col min="13321" max="13321" width="21.7109375" customWidth="1"/>
    <col min="13322" max="13322" width="25.85546875" customWidth="1"/>
    <col min="13323" max="13323" width="0" hidden="1" customWidth="1"/>
    <col min="13324" max="13324" width="25.85546875" customWidth="1"/>
    <col min="13325" max="13325" width="17.28515625" customWidth="1"/>
    <col min="13326" max="13326" width="14.7109375" customWidth="1"/>
    <col min="13327" max="13327" width="15.28515625" customWidth="1"/>
    <col min="13328" max="13328" width="12.85546875" customWidth="1"/>
    <col min="13329" max="13329" width="13.5703125" customWidth="1"/>
    <col min="13330" max="13330" width="17.5703125" customWidth="1"/>
    <col min="13331" max="13331" width="13.5703125" customWidth="1"/>
    <col min="13332" max="13332" width="13.42578125" customWidth="1"/>
    <col min="13333" max="13333" width="15.5703125" bestFit="1" customWidth="1"/>
    <col min="13334" max="13334" width="18.42578125" bestFit="1" customWidth="1"/>
    <col min="13335" max="13335" width="14.5703125" bestFit="1" customWidth="1"/>
    <col min="13336" max="13336" width="11.5703125" bestFit="1" customWidth="1"/>
    <col min="13570" max="13571" width="29.42578125" customWidth="1"/>
    <col min="13572" max="13574" width="25.28515625" customWidth="1"/>
    <col min="13575" max="13575" width="16.7109375" bestFit="1" customWidth="1"/>
    <col min="13576" max="13576" width="25.28515625" customWidth="1"/>
    <col min="13577" max="13577" width="21.7109375" customWidth="1"/>
    <col min="13578" max="13578" width="25.85546875" customWidth="1"/>
    <col min="13579" max="13579" width="0" hidden="1" customWidth="1"/>
    <col min="13580" max="13580" width="25.85546875" customWidth="1"/>
    <col min="13581" max="13581" width="17.28515625" customWidth="1"/>
    <col min="13582" max="13582" width="14.7109375" customWidth="1"/>
    <col min="13583" max="13583" width="15.28515625" customWidth="1"/>
    <col min="13584" max="13584" width="12.85546875" customWidth="1"/>
    <col min="13585" max="13585" width="13.5703125" customWidth="1"/>
    <col min="13586" max="13586" width="17.5703125" customWidth="1"/>
    <col min="13587" max="13587" width="13.5703125" customWidth="1"/>
    <col min="13588" max="13588" width="13.42578125" customWidth="1"/>
    <col min="13589" max="13589" width="15.5703125" bestFit="1" customWidth="1"/>
    <col min="13590" max="13590" width="18.42578125" bestFit="1" customWidth="1"/>
    <col min="13591" max="13591" width="14.5703125" bestFit="1" customWidth="1"/>
    <col min="13592" max="13592" width="11.5703125" bestFit="1" customWidth="1"/>
    <col min="13826" max="13827" width="29.42578125" customWidth="1"/>
    <col min="13828" max="13830" width="25.28515625" customWidth="1"/>
    <col min="13831" max="13831" width="16.7109375" bestFit="1" customWidth="1"/>
    <col min="13832" max="13832" width="25.28515625" customWidth="1"/>
    <col min="13833" max="13833" width="21.7109375" customWidth="1"/>
    <col min="13834" max="13834" width="25.85546875" customWidth="1"/>
    <col min="13835" max="13835" width="0" hidden="1" customWidth="1"/>
    <col min="13836" max="13836" width="25.85546875" customWidth="1"/>
    <col min="13837" max="13837" width="17.28515625" customWidth="1"/>
    <col min="13838" max="13838" width="14.7109375" customWidth="1"/>
    <col min="13839" max="13839" width="15.28515625" customWidth="1"/>
    <col min="13840" max="13840" width="12.85546875" customWidth="1"/>
    <col min="13841" max="13841" width="13.5703125" customWidth="1"/>
    <col min="13842" max="13842" width="17.5703125" customWidth="1"/>
    <col min="13843" max="13843" width="13.5703125" customWidth="1"/>
    <col min="13844" max="13844" width="13.42578125" customWidth="1"/>
    <col min="13845" max="13845" width="15.5703125" bestFit="1" customWidth="1"/>
    <col min="13846" max="13846" width="18.42578125" bestFit="1" customWidth="1"/>
    <col min="13847" max="13847" width="14.5703125" bestFit="1" customWidth="1"/>
    <col min="13848" max="13848" width="11.5703125" bestFit="1" customWidth="1"/>
    <col min="14082" max="14083" width="29.42578125" customWidth="1"/>
    <col min="14084" max="14086" width="25.28515625" customWidth="1"/>
    <col min="14087" max="14087" width="16.7109375" bestFit="1" customWidth="1"/>
    <col min="14088" max="14088" width="25.28515625" customWidth="1"/>
    <col min="14089" max="14089" width="21.7109375" customWidth="1"/>
    <col min="14090" max="14090" width="25.85546875" customWidth="1"/>
    <col min="14091" max="14091" width="0" hidden="1" customWidth="1"/>
    <col min="14092" max="14092" width="25.85546875" customWidth="1"/>
    <col min="14093" max="14093" width="17.28515625" customWidth="1"/>
    <col min="14094" max="14094" width="14.7109375" customWidth="1"/>
    <col min="14095" max="14095" width="15.28515625" customWidth="1"/>
    <col min="14096" max="14096" width="12.85546875" customWidth="1"/>
    <col min="14097" max="14097" width="13.5703125" customWidth="1"/>
    <col min="14098" max="14098" width="17.5703125" customWidth="1"/>
    <col min="14099" max="14099" width="13.5703125" customWidth="1"/>
    <col min="14100" max="14100" width="13.42578125" customWidth="1"/>
    <col min="14101" max="14101" width="15.5703125" bestFit="1" customWidth="1"/>
    <col min="14102" max="14102" width="18.42578125" bestFit="1" customWidth="1"/>
    <col min="14103" max="14103" width="14.5703125" bestFit="1" customWidth="1"/>
    <col min="14104" max="14104" width="11.5703125" bestFit="1" customWidth="1"/>
    <col min="14338" max="14339" width="29.42578125" customWidth="1"/>
    <col min="14340" max="14342" width="25.28515625" customWidth="1"/>
    <col min="14343" max="14343" width="16.7109375" bestFit="1" customWidth="1"/>
    <col min="14344" max="14344" width="25.28515625" customWidth="1"/>
    <col min="14345" max="14345" width="21.7109375" customWidth="1"/>
    <col min="14346" max="14346" width="25.85546875" customWidth="1"/>
    <col min="14347" max="14347" width="0" hidden="1" customWidth="1"/>
    <col min="14348" max="14348" width="25.85546875" customWidth="1"/>
    <col min="14349" max="14349" width="17.28515625" customWidth="1"/>
    <col min="14350" max="14350" width="14.7109375" customWidth="1"/>
    <col min="14351" max="14351" width="15.28515625" customWidth="1"/>
    <col min="14352" max="14352" width="12.85546875" customWidth="1"/>
    <col min="14353" max="14353" width="13.5703125" customWidth="1"/>
    <col min="14354" max="14354" width="17.5703125" customWidth="1"/>
    <col min="14355" max="14355" width="13.5703125" customWidth="1"/>
    <col min="14356" max="14356" width="13.42578125" customWidth="1"/>
    <col min="14357" max="14357" width="15.5703125" bestFit="1" customWidth="1"/>
    <col min="14358" max="14358" width="18.42578125" bestFit="1" customWidth="1"/>
    <col min="14359" max="14359" width="14.5703125" bestFit="1" customWidth="1"/>
    <col min="14360" max="14360" width="11.5703125" bestFit="1" customWidth="1"/>
    <col min="14594" max="14595" width="29.42578125" customWidth="1"/>
    <col min="14596" max="14598" width="25.28515625" customWidth="1"/>
    <col min="14599" max="14599" width="16.7109375" bestFit="1" customWidth="1"/>
    <col min="14600" max="14600" width="25.28515625" customWidth="1"/>
    <col min="14601" max="14601" width="21.7109375" customWidth="1"/>
    <col min="14602" max="14602" width="25.85546875" customWidth="1"/>
    <col min="14603" max="14603" width="0" hidden="1" customWidth="1"/>
    <col min="14604" max="14604" width="25.85546875" customWidth="1"/>
    <col min="14605" max="14605" width="17.28515625" customWidth="1"/>
    <col min="14606" max="14606" width="14.7109375" customWidth="1"/>
    <col min="14607" max="14607" width="15.28515625" customWidth="1"/>
    <col min="14608" max="14608" width="12.85546875" customWidth="1"/>
    <col min="14609" max="14609" width="13.5703125" customWidth="1"/>
    <col min="14610" max="14610" width="17.5703125" customWidth="1"/>
    <col min="14611" max="14611" width="13.5703125" customWidth="1"/>
    <col min="14612" max="14612" width="13.42578125" customWidth="1"/>
    <col min="14613" max="14613" width="15.5703125" bestFit="1" customWidth="1"/>
    <col min="14614" max="14614" width="18.42578125" bestFit="1" customWidth="1"/>
    <col min="14615" max="14615" width="14.5703125" bestFit="1" customWidth="1"/>
    <col min="14616" max="14616" width="11.5703125" bestFit="1" customWidth="1"/>
    <col min="14850" max="14851" width="29.42578125" customWidth="1"/>
    <col min="14852" max="14854" width="25.28515625" customWidth="1"/>
    <col min="14855" max="14855" width="16.7109375" bestFit="1" customWidth="1"/>
    <col min="14856" max="14856" width="25.28515625" customWidth="1"/>
    <col min="14857" max="14857" width="21.7109375" customWidth="1"/>
    <col min="14858" max="14858" width="25.85546875" customWidth="1"/>
    <col min="14859" max="14859" width="0" hidden="1" customWidth="1"/>
    <col min="14860" max="14860" width="25.85546875" customWidth="1"/>
    <col min="14861" max="14861" width="17.28515625" customWidth="1"/>
    <col min="14862" max="14862" width="14.7109375" customWidth="1"/>
    <col min="14863" max="14863" width="15.28515625" customWidth="1"/>
    <col min="14864" max="14864" width="12.85546875" customWidth="1"/>
    <col min="14865" max="14865" width="13.5703125" customWidth="1"/>
    <col min="14866" max="14866" width="17.5703125" customWidth="1"/>
    <col min="14867" max="14867" width="13.5703125" customWidth="1"/>
    <col min="14868" max="14868" width="13.42578125" customWidth="1"/>
    <col min="14869" max="14869" width="15.5703125" bestFit="1" customWidth="1"/>
    <col min="14870" max="14870" width="18.42578125" bestFit="1" customWidth="1"/>
    <col min="14871" max="14871" width="14.5703125" bestFit="1" customWidth="1"/>
    <col min="14872" max="14872" width="11.5703125" bestFit="1" customWidth="1"/>
    <col min="15106" max="15107" width="29.42578125" customWidth="1"/>
    <col min="15108" max="15110" width="25.28515625" customWidth="1"/>
    <col min="15111" max="15111" width="16.7109375" bestFit="1" customWidth="1"/>
    <col min="15112" max="15112" width="25.28515625" customWidth="1"/>
    <col min="15113" max="15113" width="21.7109375" customWidth="1"/>
    <col min="15114" max="15114" width="25.85546875" customWidth="1"/>
    <col min="15115" max="15115" width="0" hidden="1" customWidth="1"/>
    <col min="15116" max="15116" width="25.85546875" customWidth="1"/>
    <col min="15117" max="15117" width="17.28515625" customWidth="1"/>
    <col min="15118" max="15118" width="14.7109375" customWidth="1"/>
    <col min="15119" max="15119" width="15.28515625" customWidth="1"/>
    <col min="15120" max="15120" width="12.85546875" customWidth="1"/>
    <col min="15121" max="15121" width="13.5703125" customWidth="1"/>
    <col min="15122" max="15122" width="17.5703125" customWidth="1"/>
    <col min="15123" max="15123" width="13.5703125" customWidth="1"/>
    <col min="15124" max="15124" width="13.42578125" customWidth="1"/>
    <col min="15125" max="15125" width="15.5703125" bestFit="1" customWidth="1"/>
    <col min="15126" max="15126" width="18.42578125" bestFit="1" customWidth="1"/>
    <col min="15127" max="15127" width="14.5703125" bestFit="1" customWidth="1"/>
    <col min="15128" max="15128" width="11.5703125" bestFit="1" customWidth="1"/>
    <col min="15362" max="15363" width="29.42578125" customWidth="1"/>
    <col min="15364" max="15366" width="25.28515625" customWidth="1"/>
    <col min="15367" max="15367" width="16.7109375" bestFit="1" customWidth="1"/>
    <col min="15368" max="15368" width="25.28515625" customWidth="1"/>
    <col min="15369" max="15369" width="21.7109375" customWidth="1"/>
    <col min="15370" max="15370" width="25.85546875" customWidth="1"/>
    <col min="15371" max="15371" width="0" hidden="1" customWidth="1"/>
    <col min="15372" max="15372" width="25.85546875" customWidth="1"/>
    <col min="15373" max="15373" width="17.28515625" customWidth="1"/>
    <col min="15374" max="15374" width="14.7109375" customWidth="1"/>
    <col min="15375" max="15375" width="15.28515625" customWidth="1"/>
    <col min="15376" max="15376" width="12.85546875" customWidth="1"/>
    <col min="15377" max="15377" width="13.5703125" customWidth="1"/>
    <col min="15378" max="15378" width="17.5703125" customWidth="1"/>
    <col min="15379" max="15379" width="13.5703125" customWidth="1"/>
    <col min="15380" max="15380" width="13.42578125" customWidth="1"/>
    <col min="15381" max="15381" width="15.5703125" bestFit="1" customWidth="1"/>
    <col min="15382" max="15382" width="18.42578125" bestFit="1" customWidth="1"/>
    <col min="15383" max="15383" width="14.5703125" bestFit="1" customWidth="1"/>
    <col min="15384" max="15384" width="11.5703125" bestFit="1" customWidth="1"/>
    <col min="15618" max="15619" width="29.42578125" customWidth="1"/>
    <col min="15620" max="15622" width="25.28515625" customWidth="1"/>
    <col min="15623" max="15623" width="16.7109375" bestFit="1" customWidth="1"/>
    <col min="15624" max="15624" width="25.28515625" customWidth="1"/>
    <col min="15625" max="15625" width="21.7109375" customWidth="1"/>
    <col min="15626" max="15626" width="25.85546875" customWidth="1"/>
    <col min="15627" max="15627" width="0" hidden="1" customWidth="1"/>
    <col min="15628" max="15628" width="25.85546875" customWidth="1"/>
    <col min="15629" max="15629" width="17.28515625" customWidth="1"/>
    <col min="15630" max="15630" width="14.7109375" customWidth="1"/>
    <col min="15631" max="15631" width="15.28515625" customWidth="1"/>
    <col min="15632" max="15632" width="12.85546875" customWidth="1"/>
    <col min="15633" max="15633" width="13.5703125" customWidth="1"/>
    <col min="15634" max="15634" width="17.5703125" customWidth="1"/>
    <col min="15635" max="15635" width="13.5703125" customWidth="1"/>
    <col min="15636" max="15636" width="13.42578125" customWidth="1"/>
    <col min="15637" max="15637" width="15.5703125" bestFit="1" customWidth="1"/>
    <col min="15638" max="15638" width="18.42578125" bestFit="1" customWidth="1"/>
    <col min="15639" max="15639" width="14.5703125" bestFit="1" customWidth="1"/>
    <col min="15640" max="15640" width="11.5703125" bestFit="1" customWidth="1"/>
    <col min="15874" max="15875" width="29.42578125" customWidth="1"/>
    <col min="15876" max="15878" width="25.28515625" customWidth="1"/>
    <col min="15879" max="15879" width="16.7109375" bestFit="1" customWidth="1"/>
    <col min="15880" max="15880" width="25.28515625" customWidth="1"/>
    <col min="15881" max="15881" width="21.7109375" customWidth="1"/>
    <col min="15882" max="15882" width="25.85546875" customWidth="1"/>
    <col min="15883" max="15883" width="0" hidden="1" customWidth="1"/>
    <col min="15884" max="15884" width="25.85546875" customWidth="1"/>
    <col min="15885" max="15885" width="17.28515625" customWidth="1"/>
    <col min="15886" max="15886" width="14.7109375" customWidth="1"/>
    <col min="15887" max="15887" width="15.28515625" customWidth="1"/>
    <col min="15888" max="15888" width="12.85546875" customWidth="1"/>
    <col min="15889" max="15889" width="13.5703125" customWidth="1"/>
    <col min="15890" max="15890" width="17.5703125" customWidth="1"/>
    <col min="15891" max="15891" width="13.5703125" customWidth="1"/>
    <col min="15892" max="15892" width="13.42578125" customWidth="1"/>
    <col min="15893" max="15893" width="15.5703125" bestFit="1" customWidth="1"/>
    <col min="15894" max="15894" width="18.42578125" bestFit="1" customWidth="1"/>
    <col min="15895" max="15895" width="14.5703125" bestFit="1" customWidth="1"/>
    <col min="15896" max="15896" width="11.5703125" bestFit="1" customWidth="1"/>
    <col min="16130" max="16131" width="29.42578125" customWidth="1"/>
    <col min="16132" max="16134" width="25.28515625" customWidth="1"/>
    <col min="16135" max="16135" width="16.7109375" bestFit="1" customWidth="1"/>
    <col min="16136" max="16136" width="25.28515625" customWidth="1"/>
    <col min="16137" max="16137" width="21.7109375" customWidth="1"/>
    <col min="16138" max="16138" width="25.85546875" customWidth="1"/>
    <col min="16139" max="16139" width="0" hidden="1" customWidth="1"/>
    <col min="16140" max="16140" width="25.85546875" customWidth="1"/>
    <col min="16141" max="16141" width="17.28515625" customWidth="1"/>
    <col min="16142" max="16142" width="14.7109375" customWidth="1"/>
    <col min="16143" max="16143" width="15.28515625" customWidth="1"/>
    <col min="16144" max="16144" width="12.85546875" customWidth="1"/>
    <col min="16145" max="16145" width="13.5703125" customWidth="1"/>
    <col min="16146" max="16146" width="17.5703125" customWidth="1"/>
    <col min="16147" max="16147" width="13.5703125" customWidth="1"/>
    <col min="16148" max="16148" width="13.42578125" customWidth="1"/>
    <col min="16149" max="16149" width="15.5703125" bestFit="1" customWidth="1"/>
    <col min="16150" max="16150" width="18.42578125" bestFit="1" customWidth="1"/>
    <col min="16151" max="16151" width="14.5703125" bestFit="1" customWidth="1"/>
    <col min="16152" max="16152" width="11.5703125" bestFit="1" customWidth="1"/>
  </cols>
  <sheetData>
    <row r="1" spans="1:26" ht="23.25" customHeight="1" x14ac:dyDescent="0.25">
      <c r="A1" s="396"/>
      <c r="B1" s="397"/>
      <c r="C1" s="397"/>
      <c r="D1" s="397"/>
      <c r="E1" s="397"/>
      <c r="F1" s="402" t="s">
        <v>0</v>
      </c>
      <c r="G1" s="403"/>
      <c r="H1" s="403"/>
      <c r="I1" s="403"/>
      <c r="J1" s="403"/>
      <c r="K1" s="403"/>
      <c r="L1" s="403"/>
      <c r="M1" s="403"/>
      <c r="N1" s="403"/>
      <c r="O1" s="403"/>
      <c r="P1" s="403"/>
      <c r="Q1" s="403"/>
      <c r="R1" s="403"/>
      <c r="S1" s="403"/>
      <c r="T1" s="403"/>
      <c r="U1" s="403"/>
      <c r="V1" s="403"/>
      <c r="W1" s="403"/>
      <c r="X1" s="404"/>
    </row>
    <row r="2" spans="1:26" ht="23.25" customHeight="1" x14ac:dyDescent="0.25">
      <c r="A2" s="398"/>
      <c r="B2" s="399"/>
      <c r="C2" s="399"/>
      <c r="D2" s="399"/>
      <c r="E2" s="399"/>
      <c r="F2" s="405" t="s">
        <v>102</v>
      </c>
      <c r="G2" s="406"/>
      <c r="H2" s="406"/>
      <c r="I2" s="406"/>
      <c r="J2" s="406"/>
      <c r="K2" s="406"/>
      <c r="L2" s="406"/>
      <c r="M2" s="406"/>
      <c r="N2" s="406"/>
      <c r="O2" s="406"/>
      <c r="P2" s="406"/>
      <c r="Q2" s="406"/>
      <c r="R2" s="406"/>
      <c r="S2" s="406"/>
      <c r="T2" s="406"/>
      <c r="U2" s="406"/>
      <c r="V2" s="406"/>
      <c r="W2" s="406"/>
      <c r="X2" s="407"/>
    </row>
    <row r="3" spans="1:26" ht="23.25" customHeight="1" x14ac:dyDescent="0.25">
      <c r="A3" s="398"/>
      <c r="B3" s="399"/>
      <c r="C3" s="399"/>
      <c r="D3" s="399"/>
      <c r="E3" s="399"/>
      <c r="F3" s="63" t="s">
        <v>33</v>
      </c>
      <c r="G3" s="408" t="s">
        <v>135</v>
      </c>
      <c r="H3" s="408"/>
      <c r="I3" s="408"/>
      <c r="J3" s="408"/>
      <c r="K3" s="408"/>
      <c r="L3" s="408"/>
      <c r="M3" s="408"/>
      <c r="N3" s="408"/>
      <c r="O3" s="408"/>
      <c r="P3" s="408"/>
      <c r="Q3" s="408"/>
      <c r="R3" s="408"/>
      <c r="S3" s="408"/>
      <c r="T3" s="408"/>
      <c r="U3" s="408"/>
      <c r="V3" s="408"/>
      <c r="W3" s="408"/>
      <c r="X3" s="409"/>
    </row>
    <row r="4" spans="1:26" ht="23.25" customHeight="1" thickBot="1" x14ac:dyDescent="0.3">
      <c r="A4" s="400"/>
      <c r="B4" s="401"/>
      <c r="C4" s="401"/>
      <c r="D4" s="401"/>
      <c r="E4" s="399"/>
      <c r="F4" s="63" t="s">
        <v>34</v>
      </c>
      <c r="G4" s="408">
        <v>2017</v>
      </c>
      <c r="H4" s="408"/>
      <c r="I4" s="408"/>
      <c r="J4" s="408"/>
      <c r="K4" s="408"/>
      <c r="L4" s="408"/>
      <c r="M4" s="408"/>
      <c r="N4" s="408"/>
      <c r="O4" s="408"/>
      <c r="P4" s="408"/>
      <c r="Q4" s="408"/>
      <c r="R4" s="408"/>
      <c r="S4" s="408"/>
      <c r="T4" s="408"/>
      <c r="U4" s="408"/>
      <c r="V4" s="408"/>
      <c r="W4" s="408"/>
      <c r="X4" s="409"/>
    </row>
    <row r="5" spans="1:26" ht="18" customHeight="1" x14ac:dyDescent="0.25">
      <c r="A5" s="410" t="s">
        <v>42</v>
      </c>
      <c r="B5" s="412" t="s">
        <v>43</v>
      </c>
      <c r="C5" s="412" t="s">
        <v>44</v>
      </c>
      <c r="D5" s="414" t="s">
        <v>45</v>
      </c>
      <c r="E5" s="416" t="s">
        <v>46</v>
      </c>
      <c r="F5" s="418" t="s">
        <v>47</v>
      </c>
      <c r="G5" s="419"/>
      <c r="H5" s="419"/>
      <c r="I5" s="419"/>
      <c r="J5" s="419" t="s">
        <v>212</v>
      </c>
      <c r="K5" s="419"/>
      <c r="L5" s="419"/>
      <c r="M5" s="419"/>
      <c r="N5" s="419"/>
      <c r="O5" s="419"/>
      <c r="P5" s="419" t="s">
        <v>50</v>
      </c>
      <c r="Q5" s="419"/>
      <c r="R5" s="419"/>
      <c r="S5" s="419"/>
      <c r="T5" s="419" t="s">
        <v>55</v>
      </c>
      <c r="U5" s="419"/>
      <c r="V5" s="419"/>
      <c r="W5" s="419"/>
      <c r="X5" s="420"/>
    </row>
    <row r="6" spans="1:26" ht="36" customHeight="1" thickBot="1" x14ac:dyDescent="0.3">
      <c r="A6" s="411" t="s">
        <v>35</v>
      </c>
      <c r="B6" s="413"/>
      <c r="C6" s="413"/>
      <c r="D6" s="415"/>
      <c r="E6" s="417"/>
      <c r="F6" s="98" t="s">
        <v>211</v>
      </c>
      <c r="G6" s="81" t="s">
        <v>210</v>
      </c>
      <c r="H6" s="81" t="s">
        <v>209</v>
      </c>
      <c r="I6" s="81" t="s">
        <v>206</v>
      </c>
      <c r="J6" s="81" t="s">
        <v>208</v>
      </c>
      <c r="K6" s="482"/>
      <c r="L6" s="81" t="s">
        <v>207</v>
      </c>
      <c r="M6" s="81" t="s">
        <v>206</v>
      </c>
      <c r="N6" s="81" t="s">
        <v>48</v>
      </c>
      <c r="O6" s="81" t="s">
        <v>49</v>
      </c>
      <c r="P6" s="81" t="s">
        <v>51</v>
      </c>
      <c r="Q6" s="81" t="s">
        <v>52</v>
      </c>
      <c r="R6" s="81" t="s">
        <v>53</v>
      </c>
      <c r="S6" s="81" t="s">
        <v>54</v>
      </c>
      <c r="T6" s="81" t="s">
        <v>56</v>
      </c>
      <c r="U6" s="81" t="s">
        <v>57</v>
      </c>
      <c r="V6" s="81" t="s">
        <v>58</v>
      </c>
      <c r="W6" s="81" t="s">
        <v>59</v>
      </c>
      <c r="X6" s="82" t="s">
        <v>205</v>
      </c>
    </row>
    <row r="7" spans="1:26" ht="18" customHeight="1" x14ac:dyDescent="0.25">
      <c r="A7" s="421">
        <v>1</v>
      </c>
      <c r="B7" s="423" t="s">
        <v>131</v>
      </c>
      <c r="C7" s="426" t="s">
        <v>115</v>
      </c>
      <c r="D7" s="64" t="s">
        <v>110</v>
      </c>
      <c r="E7" s="65">
        <f>+[2]INVERSIÓN!H9</f>
        <v>4</v>
      </c>
      <c r="F7" s="97">
        <f>+[2]INVERSIÓN!L9</f>
        <v>1</v>
      </c>
      <c r="G7" s="65"/>
      <c r="H7" s="478"/>
      <c r="I7" s="477"/>
      <c r="J7" s="104">
        <v>0.19</v>
      </c>
      <c r="K7" s="124">
        <v>0</v>
      </c>
      <c r="L7" s="104">
        <f>+[2]INVERSIÓN!AH9</f>
        <v>0.25</v>
      </c>
      <c r="M7" s="429"/>
      <c r="N7" s="429"/>
      <c r="O7" s="481"/>
      <c r="P7" s="429" t="s">
        <v>105</v>
      </c>
      <c r="Q7" s="429" t="s">
        <v>105</v>
      </c>
      <c r="R7" s="429" t="s">
        <v>105</v>
      </c>
      <c r="S7" s="436" t="s">
        <v>111</v>
      </c>
      <c r="T7" s="438">
        <v>3861626</v>
      </c>
      <c r="U7" s="438">
        <v>4118375</v>
      </c>
      <c r="V7" s="321" t="s">
        <v>112</v>
      </c>
      <c r="W7" s="436" t="s">
        <v>112</v>
      </c>
      <c r="X7" s="436" t="s">
        <v>113</v>
      </c>
      <c r="Y7" s="432"/>
      <c r="Z7" s="62"/>
    </row>
    <row r="8" spans="1:26" ht="18" customHeight="1" x14ac:dyDescent="0.25">
      <c r="A8" s="422"/>
      <c r="B8" s="424"/>
      <c r="C8" s="427"/>
      <c r="D8" s="67" t="s">
        <v>114</v>
      </c>
      <c r="E8" s="65">
        <f>+[2]INVERSIÓN!H10</f>
        <v>851400130</v>
      </c>
      <c r="F8" s="65">
        <f>+[2]INVERSIÓN!L10</f>
        <v>112070000</v>
      </c>
      <c r="G8" s="65"/>
      <c r="H8" s="472"/>
      <c r="I8" s="471"/>
      <c r="J8" s="117">
        <v>45909000</v>
      </c>
      <c r="K8" s="68">
        <v>0</v>
      </c>
      <c r="L8" s="124">
        <f>+[2]INVERSIÓN!AH10</f>
        <v>125436489</v>
      </c>
      <c r="M8" s="430"/>
      <c r="N8" s="430"/>
      <c r="O8" s="481"/>
      <c r="P8" s="430"/>
      <c r="Q8" s="430"/>
      <c r="R8" s="430"/>
      <c r="S8" s="305"/>
      <c r="T8" s="439"/>
      <c r="U8" s="439"/>
      <c r="V8" s="305"/>
      <c r="W8" s="305"/>
      <c r="X8" s="305"/>
      <c r="Y8" s="433"/>
      <c r="Z8" s="62"/>
    </row>
    <row r="9" spans="1:26" ht="18" customHeight="1" x14ac:dyDescent="0.25">
      <c r="A9" s="422"/>
      <c r="B9" s="424"/>
      <c r="C9" s="427"/>
      <c r="D9" s="67" t="s">
        <v>36</v>
      </c>
      <c r="E9" s="123">
        <f>+[2]INVERSIÓN!H11</f>
        <v>0</v>
      </c>
      <c r="F9" s="123">
        <f>+[2]INVERSIÓN!L11</f>
        <v>0</v>
      </c>
      <c r="G9" s="473"/>
      <c r="H9" s="472"/>
      <c r="I9" s="471"/>
      <c r="J9" s="123">
        <v>0</v>
      </c>
      <c r="K9" s="69"/>
      <c r="L9" s="69">
        <f>+[2]INVERSIÓN!AH11</f>
        <v>0</v>
      </c>
      <c r="M9" s="430"/>
      <c r="N9" s="430"/>
      <c r="O9" s="481"/>
      <c r="P9" s="430"/>
      <c r="Q9" s="430"/>
      <c r="R9" s="430"/>
      <c r="S9" s="305"/>
      <c r="T9" s="439"/>
      <c r="U9" s="439"/>
      <c r="V9" s="305"/>
      <c r="W9" s="305"/>
      <c r="X9" s="305"/>
      <c r="Y9" s="433"/>
      <c r="Z9" s="62"/>
    </row>
    <row r="10" spans="1:26" ht="18" customHeight="1" thickBot="1" x14ac:dyDescent="0.3">
      <c r="A10" s="422"/>
      <c r="B10" s="425"/>
      <c r="C10" s="428"/>
      <c r="D10" s="70" t="s">
        <v>37</v>
      </c>
      <c r="E10" s="469">
        <f>+[2]INVERSIÓN!H12</f>
        <v>0</v>
      </c>
      <c r="F10" s="469">
        <f>+[2]INVERSIÓN!L12</f>
        <v>26268590</v>
      </c>
      <c r="G10" s="470"/>
      <c r="H10" s="469"/>
      <c r="I10" s="468"/>
      <c r="J10" s="116">
        <v>24951660</v>
      </c>
      <c r="K10" s="71">
        <v>0</v>
      </c>
      <c r="L10" s="71">
        <f>+[2]INVERSIÓN!AH12</f>
        <v>0</v>
      </c>
      <c r="M10" s="431"/>
      <c r="N10" s="431"/>
      <c r="O10" s="480"/>
      <c r="P10" s="431"/>
      <c r="Q10" s="431"/>
      <c r="R10" s="431"/>
      <c r="S10" s="437"/>
      <c r="T10" s="440"/>
      <c r="U10" s="440"/>
      <c r="V10" s="437"/>
      <c r="W10" s="437"/>
      <c r="X10" s="437"/>
      <c r="Y10" s="434"/>
      <c r="Z10" s="62"/>
    </row>
    <row r="11" spans="1:26" ht="18" customHeight="1" x14ac:dyDescent="0.25">
      <c r="A11" s="422">
        <v>2</v>
      </c>
      <c r="B11" s="423" t="s">
        <v>132</v>
      </c>
      <c r="C11" s="426" t="s">
        <v>143</v>
      </c>
      <c r="D11" s="64" t="s">
        <v>110</v>
      </c>
      <c r="E11" s="105">
        <f>+[2]INVERSIÓN!H15</f>
        <v>6</v>
      </c>
      <c r="F11" s="105">
        <f>+[2]INVERSIÓN!L15</f>
        <v>1</v>
      </c>
      <c r="G11" s="105"/>
      <c r="H11" s="475"/>
      <c r="I11" s="474"/>
      <c r="J11" s="104">
        <v>0.2</v>
      </c>
      <c r="K11" s="122">
        <v>0</v>
      </c>
      <c r="L11" s="72">
        <f>+[2]INVERSIÓN!AH15</f>
        <v>0.55000000000000004</v>
      </c>
      <c r="M11" s="435"/>
      <c r="N11" s="435"/>
      <c r="O11" s="321"/>
      <c r="P11" s="435" t="s">
        <v>105</v>
      </c>
      <c r="Q11" s="435" t="s">
        <v>105</v>
      </c>
      <c r="R11" s="435" t="s">
        <v>105</v>
      </c>
      <c r="S11" s="321" t="s">
        <v>111</v>
      </c>
      <c r="T11" s="438">
        <v>3861626</v>
      </c>
      <c r="U11" s="438">
        <v>4118375</v>
      </c>
      <c r="V11" s="321" t="s">
        <v>112</v>
      </c>
      <c r="W11" s="321" t="s">
        <v>113</v>
      </c>
      <c r="X11" s="432">
        <v>7980001</v>
      </c>
    </row>
    <row r="12" spans="1:26" ht="18" customHeight="1" x14ac:dyDescent="0.25">
      <c r="A12" s="422"/>
      <c r="B12" s="424"/>
      <c r="C12" s="427"/>
      <c r="D12" s="67" t="s">
        <v>114</v>
      </c>
      <c r="E12" s="65">
        <f>+[2]INVERSIÓN!H16</f>
        <v>490291274</v>
      </c>
      <c r="F12" s="65">
        <f>+[2]INVERSIÓN!L16</f>
        <v>40775000</v>
      </c>
      <c r="G12" s="65">
        <v>2016</v>
      </c>
      <c r="H12" s="472"/>
      <c r="I12" s="471"/>
      <c r="J12" s="117">
        <v>40750000</v>
      </c>
      <c r="K12" s="68">
        <v>0</v>
      </c>
      <c r="L12" s="123">
        <f>+[2]INVERSIÓN!AH16</f>
        <v>25633431</v>
      </c>
      <c r="M12" s="430"/>
      <c r="N12" s="430"/>
      <c r="O12" s="305"/>
      <c r="P12" s="430"/>
      <c r="Q12" s="430"/>
      <c r="R12" s="430"/>
      <c r="S12" s="305"/>
      <c r="T12" s="439"/>
      <c r="U12" s="439"/>
      <c r="V12" s="305"/>
      <c r="W12" s="305"/>
      <c r="X12" s="433"/>
    </row>
    <row r="13" spans="1:26" ht="18" customHeight="1" x14ac:dyDescent="0.25">
      <c r="A13" s="422"/>
      <c r="B13" s="424"/>
      <c r="C13" s="427"/>
      <c r="D13" s="67" t="s">
        <v>36</v>
      </c>
      <c r="E13" s="123">
        <f>+[2]INVERSIÓN!H17</f>
        <v>0</v>
      </c>
      <c r="F13" s="123">
        <f>+[2]INVERSIÓN!LL7</f>
        <v>0</v>
      </c>
      <c r="G13" s="473"/>
      <c r="H13" s="472"/>
      <c r="I13" s="471"/>
      <c r="J13" s="123">
        <v>0</v>
      </c>
      <c r="K13" s="69"/>
      <c r="L13" s="69">
        <f>+[2]INVERSIÓN!AH17</f>
        <v>0</v>
      </c>
      <c r="M13" s="430"/>
      <c r="N13" s="430"/>
      <c r="O13" s="305"/>
      <c r="P13" s="430"/>
      <c r="Q13" s="430"/>
      <c r="R13" s="430"/>
      <c r="S13" s="305"/>
      <c r="T13" s="439"/>
      <c r="U13" s="439"/>
      <c r="V13" s="305"/>
      <c r="W13" s="305"/>
      <c r="X13" s="433"/>
    </row>
    <row r="14" spans="1:26" ht="18" customHeight="1" thickBot="1" x14ac:dyDescent="0.3">
      <c r="A14" s="422"/>
      <c r="B14" s="425"/>
      <c r="C14" s="428"/>
      <c r="D14" s="70" t="s">
        <v>37</v>
      </c>
      <c r="E14" s="469">
        <f>+[2]INVERSIÓN!H18</f>
        <v>0</v>
      </c>
      <c r="F14" s="469">
        <f>+[2]INVERSIÓN!L18</f>
        <v>18298049</v>
      </c>
      <c r="G14" s="470"/>
      <c r="H14" s="469"/>
      <c r="I14" s="468"/>
      <c r="J14" s="116">
        <v>15658884</v>
      </c>
      <c r="K14" s="71">
        <v>0</v>
      </c>
      <c r="L14" s="71">
        <f>+[2]INVERSIÓN!AH18</f>
        <v>0</v>
      </c>
      <c r="M14" s="431"/>
      <c r="N14" s="431"/>
      <c r="O14" s="437"/>
      <c r="P14" s="431"/>
      <c r="Q14" s="431"/>
      <c r="R14" s="431"/>
      <c r="S14" s="437"/>
      <c r="T14" s="440"/>
      <c r="U14" s="440"/>
      <c r="V14" s="437"/>
      <c r="W14" s="437"/>
      <c r="X14" s="434"/>
    </row>
    <row r="15" spans="1:26" ht="18" customHeight="1" x14ac:dyDescent="0.25">
      <c r="A15" s="422">
        <v>3</v>
      </c>
      <c r="B15" s="423" t="s">
        <v>133</v>
      </c>
      <c r="C15" s="426" t="s">
        <v>115</v>
      </c>
      <c r="D15" s="64" t="s">
        <v>110</v>
      </c>
      <c r="E15" s="65">
        <f>+[2]INVERSIÓN!H21</f>
        <v>10</v>
      </c>
      <c r="F15" s="65">
        <f>+[2]INVERSIÓN!L21</f>
        <v>2</v>
      </c>
      <c r="G15" s="479"/>
      <c r="H15" s="478"/>
      <c r="I15" s="477"/>
      <c r="J15" s="104">
        <v>0.25</v>
      </c>
      <c r="K15" s="124">
        <v>0</v>
      </c>
      <c r="L15" s="103">
        <f>+[2]INVERSIÓN!AH21</f>
        <v>1</v>
      </c>
      <c r="M15" s="429"/>
      <c r="N15" s="435"/>
      <c r="O15" s="321"/>
      <c r="P15" s="435" t="s">
        <v>105</v>
      </c>
      <c r="Q15" s="435" t="s">
        <v>105</v>
      </c>
      <c r="R15" s="435" t="s">
        <v>105</v>
      </c>
      <c r="S15" s="321" t="s">
        <v>111</v>
      </c>
      <c r="T15" s="438">
        <v>3861626</v>
      </c>
      <c r="U15" s="438">
        <v>4118375</v>
      </c>
      <c r="V15" s="321" t="s">
        <v>112</v>
      </c>
      <c r="W15" s="321" t="s">
        <v>113</v>
      </c>
      <c r="X15" s="432">
        <v>7980001</v>
      </c>
    </row>
    <row r="16" spans="1:26" ht="18" customHeight="1" x14ac:dyDescent="0.25">
      <c r="A16" s="422"/>
      <c r="B16" s="424"/>
      <c r="C16" s="427"/>
      <c r="D16" s="67" t="s">
        <v>114</v>
      </c>
      <c r="E16" s="120">
        <f>+[2]INVERSIÓN!H22</f>
        <v>5413625180</v>
      </c>
      <c r="F16" s="120">
        <f>+[2]INVERSIÓN!L22</f>
        <v>901844000</v>
      </c>
      <c r="G16" s="65"/>
      <c r="H16" s="472"/>
      <c r="I16" s="471"/>
      <c r="J16" s="117">
        <v>523618750</v>
      </c>
      <c r="K16" s="68">
        <v>0</v>
      </c>
      <c r="L16" s="68">
        <f>+[2]INVERSIÓN!AH22</f>
        <v>442251515</v>
      </c>
      <c r="M16" s="430"/>
      <c r="N16" s="430"/>
      <c r="O16" s="305"/>
      <c r="P16" s="430"/>
      <c r="Q16" s="430"/>
      <c r="R16" s="430"/>
      <c r="S16" s="305"/>
      <c r="T16" s="439"/>
      <c r="U16" s="439"/>
      <c r="V16" s="305"/>
      <c r="W16" s="305"/>
      <c r="X16" s="433"/>
    </row>
    <row r="17" spans="1:24" ht="18" customHeight="1" x14ac:dyDescent="0.25">
      <c r="A17" s="422"/>
      <c r="B17" s="424"/>
      <c r="C17" s="427"/>
      <c r="D17" s="67" t="s">
        <v>36</v>
      </c>
      <c r="E17" s="123">
        <f>+[2]INVERSIÓN!H23</f>
        <v>0</v>
      </c>
      <c r="F17" s="123">
        <f>+[2]INVERSIÓN!L23</f>
        <v>0</v>
      </c>
      <c r="G17" s="473"/>
      <c r="H17" s="472"/>
      <c r="I17" s="471"/>
      <c r="J17" s="123">
        <v>0</v>
      </c>
      <c r="K17" s="69"/>
      <c r="L17" s="69">
        <v>0</v>
      </c>
      <c r="M17" s="430"/>
      <c r="N17" s="430"/>
      <c r="O17" s="305"/>
      <c r="P17" s="430"/>
      <c r="Q17" s="430"/>
      <c r="R17" s="430"/>
      <c r="S17" s="305"/>
      <c r="T17" s="439"/>
      <c r="U17" s="439"/>
      <c r="V17" s="305"/>
      <c r="W17" s="305"/>
      <c r="X17" s="433"/>
    </row>
    <row r="18" spans="1:24" ht="18" customHeight="1" thickBot="1" x14ac:dyDescent="0.3">
      <c r="A18" s="422"/>
      <c r="B18" s="425"/>
      <c r="C18" s="428"/>
      <c r="D18" s="70" t="s">
        <v>37</v>
      </c>
      <c r="E18" s="469">
        <f>+[2]INVERSIÓN!H24</f>
        <v>0</v>
      </c>
      <c r="F18" s="469">
        <f>+[2]INVERSIÓN!L24</f>
        <v>188958315</v>
      </c>
      <c r="G18" s="470"/>
      <c r="H18" s="469"/>
      <c r="I18" s="468"/>
      <c r="J18" s="117">
        <v>160960806</v>
      </c>
      <c r="K18" s="71">
        <v>0</v>
      </c>
      <c r="L18" s="71">
        <f>+[2]INVERSIÓN!AH23</f>
        <v>0</v>
      </c>
      <c r="M18" s="431"/>
      <c r="N18" s="431"/>
      <c r="O18" s="437"/>
      <c r="P18" s="431"/>
      <c r="Q18" s="431"/>
      <c r="R18" s="431"/>
      <c r="S18" s="437"/>
      <c r="T18" s="440"/>
      <c r="U18" s="440"/>
      <c r="V18" s="437"/>
      <c r="W18" s="437"/>
      <c r="X18" s="434"/>
    </row>
    <row r="19" spans="1:24" ht="18" customHeight="1" x14ac:dyDescent="0.25">
      <c r="A19" s="422">
        <v>4</v>
      </c>
      <c r="B19" s="423" t="s">
        <v>123</v>
      </c>
      <c r="C19" s="426" t="s">
        <v>115</v>
      </c>
      <c r="D19" s="64" t="s">
        <v>110</v>
      </c>
      <c r="E19" s="119">
        <f>+[2]INVERSIÓN!H27</f>
        <v>10</v>
      </c>
      <c r="F19" s="119">
        <f>+[2]INVERSIÓN!L27</f>
        <v>2</v>
      </c>
      <c r="G19" s="65"/>
      <c r="H19" s="475"/>
      <c r="I19" s="474"/>
      <c r="J19" s="72">
        <v>0.43</v>
      </c>
      <c r="K19" s="476">
        <v>0</v>
      </c>
      <c r="L19" s="72">
        <f>+[2]INVERSIÓN!AH27</f>
        <v>0.5</v>
      </c>
      <c r="M19" s="435"/>
      <c r="N19" s="435"/>
      <c r="O19" s="321"/>
      <c r="P19" s="435" t="s">
        <v>105</v>
      </c>
      <c r="Q19" s="435" t="s">
        <v>105</v>
      </c>
      <c r="R19" s="435" t="s">
        <v>105</v>
      </c>
      <c r="S19" s="321" t="s">
        <v>111</v>
      </c>
      <c r="T19" s="438">
        <v>3861626</v>
      </c>
      <c r="U19" s="438">
        <v>4118375</v>
      </c>
      <c r="V19" s="321" t="s">
        <v>112</v>
      </c>
      <c r="W19" s="321" t="s">
        <v>113</v>
      </c>
      <c r="X19" s="432">
        <v>7980001</v>
      </c>
    </row>
    <row r="20" spans="1:24" ht="18" customHeight="1" x14ac:dyDescent="0.25">
      <c r="A20" s="422"/>
      <c r="B20" s="424"/>
      <c r="C20" s="427"/>
      <c r="D20" s="67" t="s">
        <v>114</v>
      </c>
      <c r="E20" s="120">
        <f>+[2]INVERSIÓN!H28</f>
        <v>1182292777</v>
      </c>
      <c r="F20" s="120">
        <f>+[2]INVERSIÓN!L28</f>
        <v>172695000</v>
      </c>
      <c r="G20" s="65"/>
      <c r="H20" s="472"/>
      <c r="I20" s="471"/>
      <c r="J20" s="117">
        <v>159129750</v>
      </c>
      <c r="K20" s="68">
        <v>0</v>
      </c>
      <c r="L20" s="68">
        <f>+[2]INVERSIÓN!AH28</f>
        <v>91507364</v>
      </c>
      <c r="M20" s="430"/>
      <c r="N20" s="430"/>
      <c r="O20" s="305"/>
      <c r="P20" s="430"/>
      <c r="Q20" s="430"/>
      <c r="R20" s="430"/>
      <c r="S20" s="305"/>
      <c r="T20" s="439"/>
      <c r="U20" s="439"/>
      <c r="V20" s="305"/>
      <c r="W20" s="305"/>
      <c r="X20" s="433"/>
    </row>
    <row r="21" spans="1:24" ht="18" customHeight="1" x14ac:dyDescent="0.25">
      <c r="A21" s="422"/>
      <c r="B21" s="424"/>
      <c r="C21" s="427"/>
      <c r="D21" s="67" t="s">
        <v>36</v>
      </c>
      <c r="E21" s="123">
        <f>+[2]INVERSIÓN!H29</f>
        <v>0</v>
      </c>
      <c r="F21" s="123">
        <f>+[2]INVERSIÓN!L29</f>
        <v>0</v>
      </c>
      <c r="G21" s="473"/>
      <c r="H21" s="472"/>
      <c r="I21" s="471"/>
      <c r="J21" s="123">
        <v>0</v>
      </c>
      <c r="K21" s="69"/>
      <c r="L21" s="69">
        <v>0</v>
      </c>
      <c r="M21" s="430"/>
      <c r="N21" s="430"/>
      <c r="O21" s="305"/>
      <c r="P21" s="430"/>
      <c r="Q21" s="430"/>
      <c r="R21" s="430"/>
      <c r="S21" s="305"/>
      <c r="T21" s="439"/>
      <c r="U21" s="439"/>
      <c r="V21" s="305"/>
      <c r="W21" s="305"/>
      <c r="X21" s="433"/>
    </row>
    <row r="22" spans="1:24" ht="18" customHeight="1" thickBot="1" x14ac:dyDescent="0.3">
      <c r="A22" s="422"/>
      <c r="B22" s="425"/>
      <c r="C22" s="428"/>
      <c r="D22" s="70" t="s">
        <v>37</v>
      </c>
      <c r="E22" s="469">
        <f>+[2]INVERSIÓN!H30</f>
        <v>0</v>
      </c>
      <c r="F22" s="469">
        <f>+[2]INVERSIÓN!L30</f>
        <v>45395203</v>
      </c>
      <c r="G22" s="470"/>
      <c r="H22" s="469"/>
      <c r="I22" s="468"/>
      <c r="J22" s="116">
        <v>37711458</v>
      </c>
      <c r="K22" s="71">
        <v>0</v>
      </c>
      <c r="L22" s="71">
        <v>0</v>
      </c>
      <c r="M22" s="431"/>
      <c r="N22" s="431"/>
      <c r="O22" s="437"/>
      <c r="P22" s="431"/>
      <c r="Q22" s="431"/>
      <c r="R22" s="431"/>
      <c r="S22" s="437"/>
      <c r="T22" s="440"/>
      <c r="U22" s="440"/>
      <c r="V22" s="437"/>
      <c r="W22" s="437"/>
      <c r="X22" s="434"/>
    </row>
    <row r="23" spans="1:24" ht="18" customHeight="1" x14ac:dyDescent="0.25">
      <c r="A23" s="422">
        <v>5</v>
      </c>
      <c r="B23" s="423" t="s">
        <v>124</v>
      </c>
      <c r="C23" s="426" t="s">
        <v>115</v>
      </c>
      <c r="D23" s="64" t="s">
        <v>110</v>
      </c>
      <c r="E23" s="119">
        <f>+[2]INVERSIÓN!H33</f>
        <v>14</v>
      </c>
      <c r="F23" s="119">
        <f>+[2]INVERSIÓN!L33</f>
        <v>4</v>
      </c>
      <c r="G23" s="65"/>
      <c r="H23" s="475"/>
      <c r="I23" s="474"/>
      <c r="J23" s="72">
        <v>1</v>
      </c>
      <c r="K23" s="72">
        <v>0</v>
      </c>
      <c r="L23" s="72">
        <f>+[2]INVERSIÓN!AH33</f>
        <v>0</v>
      </c>
      <c r="M23" s="435"/>
      <c r="N23" s="435"/>
      <c r="O23" s="321"/>
      <c r="P23" s="435" t="s">
        <v>105</v>
      </c>
      <c r="Q23" s="435" t="s">
        <v>105</v>
      </c>
      <c r="R23" s="435" t="s">
        <v>105</v>
      </c>
      <c r="S23" s="321" t="s">
        <v>111</v>
      </c>
      <c r="T23" s="438">
        <v>3861626</v>
      </c>
      <c r="U23" s="438">
        <v>4118375</v>
      </c>
      <c r="V23" s="321" t="s">
        <v>112</v>
      </c>
      <c r="W23" s="321" t="s">
        <v>113</v>
      </c>
      <c r="X23" s="432">
        <v>7980001</v>
      </c>
    </row>
    <row r="24" spans="1:24" ht="18" customHeight="1" x14ac:dyDescent="0.25">
      <c r="A24" s="422"/>
      <c r="B24" s="424"/>
      <c r="C24" s="427"/>
      <c r="D24" s="67" t="s">
        <v>114</v>
      </c>
      <c r="E24" s="118">
        <f>+[2]INVERSIÓN!H34</f>
        <v>1880175021</v>
      </c>
      <c r="F24" s="118">
        <f>+[2]INVERSIÓN!L34</f>
        <v>348853000</v>
      </c>
      <c r="G24" s="65"/>
      <c r="H24" s="472"/>
      <c r="I24" s="471"/>
      <c r="J24" s="117">
        <v>271299267</v>
      </c>
      <c r="K24" s="68">
        <v>0</v>
      </c>
      <c r="L24" s="68">
        <f>+[2]INVERSIÓN!AH34</f>
        <v>154962446</v>
      </c>
      <c r="M24" s="430"/>
      <c r="N24" s="430"/>
      <c r="O24" s="305"/>
      <c r="P24" s="430"/>
      <c r="Q24" s="430"/>
      <c r="R24" s="430"/>
      <c r="S24" s="305"/>
      <c r="T24" s="439"/>
      <c r="U24" s="439"/>
      <c r="V24" s="305"/>
      <c r="W24" s="305"/>
      <c r="X24" s="433"/>
    </row>
    <row r="25" spans="1:24" ht="18" customHeight="1" x14ac:dyDescent="0.25">
      <c r="A25" s="422"/>
      <c r="B25" s="424"/>
      <c r="C25" s="427"/>
      <c r="D25" s="67" t="s">
        <v>36</v>
      </c>
      <c r="E25" s="123">
        <f>+[2]INVERSIÓN!H35</f>
        <v>0</v>
      </c>
      <c r="F25" s="123">
        <f>+[2]INVERSIÓN!L35</f>
        <v>0</v>
      </c>
      <c r="G25" s="473"/>
      <c r="H25" s="472"/>
      <c r="I25" s="471"/>
      <c r="J25" s="123"/>
      <c r="K25" s="69"/>
      <c r="L25" s="69">
        <v>0</v>
      </c>
      <c r="M25" s="430"/>
      <c r="N25" s="430"/>
      <c r="O25" s="305"/>
      <c r="P25" s="430"/>
      <c r="Q25" s="430"/>
      <c r="R25" s="430"/>
      <c r="S25" s="305"/>
      <c r="T25" s="439"/>
      <c r="U25" s="439"/>
      <c r="V25" s="305"/>
      <c r="W25" s="305"/>
      <c r="X25" s="433"/>
    </row>
    <row r="26" spans="1:24" ht="18" customHeight="1" thickBot="1" x14ac:dyDescent="0.3">
      <c r="A26" s="422"/>
      <c r="B26" s="425"/>
      <c r="C26" s="428"/>
      <c r="D26" s="70" t="s">
        <v>37</v>
      </c>
      <c r="E26" s="469">
        <f>+[2]INVERSIÓN!H36</f>
        <v>0</v>
      </c>
      <c r="F26" s="469">
        <f>+[2]INVERSIÓN!L36</f>
        <v>97852816</v>
      </c>
      <c r="G26" s="470"/>
      <c r="H26" s="469"/>
      <c r="I26" s="468"/>
      <c r="J26" s="116">
        <v>86533014</v>
      </c>
      <c r="K26" s="71">
        <v>0</v>
      </c>
      <c r="L26" s="71">
        <v>0</v>
      </c>
      <c r="M26" s="431"/>
      <c r="N26" s="431"/>
      <c r="O26" s="437"/>
      <c r="P26" s="431"/>
      <c r="Q26" s="431"/>
      <c r="R26" s="431"/>
      <c r="S26" s="437"/>
      <c r="T26" s="440"/>
      <c r="U26" s="440"/>
      <c r="V26" s="437"/>
      <c r="W26" s="437"/>
      <c r="X26" s="434"/>
    </row>
    <row r="27" spans="1:24" ht="18" customHeight="1" x14ac:dyDescent="0.25">
      <c r="A27" s="422">
        <v>6</v>
      </c>
      <c r="B27" s="441" t="s">
        <v>125</v>
      </c>
      <c r="C27" s="426" t="s">
        <v>115</v>
      </c>
      <c r="D27" s="64" t="s">
        <v>110</v>
      </c>
      <c r="E27" s="119">
        <f>+[2]INVERSIÓN!H39</f>
        <v>24</v>
      </c>
      <c r="F27" s="119">
        <f>+[2]INVERSIÓN!L39</f>
        <v>6</v>
      </c>
      <c r="G27" s="65"/>
      <c r="H27" s="475"/>
      <c r="I27" s="474"/>
      <c r="J27" s="122">
        <v>4</v>
      </c>
      <c r="K27" s="122">
        <v>0</v>
      </c>
      <c r="L27" s="122">
        <f>+[2]INVERSIÓN!AH39</f>
        <v>0</v>
      </c>
      <c r="M27" s="435"/>
      <c r="N27" s="435"/>
      <c r="O27" s="321"/>
      <c r="P27" s="435" t="s">
        <v>105</v>
      </c>
      <c r="Q27" s="435" t="s">
        <v>105</v>
      </c>
      <c r="R27" s="435" t="s">
        <v>105</v>
      </c>
      <c r="S27" s="321" t="s">
        <v>111</v>
      </c>
      <c r="T27" s="438">
        <v>3861626</v>
      </c>
      <c r="U27" s="438">
        <v>4118375</v>
      </c>
      <c r="V27" s="321" t="s">
        <v>112</v>
      </c>
      <c r="W27" s="321" t="s">
        <v>113</v>
      </c>
      <c r="X27" s="432">
        <v>7980001</v>
      </c>
    </row>
    <row r="28" spans="1:24" ht="18" customHeight="1" x14ac:dyDescent="0.25">
      <c r="A28" s="422"/>
      <c r="B28" s="442"/>
      <c r="C28" s="427"/>
      <c r="D28" s="67" t="s">
        <v>114</v>
      </c>
      <c r="E28" s="118">
        <f>+[2]INVERSIÓN!H40</f>
        <v>1132649867</v>
      </c>
      <c r="F28" s="118">
        <f>+[2]INVERSIÓN!L40</f>
        <v>168348000</v>
      </c>
      <c r="G28" s="65"/>
      <c r="H28" s="472"/>
      <c r="I28" s="471"/>
      <c r="J28" s="117">
        <v>60244533</v>
      </c>
      <c r="K28" s="68">
        <v>0</v>
      </c>
      <c r="L28" s="68">
        <f>+[2]INVERSIÓN!AH40</f>
        <v>53977875</v>
      </c>
      <c r="M28" s="430"/>
      <c r="N28" s="430"/>
      <c r="O28" s="305"/>
      <c r="P28" s="430"/>
      <c r="Q28" s="430"/>
      <c r="R28" s="430"/>
      <c r="S28" s="305"/>
      <c r="T28" s="439"/>
      <c r="U28" s="439"/>
      <c r="V28" s="305"/>
      <c r="W28" s="305"/>
      <c r="X28" s="433"/>
    </row>
    <row r="29" spans="1:24" ht="18" customHeight="1" x14ac:dyDescent="0.25">
      <c r="A29" s="422"/>
      <c r="B29" s="442"/>
      <c r="C29" s="427"/>
      <c r="D29" s="67" t="s">
        <v>36</v>
      </c>
      <c r="E29" s="123">
        <f>+[2]INVERSIÓN!H41</f>
        <v>0</v>
      </c>
      <c r="F29" s="123">
        <f>+[2]INVERSIÓN!L41</f>
        <v>0</v>
      </c>
      <c r="G29" s="473"/>
      <c r="H29" s="472"/>
      <c r="I29" s="471"/>
      <c r="J29" s="123"/>
      <c r="K29" s="69"/>
      <c r="L29" s="69">
        <v>0</v>
      </c>
      <c r="M29" s="430"/>
      <c r="N29" s="430"/>
      <c r="O29" s="305"/>
      <c r="P29" s="430"/>
      <c r="Q29" s="430"/>
      <c r="R29" s="430"/>
      <c r="S29" s="305"/>
      <c r="T29" s="439"/>
      <c r="U29" s="439"/>
      <c r="V29" s="305"/>
      <c r="W29" s="305"/>
      <c r="X29" s="433"/>
    </row>
    <row r="30" spans="1:24" ht="18" customHeight="1" thickBot="1" x14ac:dyDescent="0.3">
      <c r="A30" s="422"/>
      <c r="B30" s="443"/>
      <c r="C30" s="428"/>
      <c r="D30" s="70" t="s">
        <v>37</v>
      </c>
      <c r="E30" s="469">
        <f>+[2]INVERSIÓN!H42</f>
        <v>0</v>
      </c>
      <c r="F30" s="469">
        <f>+[2]INVERSIÓN!L42</f>
        <v>29455450</v>
      </c>
      <c r="G30" s="470"/>
      <c r="H30" s="469"/>
      <c r="I30" s="468"/>
      <c r="J30" s="116">
        <v>21777888</v>
      </c>
      <c r="K30" s="71">
        <v>0</v>
      </c>
      <c r="L30" s="71">
        <v>0</v>
      </c>
      <c r="M30" s="431"/>
      <c r="N30" s="431"/>
      <c r="O30" s="437"/>
      <c r="P30" s="431"/>
      <c r="Q30" s="431"/>
      <c r="R30" s="431"/>
      <c r="S30" s="437"/>
      <c r="T30" s="440"/>
      <c r="U30" s="440"/>
      <c r="V30" s="437"/>
      <c r="W30" s="437"/>
      <c r="X30" s="434"/>
    </row>
    <row r="31" spans="1:24" ht="18" customHeight="1" x14ac:dyDescent="0.25">
      <c r="A31" s="467" t="s">
        <v>38</v>
      </c>
      <c r="B31" s="466"/>
      <c r="C31" s="465"/>
      <c r="D31" s="64" t="s">
        <v>39</v>
      </c>
      <c r="E31" s="464">
        <f>+E28+E24+E20+E16+E12+E8</f>
        <v>10950434249</v>
      </c>
      <c r="F31" s="464">
        <f>+F28+F24+F20+F16+F12+F8</f>
        <v>1744585000</v>
      </c>
      <c r="G31" s="464" t="e">
        <f>+#REF!+#REF!+#REF!+#REF!+#REF!+G28+G24+G20+G16+G12+G8+#REF!+#REF!</f>
        <v>#REF!</v>
      </c>
      <c r="H31" s="464"/>
      <c r="I31" s="464"/>
      <c r="J31" s="464">
        <v>1100951300</v>
      </c>
      <c r="K31" s="464" t="e">
        <f>+#REF!+#REF!+#REF!+#REF!+#REF!+#REF!+K28+K24+K20+K16+K12+K8</f>
        <v>#REF!</v>
      </c>
      <c r="L31" s="464">
        <f>+L28+L24+L20+L16+L12+L8</f>
        <v>893769120</v>
      </c>
      <c r="M31" s="463"/>
      <c r="N31" s="463"/>
      <c r="O31" s="462"/>
      <c r="P31" s="444"/>
      <c r="Q31" s="445"/>
      <c r="R31" s="445"/>
      <c r="S31" s="445"/>
      <c r="T31" s="445"/>
      <c r="U31" s="445"/>
      <c r="V31" s="445"/>
      <c r="W31" s="445"/>
      <c r="X31" s="446"/>
    </row>
    <row r="32" spans="1:24" ht="18" customHeight="1" thickBot="1" x14ac:dyDescent="0.3">
      <c r="A32" s="461"/>
      <c r="B32" s="460"/>
      <c r="C32" s="459"/>
      <c r="D32" s="458" t="s">
        <v>40</v>
      </c>
      <c r="E32" s="456">
        <f>+E30+E26+E22+E18+E14+E10</f>
        <v>0</v>
      </c>
      <c r="F32" s="456">
        <f>+F30+F26+F22+F18+F14+F10</f>
        <v>406228423</v>
      </c>
      <c r="G32" s="456" t="e">
        <f>+#REF!+#REF!+#REF!+#REF!+#REF!+G30+G26+G22+G18+G14+G10+#REF!+#REF!</f>
        <v>#REF!</v>
      </c>
      <c r="H32" s="457"/>
      <c r="I32" s="457"/>
      <c r="J32" s="456">
        <v>347593710</v>
      </c>
      <c r="K32" s="455" t="e">
        <f>+#REF!+#REF!+#REF!+#REF!+#REF!+K30+K26+K22+K18+K14+K10+#REF!</f>
        <v>#REF!</v>
      </c>
      <c r="L32" s="454">
        <v>0</v>
      </c>
      <c r="M32" s="453"/>
      <c r="N32" s="453"/>
      <c r="O32" s="452"/>
      <c r="P32" s="447"/>
      <c r="Q32" s="448"/>
      <c r="R32" s="448"/>
      <c r="S32" s="448"/>
      <c r="T32" s="448"/>
      <c r="U32" s="448"/>
      <c r="V32" s="448"/>
      <c r="W32" s="448"/>
      <c r="X32" s="449"/>
    </row>
    <row r="33" spans="4:24" ht="18" customHeight="1" x14ac:dyDescent="0.25">
      <c r="D33" s="73"/>
      <c r="E33" s="73"/>
      <c r="F33" s="73"/>
      <c r="G33" s="73"/>
      <c r="H33" s="73"/>
      <c r="I33" s="73"/>
      <c r="J33" s="74"/>
      <c r="K33" s="74"/>
      <c r="L33" s="74"/>
      <c r="M33" s="74"/>
      <c r="N33" s="74"/>
      <c r="O33" s="74"/>
      <c r="P33" s="74"/>
      <c r="Q33" s="74"/>
      <c r="S33" s="75"/>
      <c r="T33" s="75"/>
      <c r="U33" s="75"/>
    </row>
    <row r="34" spans="4:24" ht="18" customHeight="1" x14ac:dyDescent="0.25">
      <c r="D34" s="73"/>
      <c r="E34" s="73"/>
      <c r="F34" s="73"/>
      <c r="G34" s="73"/>
      <c r="H34" s="73"/>
      <c r="I34" s="76"/>
      <c r="J34" s="74"/>
      <c r="K34" s="451">
        <v>1375719886</v>
      </c>
      <c r="L34" s="74"/>
      <c r="M34" s="74"/>
      <c r="N34" s="74"/>
      <c r="O34" s="74"/>
      <c r="P34" s="74"/>
      <c r="Q34" s="74"/>
      <c r="R34" s="77"/>
      <c r="S34" s="77"/>
      <c r="T34" s="77"/>
      <c r="U34" s="77"/>
      <c r="V34" s="450" t="s">
        <v>41</v>
      </c>
      <c r="W34" s="450"/>
      <c r="X34" s="450"/>
    </row>
    <row r="35" spans="4:24" ht="18" customHeight="1" x14ac:dyDescent="0.25">
      <c r="D35" s="73"/>
      <c r="E35" s="73"/>
      <c r="F35" s="73"/>
      <c r="G35" s="73"/>
      <c r="H35" s="73"/>
      <c r="I35" s="73"/>
      <c r="J35" s="451"/>
      <c r="K35" s="451" t="e">
        <f>+F31-K31</f>
        <v>#REF!</v>
      </c>
      <c r="L35" s="74"/>
      <c r="M35" s="74"/>
      <c r="N35" s="74"/>
      <c r="O35" s="74"/>
      <c r="P35" s="74"/>
      <c r="Q35" s="74"/>
      <c r="R35" s="77"/>
      <c r="S35" s="77"/>
      <c r="T35" s="77"/>
      <c r="U35" s="77"/>
      <c r="V35" s="74"/>
      <c r="W35" s="74"/>
    </row>
    <row r="36" spans="4:24" ht="18" customHeight="1" x14ac:dyDescent="0.25">
      <c r="D36" s="73"/>
      <c r="E36" s="73"/>
      <c r="F36" s="73"/>
      <c r="G36" s="73"/>
      <c r="H36" s="73"/>
      <c r="I36" s="73"/>
      <c r="J36" s="76"/>
      <c r="R36" s="121"/>
      <c r="S36" s="121"/>
      <c r="T36" s="121"/>
      <c r="U36" s="121"/>
    </row>
    <row r="37" spans="4:24" ht="18" customHeight="1" x14ac:dyDescent="0.25">
      <c r="D37" s="73"/>
      <c r="E37" s="73"/>
      <c r="F37" s="73"/>
      <c r="G37" s="73"/>
      <c r="H37" s="73"/>
      <c r="I37" s="73"/>
      <c r="R37" s="121"/>
      <c r="S37" s="121"/>
      <c r="T37" s="121"/>
      <c r="U37" s="121"/>
    </row>
    <row r="38" spans="4:24" ht="18" customHeight="1" x14ac:dyDescent="0.25">
      <c r="D38" s="73"/>
      <c r="E38" s="73"/>
      <c r="F38" s="73"/>
      <c r="G38" s="73"/>
      <c r="H38" s="73"/>
      <c r="I38" s="73"/>
      <c r="R38" s="121"/>
      <c r="S38" s="121"/>
      <c r="T38" s="121"/>
      <c r="U38" s="121"/>
    </row>
    <row r="40" spans="4:24" ht="18" customHeight="1" x14ac:dyDescent="0.25">
      <c r="J40" s="78"/>
      <c r="K40" s="78"/>
      <c r="L40" s="78"/>
      <c r="M40" s="78"/>
    </row>
    <row r="56" spans="5:6" ht="18" customHeight="1" thickBot="1" x14ac:dyDescent="0.3"/>
    <row r="57" spans="5:6" ht="18" customHeight="1" x14ac:dyDescent="0.25">
      <c r="E57" s="79"/>
      <c r="F57" s="80"/>
    </row>
  </sheetData>
  <mergeCells count="108">
    <mergeCell ref="A23:A26"/>
    <mergeCell ref="B23:B26"/>
    <mergeCell ref="C23:C26"/>
    <mergeCell ref="A31:C32"/>
    <mergeCell ref="V34:X34"/>
    <mergeCell ref="W23:W26"/>
    <mergeCell ref="X23:X26"/>
    <mergeCell ref="A27:A30"/>
    <mergeCell ref="B27:B30"/>
    <mergeCell ref="C27:C30"/>
    <mergeCell ref="M27:M30"/>
    <mergeCell ref="N27:N30"/>
    <mergeCell ref="O27:O30"/>
    <mergeCell ref="X19:X22"/>
    <mergeCell ref="P31:X32"/>
    <mergeCell ref="V7:V10"/>
    <mergeCell ref="Q27:Q30"/>
    <mergeCell ref="R27:R30"/>
    <mergeCell ref="S27:S30"/>
    <mergeCell ref="V27:V30"/>
    <mergeCell ref="P23:P26"/>
    <mergeCell ref="Q23:Q26"/>
    <mergeCell ref="R23:R26"/>
    <mergeCell ref="W27:W30"/>
    <mergeCell ref="X27:X30"/>
    <mergeCell ref="T27:T30"/>
    <mergeCell ref="U27:U30"/>
    <mergeCell ref="P27:P30"/>
    <mergeCell ref="V23:V26"/>
    <mergeCell ref="S23:S26"/>
    <mergeCell ref="R19:R22"/>
    <mergeCell ref="S19:S22"/>
    <mergeCell ref="V19:V22"/>
    <mergeCell ref="W19:W22"/>
    <mergeCell ref="M23:M26"/>
    <mergeCell ref="N23:N26"/>
    <mergeCell ref="O23:O26"/>
    <mergeCell ref="N19:N22"/>
    <mergeCell ref="O19:O22"/>
    <mergeCell ref="P19:P22"/>
    <mergeCell ref="Q19:Q22"/>
    <mergeCell ref="Q15:Q18"/>
    <mergeCell ref="X15:X18"/>
    <mergeCell ref="R15:R18"/>
    <mergeCell ref="S15:S18"/>
    <mergeCell ref="V15:V18"/>
    <mergeCell ref="W15:W18"/>
    <mergeCell ref="A11:A14"/>
    <mergeCell ref="B11:B14"/>
    <mergeCell ref="C11:C14"/>
    <mergeCell ref="M11:M14"/>
    <mergeCell ref="B7:B10"/>
    <mergeCell ref="A19:A22"/>
    <mergeCell ref="B19:B22"/>
    <mergeCell ref="C19:C22"/>
    <mergeCell ref="M19:M22"/>
    <mergeCell ref="P15:P18"/>
    <mergeCell ref="P11:P14"/>
    <mergeCell ref="Q11:Q14"/>
    <mergeCell ref="R11:R14"/>
    <mergeCell ref="S11:S14"/>
    <mergeCell ref="V11:V14"/>
    <mergeCell ref="A15:A18"/>
    <mergeCell ref="B15:B18"/>
    <mergeCell ref="C15:C18"/>
    <mergeCell ref="M15:M18"/>
    <mergeCell ref="N15:N18"/>
    <mergeCell ref="O15:O18"/>
    <mergeCell ref="A7:A10"/>
    <mergeCell ref="T7:T10"/>
    <mergeCell ref="C7:C10"/>
    <mergeCell ref="M7:M10"/>
    <mergeCell ref="N7:N10"/>
    <mergeCell ref="W7:W10"/>
    <mergeCell ref="F5:I5"/>
    <mergeCell ref="J5:O5"/>
    <mergeCell ref="P5:S5"/>
    <mergeCell ref="T5:X5"/>
    <mergeCell ref="O7:O10"/>
    <mergeCell ref="P7:P10"/>
    <mergeCell ref="X7:X10"/>
    <mergeCell ref="A1:E4"/>
    <mergeCell ref="F1:X1"/>
    <mergeCell ref="F2:X2"/>
    <mergeCell ref="G3:X3"/>
    <mergeCell ref="G4:X4"/>
    <mergeCell ref="A5:A6"/>
    <mergeCell ref="B5:B6"/>
    <mergeCell ref="C5:C6"/>
    <mergeCell ref="D5:D6"/>
    <mergeCell ref="E5:E6"/>
    <mergeCell ref="T23:T26"/>
    <mergeCell ref="U23:U26"/>
    <mergeCell ref="N11:N14"/>
    <mergeCell ref="O11:O14"/>
    <mergeCell ref="Y7:Y10"/>
    <mergeCell ref="Q7:Q10"/>
    <mergeCell ref="R7:R10"/>
    <mergeCell ref="S7:S10"/>
    <mergeCell ref="W11:W14"/>
    <mergeCell ref="X11:X14"/>
    <mergeCell ref="U7:U10"/>
    <mergeCell ref="T11:T14"/>
    <mergeCell ref="U11:U14"/>
    <mergeCell ref="T15:T18"/>
    <mergeCell ref="U15:U18"/>
    <mergeCell ref="T19:T22"/>
    <mergeCell ref="U19:U22"/>
  </mergeCells>
  <pageMargins left="1.44" right="0.22" top="0.74803149606299213" bottom="0.74803149606299213" header="0.31496062992125984" footer="0.31496062992125984"/>
  <pageSetup paperSize="5" scale="53" orientation="landscape" r:id="rId1"/>
  <rowBreaks count="1" manualBreakCount="1">
    <brk id="2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baseColWidth="10" defaultRowHeight="15" x14ac:dyDescent="0.25"/>
  <sheetData>
    <row r="1" spans="1:2" x14ac:dyDescent="0.25">
      <c r="A1" t="s">
        <v>153</v>
      </c>
      <c r="B1" s="76">
        <f>+INVERSIÓN!J10+INVERSIÓN!J16</f>
        <v>258559922</v>
      </c>
    </row>
    <row r="2" spans="1:2" x14ac:dyDescent="0.25">
      <c r="A2" t="s">
        <v>154</v>
      </c>
      <c r="B2" s="76">
        <f>+INVERSIÓN!J22</f>
        <v>551874000</v>
      </c>
    </row>
    <row r="3" spans="1:2" x14ac:dyDescent="0.25">
      <c r="A3" t="s">
        <v>155</v>
      </c>
      <c r="B3" s="76">
        <f>+INVERSIÓN!J28+INVERSIÓN!J34+INVERSIÓN!J40</f>
        <v>558216695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GESTIÓN</vt:lpstr>
      <vt:lpstr>INVERSIÓN</vt:lpstr>
      <vt:lpstr>ACTIVIDADES </vt:lpstr>
      <vt:lpstr>TERRITORIALIZACION</vt:lpstr>
      <vt:lpstr>Hoja1</vt:lpstr>
      <vt:lpstr>'ACTIVIDADES '!Área_de_impresión</vt:lpstr>
      <vt:lpstr>GESTIÓN!Área_de_impresión</vt:lpstr>
      <vt:lpstr>INVERSIÓN!Área_de_impresión</vt:lpstr>
      <vt:lpstr>TERRITORIALIZACION!Área_de_impresión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2013-08-23T14:10:42Z</cp:lastPrinted>
  <dcterms:created xsi:type="dcterms:W3CDTF">2010-03-25T16:40:43Z</dcterms:created>
  <dcterms:modified xsi:type="dcterms:W3CDTF">2017-05-18T20:56:17Z</dcterms:modified>
</cp:coreProperties>
</file>