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60" windowWidth="16320" windowHeight="5310" tabRatio="541"/>
  </bookViews>
  <sheets>
    <sheet name="GESTIÓN" sheetId="5" r:id="rId1"/>
    <sheet name="INVERSIÓN" sheetId="6" r:id="rId2"/>
    <sheet name="ACTIVIDADES " sheetId="12" r:id="rId3"/>
    <sheet name="Hoja1" sheetId="10" state="hidden" r:id="rId4"/>
  </sheets>
  <externalReferences>
    <externalReference r:id="rId5"/>
  </externalReferences>
  <definedNames>
    <definedName name="_xlnm._FilterDatabase" localSheetId="2" hidden="1">'ACTIVIDADES '!$A$7:$BF$36</definedName>
    <definedName name="_xlnm.Print_Area" localSheetId="2">'ACTIVIDADES '!$A$1:$V$36</definedName>
    <definedName name="_xlnm.Print_Area" localSheetId="0">GESTIÓN!$A$1:$AQ$15</definedName>
    <definedName name="_xlnm.Print_Area" localSheetId="1">INVERSIÓN!$A$1:$AP$48</definedName>
    <definedName name="CONDICION_POBLACIONAL">[1]Variables!$C$1:$C$24</definedName>
    <definedName name="GRUPO_ETAREO">[1]Variables!$A$1:$A$8</definedName>
    <definedName name="GRUPO_ETAREOS" localSheetId="2">#REF!</definedName>
    <definedName name="GRUPO_ETAREOS">#REF!</definedName>
    <definedName name="GRUPO_ETARIO" localSheetId="2">#REF!</definedName>
    <definedName name="GRUPO_ETARIO">#REF!</definedName>
    <definedName name="GRUPO_ETNICO" localSheetId="2">#REF!</definedName>
    <definedName name="GRUPO_ETNICO">#REF!</definedName>
    <definedName name="GRUPOETNICO">#REF!</definedName>
    <definedName name="GRUPOS_ETNICOS">[1]Variables!$H$1:$H$8</definedName>
    <definedName name="LOCALIDAD" localSheetId="2">#REF!</definedName>
    <definedName name="LOCALIDAD">#REF!</definedName>
    <definedName name="LOCALIZACION" localSheetId="2">#REF!</definedName>
    <definedName name="LOCALIZACION">#REF!</definedName>
  </definedNames>
  <calcPr calcId="144525"/>
</workbook>
</file>

<file path=xl/calcChain.xml><?xml version="1.0" encoding="utf-8"?>
<calcChain xmlns="http://schemas.openxmlformats.org/spreadsheetml/2006/main">
  <c r="AK22" i="6" l="1"/>
  <c r="AK21" i="6"/>
  <c r="AK16" i="6"/>
  <c r="AK15" i="6"/>
  <c r="H16" i="6"/>
  <c r="AK40" i="6"/>
  <c r="AK39" i="6"/>
  <c r="AK34" i="6"/>
  <c r="AK33" i="6"/>
  <c r="AK28" i="6"/>
  <c r="AK27" i="6"/>
  <c r="AK10" i="6"/>
  <c r="H40" i="6"/>
  <c r="H34" i="6"/>
  <c r="H28" i="6"/>
  <c r="H22" i="6"/>
  <c r="H14" i="6"/>
  <c r="H10" i="6"/>
  <c r="AK9" i="6"/>
  <c r="AJ40" i="6"/>
  <c r="AJ39" i="6"/>
  <c r="AJ34" i="6"/>
  <c r="AJ33" i="6"/>
  <c r="AJ28" i="6"/>
  <c r="AJ27" i="6"/>
  <c r="AJ22" i="6"/>
  <c r="AJ21" i="6"/>
  <c r="AJ16" i="6"/>
  <c r="AJ15" i="6"/>
  <c r="AJ10" i="6" l="1"/>
  <c r="AJ9" i="6"/>
  <c r="AG44" i="6"/>
  <c r="AG43" i="6"/>
  <c r="AG38" i="6"/>
  <c r="AG37" i="6"/>
  <c r="AG32" i="6"/>
  <c r="AG31" i="6"/>
  <c r="AG26" i="6"/>
  <c r="AG25" i="6"/>
  <c r="AG20" i="6"/>
  <c r="AG19" i="6"/>
  <c r="AG14" i="6"/>
  <c r="AG13" i="6"/>
  <c r="M46" i="6"/>
  <c r="M45" i="6"/>
  <c r="M47" i="6" s="1"/>
  <c r="AL14" i="5"/>
  <c r="AK14" i="5"/>
  <c r="S8" i="12" l="1"/>
  <c r="S9" i="12"/>
  <c r="S10" i="12"/>
  <c r="T10" i="12"/>
  <c r="S11" i="12"/>
  <c r="S12" i="12"/>
  <c r="T12" i="12"/>
  <c r="T36" i="12" s="1"/>
  <c r="S13" i="12"/>
  <c r="S14" i="12"/>
  <c r="S15" i="12"/>
  <c r="S16" i="12"/>
  <c r="T16" i="12"/>
  <c r="S17" i="12"/>
  <c r="S18" i="12"/>
  <c r="S19" i="12"/>
  <c r="S20" i="12"/>
  <c r="T20" i="12"/>
  <c r="S21" i="12"/>
  <c r="S22" i="12"/>
  <c r="S23" i="12"/>
  <c r="S24" i="12"/>
  <c r="S25" i="12"/>
  <c r="S26" i="12"/>
  <c r="S27" i="12"/>
  <c r="S28" i="12"/>
  <c r="S29" i="12"/>
  <c r="S30" i="12"/>
  <c r="S31" i="12"/>
  <c r="S32" i="12"/>
  <c r="U32" i="12"/>
  <c r="S33" i="12"/>
  <c r="S34" i="12"/>
  <c r="S35" i="12"/>
  <c r="U36" i="12"/>
  <c r="AI46" i="6"/>
  <c r="AI47" i="6" s="1"/>
  <c r="AI45" i="6"/>
  <c r="AH46" i="6"/>
  <c r="AH45" i="6"/>
  <c r="AH47" i="6" s="1"/>
  <c r="AG46" i="6"/>
  <c r="AG45" i="6"/>
  <c r="AG47" i="6" s="1"/>
  <c r="AF46" i="6"/>
  <c r="AF45" i="6"/>
  <c r="AF47" i="6" s="1"/>
  <c r="H44" i="6"/>
  <c r="H43" i="6"/>
  <c r="H39" i="6"/>
  <c r="H38" i="6"/>
  <c r="H37" i="6"/>
  <c r="H33" i="6"/>
  <c r="H32" i="6"/>
  <c r="H31" i="6"/>
  <c r="H26" i="6"/>
  <c r="H25" i="6"/>
  <c r="H27" i="6"/>
  <c r="H21" i="6"/>
  <c r="H15" i="6"/>
  <c r="H9" i="6"/>
  <c r="B3" i="10" l="1"/>
  <c r="B2" i="10"/>
  <c r="B1" i="10"/>
  <c r="I44" i="6" l="1"/>
  <c r="I43" i="6"/>
  <c r="I38" i="6"/>
  <c r="I37" i="6"/>
  <c r="I32" i="6"/>
  <c r="I31" i="6"/>
  <c r="I26" i="6"/>
  <c r="I25" i="6"/>
  <c r="I20" i="6"/>
  <c r="I19" i="6"/>
  <c r="I14" i="6"/>
  <c r="I13" i="6"/>
  <c r="J44" i="6" l="1"/>
  <c r="J43" i="6"/>
  <c r="J38" i="6"/>
  <c r="J37" i="6"/>
  <c r="J32" i="6"/>
  <c r="J31" i="6"/>
  <c r="J26" i="6"/>
  <c r="J25" i="6"/>
  <c r="J20" i="6"/>
  <c r="J19" i="6"/>
  <c r="J14" i="6"/>
  <c r="J13" i="6"/>
  <c r="I14" i="5" l="1"/>
  <c r="I45" i="6"/>
  <c r="AA44" i="6"/>
  <c r="Z44" i="6"/>
  <c r="Y44" i="6"/>
  <c r="X44" i="6"/>
  <c r="W44" i="6"/>
  <c r="V44" i="6"/>
  <c r="U44" i="6"/>
  <c r="T44" i="6"/>
  <c r="S44" i="6"/>
  <c r="R44" i="6"/>
  <c r="Q44" i="6"/>
  <c r="P44" i="6"/>
  <c r="O44" i="6"/>
  <c r="N44" i="6"/>
  <c r="AA43" i="6"/>
  <c r="Z43" i="6"/>
  <c r="Y43" i="6"/>
  <c r="X43" i="6"/>
  <c r="W43" i="6"/>
  <c r="V43" i="6"/>
  <c r="U43" i="6"/>
  <c r="T43" i="6"/>
  <c r="S43" i="6"/>
  <c r="R43" i="6"/>
  <c r="Q43" i="6"/>
  <c r="P43" i="6"/>
  <c r="O43" i="6"/>
  <c r="N43" i="6"/>
  <c r="AA38" i="6"/>
  <c r="Z38" i="6"/>
  <c r="Y38" i="6"/>
  <c r="X38" i="6"/>
  <c r="W38" i="6"/>
  <c r="V38" i="6"/>
  <c r="U38" i="6"/>
  <c r="T38" i="6"/>
  <c r="S38" i="6"/>
  <c r="R38" i="6"/>
  <c r="Q38" i="6"/>
  <c r="P38" i="6"/>
  <c r="O38" i="6"/>
  <c r="N38" i="6"/>
  <c r="AA37" i="6"/>
  <c r="Z37" i="6"/>
  <c r="Y37" i="6"/>
  <c r="X37" i="6"/>
  <c r="W37" i="6"/>
  <c r="V37" i="6"/>
  <c r="U37" i="6"/>
  <c r="T37" i="6"/>
  <c r="S37" i="6"/>
  <c r="R37" i="6"/>
  <c r="Q37" i="6"/>
  <c r="P37" i="6"/>
  <c r="O37" i="6"/>
  <c r="N37" i="6"/>
  <c r="AA32" i="6"/>
  <c r="Z32" i="6"/>
  <c r="Y32" i="6"/>
  <c r="X32" i="6"/>
  <c r="W32" i="6"/>
  <c r="V32" i="6"/>
  <c r="U32" i="6"/>
  <c r="T32" i="6"/>
  <c r="S32" i="6"/>
  <c r="R32" i="6"/>
  <c r="Q32" i="6"/>
  <c r="P32" i="6"/>
  <c r="O32" i="6"/>
  <c r="N32" i="6"/>
  <c r="AA31" i="6"/>
  <c r="Z31" i="6"/>
  <c r="Y31" i="6"/>
  <c r="X31" i="6"/>
  <c r="W31" i="6"/>
  <c r="V31" i="6"/>
  <c r="U31" i="6"/>
  <c r="T31" i="6"/>
  <c r="S31" i="6"/>
  <c r="R31" i="6"/>
  <c r="Q31" i="6"/>
  <c r="P31" i="6"/>
  <c r="O31" i="6"/>
  <c r="N31" i="6"/>
  <c r="AA26" i="6"/>
  <c r="Z26" i="6"/>
  <c r="Y26" i="6"/>
  <c r="X26" i="6"/>
  <c r="W26" i="6"/>
  <c r="V26" i="6"/>
  <c r="U26" i="6"/>
  <c r="T26" i="6"/>
  <c r="S26" i="6"/>
  <c r="R26" i="6"/>
  <c r="Q26" i="6"/>
  <c r="P26" i="6"/>
  <c r="O26" i="6"/>
  <c r="N26" i="6"/>
  <c r="AA25" i="6"/>
  <c r="Z25" i="6"/>
  <c r="Y25" i="6"/>
  <c r="X25" i="6"/>
  <c r="W25" i="6"/>
  <c r="V25" i="6"/>
  <c r="U25" i="6"/>
  <c r="T25" i="6"/>
  <c r="S25" i="6"/>
  <c r="R25" i="6"/>
  <c r="Q25" i="6"/>
  <c r="P25" i="6"/>
  <c r="O25" i="6"/>
  <c r="N25" i="6"/>
  <c r="AA20" i="6"/>
  <c r="Z20" i="6"/>
  <c r="Y20" i="6"/>
  <c r="X20" i="6"/>
  <c r="W20" i="6"/>
  <c r="V20" i="6"/>
  <c r="U20" i="6"/>
  <c r="T20" i="6"/>
  <c r="S20" i="6"/>
  <c r="R20" i="6"/>
  <c r="Q20" i="6"/>
  <c r="H20" i="6" s="1"/>
  <c r="P20" i="6"/>
  <c r="O20" i="6"/>
  <c r="N20" i="6"/>
  <c r="AA19" i="6"/>
  <c r="Z19" i="6"/>
  <c r="Y19" i="6"/>
  <c r="X19" i="6"/>
  <c r="W19" i="6"/>
  <c r="V19" i="6"/>
  <c r="U19" i="6"/>
  <c r="T19" i="6"/>
  <c r="S19" i="6"/>
  <c r="R19" i="6"/>
  <c r="Q19" i="6"/>
  <c r="P19" i="6"/>
  <c r="O19" i="6"/>
  <c r="N19" i="6"/>
  <c r="N14" i="6"/>
  <c r="O14" i="6"/>
  <c r="P14" i="6"/>
  <c r="Q14" i="6"/>
  <c r="R14" i="6"/>
  <c r="S14" i="6"/>
  <c r="T14" i="6"/>
  <c r="U14" i="6"/>
  <c r="V14" i="6"/>
  <c r="W14" i="6"/>
  <c r="X14" i="6"/>
  <c r="Y14" i="6"/>
  <c r="Z14" i="6"/>
  <c r="AA14" i="6"/>
  <c r="AA13" i="6"/>
  <c r="Z13" i="6"/>
  <c r="Y13" i="6"/>
  <c r="X13" i="6"/>
  <c r="W13" i="6"/>
  <c r="V13" i="6"/>
  <c r="U13" i="6"/>
  <c r="T13" i="6"/>
  <c r="S13" i="6"/>
  <c r="R13" i="6"/>
  <c r="Q13" i="6"/>
  <c r="P13" i="6"/>
  <c r="O13" i="6"/>
  <c r="N13" i="6"/>
  <c r="H13" i="6"/>
  <c r="H19" i="6"/>
  <c r="J46" i="6"/>
  <c r="I46" i="6"/>
  <c r="I47" i="6" s="1"/>
  <c r="J45" i="6"/>
  <c r="AA46" i="6"/>
  <c r="AA47" i="6" s="1"/>
  <c r="V46" i="6"/>
  <c r="Q46" i="6"/>
  <c r="L46" i="6"/>
  <c r="K46" i="6"/>
  <c r="AA45" i="6"/>
  <c r="V45" i="6"/>
  <c r="Q45" i="6"/>
  <c r="L45" i="6"/>
  <c r="L47" i="6" s="1"/>
  <c r="K45" i="6"/>
  <c r="K47" i="6" s="1"/>
  <c r="H46" i="6"/>
  <c r="V47" i="6"/>
  <c r="Q47" i="6"/>
  <c r="J47" i="6" l="1"/>
  <c r="H45" i="6"/>
  <c r="H47" i="6" l="1"/>
</calcChain>
</file>

<file path=xl/sharedStrings.xml><?xml version="1.0" encoding="utf-8"?>
<sst xmlns="http://schemas.openxmlformats.org/spreadsheetml/2006/main" count="323" uniqueCount="168">
  <si>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</si>
  <si>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</si>
  <si>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</si>
  <si>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</si>
  <si>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</si>
  <si>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</si>
  <si>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</si>
  <si>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</si>
  <si>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</si>
  <si>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</si>
  <si>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</si>
  <si>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</si>
  <si>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</si>
  <si>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</si>
  <si>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</si>
  <si>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</si>
  <si>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</si>
  <si>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</si>
  <si>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</si>
  <si>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</si>
  <si>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</si>
  <si>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</si>
  <si>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</si>
  <si>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</si>
  <si>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</si>
  <si>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</si>
  <si>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</si>
  <si>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</si>
  <si>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</si>
  <si>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</si>
  <si>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</si>
  <si>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</si>
  <si>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</si>
  <si>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</si>
  <si>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</si>
  <si>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</si>
  <si>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</si>
  <si>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</si>
  <si>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</si>
  <si>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</si>
  <si>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</si>
  <si>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</si>
  <si>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</si>
  <si>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</si>
  <si>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</si>
  <si>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</si>
  <si>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</si>
  <si>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</si>
  <si>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</si>
  <si>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</si>
  <si>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</si>
  <si>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</si>
  <si>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</si>
  <si>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</si>
  <si>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</si>
  <si>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</si>
  <si>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</si>
  <si>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</si>
  <si>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</si>
  <si>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</si>
  <si>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</si>
  <si>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</si>
  <si>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</si>
  <si>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</si>
  <si>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</si>
  <si>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</si>
  <si>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</si>
  <si>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</si>
  <si>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</si>
  <si>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</si>
  <si>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</si>
  <si>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</si>
  <si>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</si>
  <si>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</si>
  <si>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126PG01-PR 02-FA5-V.9</t>
  </si>
  <si>
    <t>FORMATO DE ACTUALIZACIÓN Y SEGUIMIENTO AL COMPONENTE DE INVERSIÓN</t>
  </si>
  <si>
    <t>FORMATO DE ACTUALIZACIÓN Y SEGUIMIENTO A LAS ACTIVIDADES</t>
  </si>
  <si>
    <t>N/A</t>
  </si>
  <si>
    <t>DIRECCION DE PLANEACION Y SISTEMAS DE INFORMACION AMBIENTAL</t>
  </si>
  <si>
    <t>X</t>
  </si>
  <si>
    <t>Programado</t>
  </si>
  <si>
    <t>Ejecutado</t>
  </si>
  <si>
    <t>FORTALECER LA PARTICIPACIÓN EN INSTANCIAS DE COORDINACIÓN INSTITUCIONAL DISTRITAL, REGIONAL Y NACIONAL</t>
  </si>
  <si>
    <t>GESTIONAR LAS  POLÍTICAS E INSTRUMENTOS DE PLANEACIÓN AMBIENTAL</t>
  </si>
  <si>
    <t>MEJORAR LA CAPACIDAD INSTITUCIONAL PARA LA PLANEACIÓN AMBIENTAL</t>
  </si>
  <si>
    <t xml:space="preserve">Suma </t>
  </si>
  <si>
    <t>GESTIONAR 4 ACTIVIDADES DE COORDINACIÓN PARA LA GESTIÓN AMBIENTAL DISTRITAL</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</si>
  <si>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</si>
  <si>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</si>
  <si>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</si>
  <si>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</si>
  <si>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</si>
  <si>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 xml:space="preserve">FORMATO DE ACTUALIZACIÓN Y SEGUIMIENTO AL COMPONENTE DE GESTIÓN </t>
  </si>
  <si>
    <t>1, GESTIONAR 4 ACTIVIDADES DE COORDINACIÓN PARA LA GESTIÓN AMBIENTAL DISTRITAL</t>
  </si>
  <si>
    <t>2, PRESENTAR 6 INICIATIVAS PARA LA AGENDA REGIONAL DESDE LAS COMPETENCIAS DE LA SECRETARÍA DISTRITAL DE AMBIENTE</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</si>
  <si>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</si>
  <si>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</si>
  <si>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1029 - PLANEACIÓN AMBIENTAL PARA UN MODELO DE DESARROLLO SOSTENIBLE EN EL DISTRITO Y LA REGIÓN</t>
  </si>
  <si>
    <t>1029 - PLANEACIÓN AMBIENTAL PARA UN MODELO DE DESARROLLO SOSTENIBLE EN EL DISTRITO Y LA REGIÓN</t>
  </si>
  <si>
    <t>4, COD. PROYECTO PRIORITARIO</t>
  </si>
  <si>
    <t>6 - Sostenibilidad ambiental basada en eficiencia energética</t>
  </si>
  <si>
    <t>40 - Gestión de la huella ambiental urbana</t>
  </si>
  <si>
    <t xml:space="preserve"> REALIZAR EL ACOMPAÑAMIENTO A LA PROGRAMACIÓN, Y ACTUALIZACIÓN DEL PLAN ANUAL DE ADQUISISCIONES DE LOS PROYECTOS DE  INVERSIÓN.</t>
  </si>
  <si>
    <r>
      <t xml:space="preserve"> </t>
    </r>
    <r>
      <rPr>
        <sz val="10"/>
        <rFont val="Arial"/>
        <family val="2"/>
      </rPr>
      <t>REALIZAR LA REVISION Y VIABILIZACIÓN</t>
    </r>
    <r>
      <rPr>
        <sz val="10"/>
        <color theme="1"/>
        <rFont val="Arial"/>
        <family val="2"/>
      </rPr>
      <t xml:space="preserve"> DE LOS ESTUDIOS PREVIOS  DE LOS</t>
    </r>
    <r>
      <rPr>
        <sz val="10"/>
        <rFont val="Arial"/>
        <family val="2"/>
      </rPr>
      <t xml:space="preserve">  PROYECTOS</t>
    </r>
    <r>
      <rPr>
        <sz val="10"/>
        <color theme="1"/>
        <rFont val="Arial"/>
        <family val="2"/>
      </rPr>
      <t xml:space="preserve"> DE INVERSION </t>
    </r>
  </si>
  <si>
    <t>Priorizar y formular las determinantes ambientales</t>
  </si>
  <si>
    <t>Número de Instrumentos</t>
  </si>
  <si>
    <t xml:space="preserve">11, RETRASOS 
</t>
  </si>
  <si>
    <t xml:space="preserve">12, SOLUCIONES PLANTEADAS </t>
  </si>
  <si>
    <t>13, BENEFICIOS</t>
  </si>
  <si>
    <t>14, FUENTE DE EVIDENCIAS</t>
  </si>
  <si>
    <t xml:space="preserve"> -  Reporte Consolidado de Alertas  y recomendaciones  de la gestión de los proyectos de inversión
-   Plan de Adquisiciones publicado en la página web de la entidad
-  Base de datos seguimiento revisión Estudios Previos y Adiciones
-  Reportes SEGPLAN
-  Fichas EBI - D</t>
  </si>
  <si>
    <t>fortalecer</t>
  </si>
  <si>
    <t>gestionar</t>
  </si>
  <si>
    <t>mejorar</t>
  </si>
  <si>
    <t xml:space="preserve">6, DESCRIPCIÓN DE LOS AVANCES Y LOGROS ALCANZADOS </t>
  </si>
  <si>
    <t>Territorio sostenible</t>
  </si>
  <si>
    <t>Número de instrumentos de Planeación Ambiental en los cuales se revisan, actualizan o incorporan determinantes ambientales</t>
  </si>
  <si>
    <t xml:space="preserve">Actas de reunión y listados de asistencia, informes y documentos de trabajo adjuntados. </t>
  </si>
  <si>
    <t>HACER SEGUIMIENTO A LAS GESTIONES REALIZADAS PRODUCTO DE LOS  PROCESOS DE COOPERACÓN INTERNACIONAL TÉCNICA Y/O FINANCIERA, PARA MEDIR EL IMPACTO QUE GENERAN ESTAS EN LOS PROYECTOS ESTRATÉGICOS DE LA ENTIDAD</t>
  </si>
  <si>
    <t>REALIZAR LA GESTION DE PROCESOS DE COOPERACIÓN INTERNACIONAL TÉCNICA Y/O FINANCIERA NO REEMBOLSABLE  Y ALIANZAS PARA PARTICIPAR Y/O REALIZAR EVENTOS DE ORDEN NACIONAL E INTERNACIONAL, ORIENTADAS AL FORTALECIMIENTO MISIONAL Y ESTRATEGICO DE LA ENTIDAD</t>
  </si>
  <si>
    <t xml:space="preserve"> ELABORAR INFORMES  DE SEGUIMIENTO A  LA ARTICULACIÓN, DE LOS TEMAS SOCIO-AMBIENTALES, PROCESOS TRANSVERSALES Y PROYECTOS DE INVERSÍON LOCAL, CON   LOS PROYECTOS DE INVERSIÓN DE LA SDA</t>
  </si>
  <si>
    <t xml:space="preserve"> ELABORAR INFORMES INTEGRALES DE SEGUIMIENTO A LOS PROYECTOS DE INVERSIÓN DE LA SDA</t>
  </si>
  <si>
    <t>CONSOLIDAR Y EVALUAR  EL AVANCE DE LA GESTIÓN  DEL EJE TRANSVERSAL SEIS (6) DE PLAN DE DESARROLLO DISTRITAL "BOGOTÁ MEJOR PARA TODOS",  Y DE LOS PROGRAMAS ASOCIADOS A ÉSTE, QUE SE ENCUENTRAN A CARGO DE LA SDA.</t>
  </si>
  <si>
    <t xml:space="preserve"> HACER EL SEGUIMIENTO, LA REPROGRAMACIÓN y ACTUALIZACIÓN   DE LOS PROYECTOS DE INVERSION DE LA SDA EN LOS DIFERENTES COMPONENTES DEL PLAN DE ACCIÓN.</t>
  </si>
  <si>
    <t>REALIZAR AJUSTE  DE ACCIONES DE INVESTIGACIÓN AMBIENTAL CONFORME LAS NECESIDADES IDENTIFICADAS Y EL PLAN DE INVESTIGACIÓN VIGENTE</t>
  </si>
  <si>
    <t xml:space="preserve">
FORTALECER  LA ADMINISTRACIÓN, GESTIÓN Y ACTUALIZACIÓN DEL OBSERVATORIO AMBIENTAL DE BOGOTÁ -OAB- Y DEL OBSERVATORIO REGIONAL AMBIENTAL  Y DE DESARROLLO SOSTENIBLE DEL RÍO BOGOTÁ -ORARBO</t>
  </si>
  <si>
    <t>IDENTIFICACIÓN, SEGUIMIENTO Y AJUSTE DE LOS INSTRUMENTOS ECONÓMICOS AMBIENTALES</t>
  </si>
  <si>
    <t>ORIENTAR Y ACOMPAÑAR LA IMPLEMENTACIÓN DE INSTRUMENTOS Y POLÍTICAS AMBIENTALES PRIORIZADAS</t>
  </si>
  <si>
    <t>IDENTIFICACIÓN , PROPUESTA Y APOYO AL  DESARROLLO  DE INCIATIVAS AMBIENTALES DE ESCALA REGIONAL, CON ENTIDADES NACIONALES, REGIONALES Y DISTRITALES.</t>
  </si>
  <si>
    <t>ELABORAR LA PROPUESTA DE REORGANIZACIÓN Y FORTALECIMIENTO DE LAS INSTANCIAS AMBIENTALES DE COORDINACIÓN INTERINSTITUCIONAL DEL D.C. Y LOS CORRESPONDIENTES PROYECTOS DE ACTOS ADMINISTRATIVOS DE MODIFICACIÓN O AJUSTE, INCLUYENDO EL FUNCIONAMIENTO DE LA CISPAER</t>
  </si>
  <si>
    <r>
      <t xml:space="preserve">7, OBSERVACIONES AVANCE TRIMESTRE </t>
    </r>
    <r>
      <rPr>
        <b/>
        <u/>
        <sz val="10"/>
        <rFont val="Arial"/>
        <family val="2"/>
      </rPr>
      <t xml:space="preserve">1 </t>
    </r>
    <r>
      <rPr>
        <b/>
        <sz val="10"/>
        <rFont val="Arial"/>
        <family val="2"/>
      </rPr>
      <t xml:space="preserve">DE </t>
    </r>
    <r>
      <rPr>
        <b/>
        <u/>
        <sz val="10"/>
        <rFont val="Arial"/>
        <family val="2"/>
      </rPr>
      <t>2017</t>
    </r>
  </si>
  <si>
    <r>
      <t xml:space="preserve">5, PONDERACIÓN HORIZONTAL AÑO: </t>
    </r>
    <r>
      <rPr>
        <b/>
        <u/>
        <sz val="10"/>
        <rFont val="Arial"/>
        <family val="2"/>
      </rPr>
      <t>2017</t>
    </r>
  </si>
  <si>
    <t>En la implementación del PIGA se han incorporado determinantes ambientales que contribuyen al mejoramiento de las condiciones de la ciudad a través de la orientación en la formulación y concertación con las entidades públicas distritales.</t>
  </si>
  <si>
    <t xml:space="preserve">La formulación e implementación de los Planes Institucionales de Gestión Ambiental permite que las entidades distritales desarrollen sus programas de gestión ambiental aportando beneficios en la ciudad para la calidad del ambiente dado que se promueve el uso eficiente de los recursos naturales, así como la prevención y control de los impactos ambientales negativos. De igual manera permite la apropiación del componente sostenible en los servidores públicos, fortaleciendo la conciencia ambiental en el distrito. </t>
  </si>
  <si>
    <t>Los soportes de las actividades se encuentran de manera digital en la capeta correspondiente en el servidor de la entidad, así como de manera física en las carpetas de cada una de las entidades.</t>
  </si>
  <si>
    <t>Durante el primer trimestre se dio inició al seguimiento en la participación y compromisos de la SDA en las otras Comisiones Intersectoriales del Distrito, y se elaboró el documento “Estado de las instancias ambientales de coordinación interinstitucional” en su v.1.0.
En el segundo trimestre los avances y logros se consolidan mediante las siguientes actividades:
*Se realizó la primera sesión de la Comisión Intersectorial para la Sostenibilidad, la Protección Ambiental, el Ecourbanismo y la Ruralidad del D.C. CISPAER, elaborando su respectiva acta la cual está aprobada por la Secretaría técnica de la CISPAER. En esta sesión se socializó el Diagnóstico de Ruralidad del D.C. presentado por la Secretaría Distrital de Planeación y, se presentó el plan de acción de la Mesa de Salud Ambiental vigencia 2017, el cual fue aprobado en la mesa de Salud Ambiental de la CISPAER en 25 de abril de 2017.
*Se hizo el seguimiento a la participación de la SDA en las siguientes Comisiones Intersectoriales del Distrito: Comisión Intersectorial de Educación Ambiental (CIDEA), Comisión Intersectorial de Estudios Económicos y de Información Estadísticas del D.C, Comisión Intersectorial para la Integración Regional y la Competitividad del D.C,  Comisión Intersectorial para la gestión habitacional y el mejoramiento integral de los asentamientos humanos del Distrito Capital, Comisión Intersectorial para la gestión del suelo en el Distrito Capital, verificando el cumplimiento a los compromisos adquiridos por la Secretaría Distrital de Ambiente en las Instancias de Coordinación, en las cuales se evidencia la activa participación de la SDA en las diferentes comisiones.
Se elaboró la versión 1.0 del documento "PROPUESTA DE REORGANIZACIÓN Y FORTALECIMIENTO DE LAS INSTANCIAS AMBIENTALES DE COORDINACIÓN INTERINSTITUCIONAL DEL D.C.", Se elabora el documento "ESTADO DE LAS INSTANCIAS AMBIENTALES DE CORDINACION INTERINSTITUCIONALES". Versión 2.0. el cual se encuentra en aprobación por parte de la Dirección legal de la SDA.
La ejecución presupuestal de la vigencia disminuye este trimestre en relación con lo reportado en el trimestre anterior, por liberación de saldo en el contrato 20170472 CDP 528 y RP 583 dado que, conforme con el plazo establecido, no será ejecutado al 100% si no que finaliza el 30 de diciembre de 2017.</t>
  </si>
  <si>
    <t xml:space="preserve">La propuesta de reorganización y fortalecimiento de las instancias Coordinación interinstitucional Ambiental, trae como privilegio la correcta articulación para la implementación y asesoría en materia de políticas públicas, y planes ambientales, a lo cual permite a la ciudadanía del D.C. poder participar en espacios mas propicios para el apoyo, seguimiento e implementación de políticas publicas. </t>
  </si>
  <si>
    <t>Acta de reunión, Documento Técnico "PROPUESTA DE REORGANIZACIÓN Y FORTALECIMIENTO DE LAS INSTANCIAS AMBIENTALES DE COORDINACIÓN INTERINSTITUCIONAL DEL D.C., Documento Estado de las Instancias Ambientales de coordinación interinstitucional Versión 2.0.</t>
  </si>
  <si>
    <t xml:space="preserve">Se avanza en la iniciativa “Conformación del Nodo Regional de Cambio Climático Centro Oriente Andino - NRCOA y el apoyo y cumplimiento del plan de acción definido y acordado con las demás autoridades ambientales de la región”. La SDA en conjunto con otras autoridades ambientales de la región, participó en la realización de talleres y reuniones con el propósito de ajustar el borrador del reglamento operativo del NRCOA y su plan de acción.
Por otro lado, se han realizado los siguientes avances: 
Ministerio de Ambiente y Desarrollo Sostenible - MADS: Apoyo al MADS en la regionalización de la estrategia colombiana de desarrollo bajo en carbono, evaluando un total de 38 medidas de mitigación para el distrito y priorizando 26, las cuales harán parte de un portafolio de medidas de reducción de emisiones de GEI para el distrito y la región central. 
Región Administrativa de Planeación Especial - RAPE:  La SDA es un aliado estratégico tanto para el desarrollo del proceso de convocatoria y difusión del proyecto cambio verde (consta de jornadas de intercambio de material reciclable por alimentos que se producen en la región central), como para la identificación de familias involucradas y hectáreas a intervenir en el proyecto de Páramos, apuntando así a la articulación de las actividades de la SDA en la ruralidad de Usme y Sumapaz. Adicionalmente, desde la SDA se realizaron los aportes y ajustes al Plan Estratégico Regional con el fin de incluir la formulación y desarrollo de proyectos ambientales. Como aporte la SDA propuso que la variabilidad y el Cambio Climático sean tratados como un problema transversal a todos los ejes estratégicos de la RAPE y que afecta por lo tanto el desarrollo de la región central. Por otra parte, sugirió que la RAPE puede liderar la armonización de los diferentes instrumentos de planificación en el territorio para la definición y consolidación de la Estructura Ecológica Regional y se propuso como línea de acción la definición de una plataforma de cooperación técnica regional orientada a la conservación, manejo y restauración de la Estructura Ecológica Regional.  </t>
  </si>
  <si>
    <t>Las iniciativas de integración y articulación regional ayudan a promover una gestión ambiental conjunta, la protección y sustentabilidad de los ecosistemas de la región y sus servicios (regulación del agua, aire y suelo, provisión de agua, alimentos, fibras y materias primas, recreación y cultura) que son claves para el funcionamiento de la ciudad y el bienestar de sus habitantes</t>
  </si>
  <si>
    <t xml:space="preserve">En el  seguimiento a las políticas e instrumentos de planeación ambiental priorizados se realizaron las siguientes actividades  PMA: 
Se realizaron las observaciones al producto 3: objetivos de conservación identificados, producto 4: plan de acción con las estrategias y el producto 5: soporte  del proceso participativo de los Planes de Manejo Ambiental (PMA) de los Parques Ecológicos Distritales de Humedal (PEDH) El Salitre y Tunjo. PACA: El PACA Distrital formulado se publicó en la pág. web de la SDA. Se orientó y retroalimentó el ajuste de la evaluación de los PACA Institucionales 2012-2016. Se elaboró informe de Evaluación PACA Distrital 2012-2016. Se consolidaron los informes de Seguimiento PACA  del 2016-II. Se inició proceso de definición de indicadores del PACA Distrital  para el módulo del OAB. PIGA: Se revisaron 36  documentos PIGA remitidos por las entidades distritales, conllevando a la elaboración de 17 actas de concertación PIGA, 20 reuniones de orientación, revisión de informes huella de carbono, capacitación STORM, boletín 17 y 18, y se publicaron los indicadores de: agua, energía, residuos, compras verdes. PAL: Se acompañó a los Fondos de Desarrollo Local a formular proyectos de inversión ambiental, acorde a sus respectivos PAL. Se realizó el cierre PAL Bogotá Humana (BH) para 8 de las 20 localidades. PDGRCC: Se definieron las metas actualizadas 2020 del componente de mitigación del Plan Distrital de Gestión de Riesgos y Cambio Climático (PDGRCC). Se elaboró un borrador del Decreto de adopción del plan del actualizado (PDGRCC)  Políticas: para la Política de Humedales del D.C. se realizaron 5 reuniones para el ajuste del plan de acción con dependencias de la SDA y la EAB. Se cuenta con una matriz que está en revisión final para discusión en la mesa de humedales del Consejo Consultivo de Ambiente. En cuanto a la Política de Biodiversidad del D.C. se elaboró una matriz con el avance en su implementación para el año 2016, la cual será revisada en el mes de julio con los responsables de su implementación para iniciar su seguimiento.  POT: Se realizaron 4 talleres para construir la propuesta de articulado del POT, se realizó matriz de evaluación de impactos ambientales de las actividades CIUU con el objetivo de proponer la reglamentación vía POT en el ajuste de este instrumento. 
·        Instrumentos Económicos:
 Se elaboró el  documento denominado “Incentivos a la Conservación y la Restauración en la Zona de la Franja de Adecuación de los Cerros Orientales- Decreto 485 De 2015” para su discusión entre la Dirección de Gestión Ambiental y la Dirección de Planeación y Sistemas de Información Ambiental, y se socializó el 30 de junio de 2017. 
</t>
  </si>
  <si>
    <t>Ajuste de la Herramienta Storm; Consolidacion de la Informacion PAL 2016  y BH para 12 Localidades</t>
  </si>
  <si>
    <t>En el Tercer trimestre  de la vigencia 2017 se ajustará la herramienta Storm, al igual que se terminará con la consolidacion PAL 2016 y BH para las localidades faltantes</t>
  </si>
  <si>
    <t xml:space="preserve">Las entidades distritales en su mayoría han formulado y concertado su PIGA con la SDA, lo cual les permite mejorar la gestión ambiental para la actual administración, contribuyendo al mejoramiento de las condiciones ambientales para la ciudad. 
 -Como producto de la orientación y acompañamiento brindado a las entidades participantes en el PACA Distrital se logró el cumplimiento de los lineamientos con buenos resultados.
 -La orientación a las Alcaldías Locales hará que sus proyectos de inversión sean más eficaces y pertinentes.    
-Se promueve las acciones de adaptación y mitigación al cambio climático en el D.C.          
-Protección y conservación de los humedales y la biodiversidad para fortalecimientos de los bienes y servicios ambientales que prestan a la ciudadanía del D.C. 
- Se logra obtener documentos avalados por las diferentes entidades lo que permite que, cuando culmine la formulación de los Planes de Manejo Ambiental, sea fácil la gestión e implementación en los PEDH logrando ampliar las áreas de conservación de la ciudad.
</t>
  </si>
  <si>
    <t>Archivo de Gestión de la Subdirección de Políticas y Planes Ambientales.
Dirección de Plenación y Sistemas de Planeación Ambiental.</t>
  </si>
  <si>
    <t>Durante el primer semestre se ha rediseñado la imagen del OAB y se adelantó la producción de un video corto donde se promocionará el OAB en dicho evento. Se ha venido realizando la administración integral del OAB, donde se realizaron capacitaciones a los usuarios de la gestión de indicadores: 4 del OAB, y 2 del ORARBO, para que actualicen directamente en la plataforma, la información sobre los indicadores que tienen asignados.
Se realizó la gestión de los indicadores logrando actualizar un 85,42% de un total de 439 indicadores publicados en el OAB y un 62,30% de 61 indicadores publicados en el ORARBO se atendieron 63 solicitudes de usuarios del OAB y ORARBO. Se publicaron 272 noticias en los dos observatorios. En el OAB se encuentra registrados 1.785 usuarios de los cuales 265 se hicieron durante el segundo trimestre; mientras que en el ORARBO hay un total de 194 usuarios registrados de los cuales se  hicieron 31 entre abril y junio.
Se asistió y participó en 10 mesas del Consejo Estratégico de la Cuenta Hidrográfica del rio Bogotá-CECH cuyo resultado fue la aprobación al plan de acción del Consejo y su integración con el ORARBO, hecho que ocurrió el 10 de mayo mediante aprobación electrónica.
Se formuló el documento de investigación "Determinación de huella hídrica del Distrito Capital-línea base”. Se asistió a 2 jornadas de trabajo en las mesas y talleres convocados por la Secretaria de Desarrollo Distrital y el Observatorio Colombiano de Ciencia y Tecnología en busca de los insumos para formular la Política Distrital de Ciencia, Tecnología e Innovación, que vincula el componente de Investigación ambiental.
Finalmente se plantea el diseño del instrumento para la implementación y seguimiento del Plan Distrital de Investigación</t>
  </si>
  <si>
    <t xml:space="preserve">Tener los observatorios actualizados . El OAB con un nuevo diseño y  con un video promocional para el relanzamiento.
Observatorios actualizados y disponibles para acceso al público y fortalecimiento en la gestión de conocimiento.
contar con una línea base que permitirá direccionar los alcances posibles en el Distrito para el 2019 en lo referente a investigación ambiental </t>
  </si>
  <si>
    <t xml:space="preserve">Reporte consolidado OAB ORARBO
En los gestores de contenido de los observatorios:
oab.ambientebogota.gov.co/apc-aa/admin/index.php3
http://www.orarbo.gov.co/apc-aa/admin/index.php3
Soporet Carpeta plan de Investigaciones
</t>
  </si>
  <si>
    <t>Se consolido el segundo informe integral de seguimiento a once (11) proyectos de inversión de la entidad correspondiente al I trimestre de 2017. De igual modo, se realizó la socialización de los mismos por cada gerencia del proyecto de inversión, así como al Señor Secretario. Este documento permitió evidenciar la ejecución presupuestal y de acciones de estos en el I trimestre de 2017, así como realizar un seguimiento a las alertas generadas en el informe integral de seguimiento con corte a 31/12/2016. Cabe aclarar que por Orden del Concejo de Bogotá, el proyecto 980 denominado "Sendero Panorámico y Cortafuegos de los Cerros Orientales de Bogotá", no se ejecutará en la vigencia 2017. Así mismo, se realizó el acompañamiento a la gestión de los proyectos de inversión de la siguiente manera: 
• Se realizó el primer seguimiento a los planes de acción correspondientes a los doce (12) proyectos de inversión del 01/01/17 al 31/03/17 en sus componentes de gestión, inversión, actividades y territorialización. Estos resultados fueron cargados en el aplicativo SEGPLAN.
• Se brindó acompañamiento, revisión, validación y consolidación al plan anual de adquisiciones (PAA), de la entidad de acuerdo a las necesidades manifestadas por los trece (13) proyectos de inversión, así como su publicación en la página web de la entidad, previa aprobación de la Ordenadora del Gasto. En el trimestre se realizaron seis (6) actualizaciones al PAA, para un total de doce (12) actualizaciones en lo corrido de la vigencia 2017,
• Estas dos últimas acciones sirvieron como insumo para realizar el informe integral de seguimiento. Se realizó el seguimiento a los programas 38, 39, 40 y 47 asociados al Plan de Desarrollo "Bogotá Mejor para Todos" con corte del 01/01/17 al 31/03/17. 
Adicionalmente, a partir de la directiva 012 de 2016 emitida por la Secretaría de Gobierno, la Secretaría de Ambiente como cabeza de sector, ha asesorado la formulación de los proyectos de inversión documentos técnico de soporte DTS y fichas EBI en las 20 localidades.</t>
  </si>
  <si>
    <t>Contar con información sobre la gestión de los proyectos de la SDA a nivel de ejecución tanto físico como financieramente para facilitar y mantener informada a la ciudadanía sobre lo realizado por la SDA en lo de su misionalidad. 
Saber el estado de ejecución del proyecto de inversión.
Con esta información se pone a disposición de los Gerentes, de un insumo valioso para hacer una mejora continua sobre la gestión de los proyectos.
Además, permite la articulación de los proyectos de inversión local y de la entidad en materia ambiental, para dar cumplimiento a las MPDD.</t>
  </si>
  <si>
    <t>En el segundo trimestre, se reportan dos actividades:
1. Plantación Cerros Orientales: con el fin de generar una apropiación de los Cerros Orientales para sensibilizar de manera activa y corresponsable a actores públicos y privados, el 22 de abril se preparó la primera acción con la plantación de 200 árboles nativos en una de las zonas incendiadas de los Cerros Orientales en articulación con entidades públicas, organismos internacionales, colegios de los cerros, universidades, y otros apoyos privados. Esta actividad dejo unas lecciones aprendidas referentes a logística, alcances y posibilidades, lo que facilitará seguir trabajando de manera aunada por la restauración, conservación y mantenimiento de los Cerros Orientales. Esta evaluación permitió que se establecieran  polígonos de intervención, los cuales serán insumo para el establecimiento de estrategias en el corto, mediano y largo plazo. Posteriormente en las reuniones sostenidas,  se acordó la articulación de este tema con el proyecto de inversión 1150, como una de las iniciativas de participación ciudadana, consolidándose como un logro importante que beneficia a la ciudad.
2. Metrópolis: Se realizó seguimiento y apoyo a las propuestas realizadas por la Secretaria Distrital de Ambiente, las cuales fueron postuladas para la convocatoria de Metrópolis, y enviadas el 20 de abril. Las propuestas correspondían a  “Aulas Ambientales, y la segunda  a “Sistemas Urbanos de Drenaje Sostenible”. Finalmente Metrópolis informa el 31 de mayo y 1 de junio, que proyectos no fueron seleccionados y quedaron en lista de espera; por lo que se solicitó a Metrópolis la remisión de las propuestas ganadoras con el fin de realizar la evaluación e identificar las posibles falencias que se tuvieron para no ser seleccionadas las propuestas, y además de realizar un documento que aporte a la preparación futura de estas. No obstante, Metrópolis envió los criterios de evaluación con observaciones.  Cabe resaltar que anteriormente se reportaron 4 actividades:1) Miradas Cruzadas y el seminario de contaminación ambiental, presentación de la propuesta Adaptación y mitigación al cambio climático.2)GCF, el DNP comunicó que la propuesta no fue seleccionada , 3) presentación de la propuesta para la convocatoria Ciudades Saludables y Habitables C40, 4) actividades realizadas en el marco del convenio NAKOPA II. A lo en lo corrido de la vigencia, se han realizado 6 actividades de cooperación internacional.</t>
  </si>
  <si>
    <t xml:space="preserve">1. La inclusión de esta iniciativa en el proyecto de inversión 1150  de la SDA, lo cual le dará sostenibilidad y fortalecimiento a esta iniciativa con el componente de participación ciudadana.  Adicionalmente otro beneficio fue la plantación de las 200 especies vegetales sembradas en una de las áreas afectadas por los incendios de 2015 en los cerros orientales, permitieron restaurar esa porción del territorio, pero además logró establecer una nueva alianza entre privados y públicos que tiene proyección de crecimiento y por lo tanto de impacto en la restauración, conservación y mantenimiento de los cerros.
2.  Metrópolis: la revisión de estas convocatorias nos permitirá ir elaborando un documento que servirá de insumo para convocatorias futuras y participar enm estas convocatorias nos posicionan en el marco internacional como una entidad que promueve las buenas prácticas ambientales. 
</t>
  </si>
  <si>
    <t xml:space="preserve">Correos electrónicos, documentos oficiales de Metrópolis y actas de reuniones y acciones logísticas realizadas en el marco de la siembra de las 200 especies, así como el registro fotográfico de la actividad de siembra. También se cuenta con las propuestas enviadas a la postulación con Metrópolis.  
</t>
  </si>
  <si>
    <t>10, DESCRIPCIÓN DE LOS AVANCES Y LOGROS ALCANZADOS</t>
  </si>
  <si>
    <t>Se realizó la primera sesión de la Comisión Intersectorial para la Sostenibilidad, la Protección Ambiental, el Ecourbanismo y la Ruralidad del D.C. CISPAER, elaborando su respectiva acta la cual fue aprobada por la Secretaría técnica de la CISPAER. En esta sesión se socializó el Diagnóstico de Ruralidad del D.C. presentado por la Secretaría Distrital de Planeación y, se presentó el plan de acción de la Mesa de Salud Ambiental vigencia 2017, el cual fue aprobado en la mesa de Salud Ambiental de la CISPAER en 25 de abril de 2017.
*Se hizo el seguimiento a la participación de la SDA en las siguientes Comisiones Intersectoriales del Distrito: Comisión Intersectorial de Educación Ambiental (CIDEA), Comisión Intersectorial de Estudios Económicos y de Información Estadísticas del D.C, Comisión Intersectorial para la Integración Regional y la Competitividad del D.C,  Comisión Intersectorial para la gestión habitacional y el mejoramiento integral de los asentamientos humanos del Distrito Capital, Comisión Intersectorial para la gestión del suelo en el Distrito Capital, verificando el cumplimiento a los compromisos adquiridos por la Secretaría Distrital de Ambiente en las Instancias de Coordinación, en las cuales se evidencia la activa participación de la SDA en las diferentes comisiones.
Se elaboró la versión 1.0 del documento "PROPUESTA DE REORGANIZACIÓN Y FORTALECIMIENTO DE LAS INSTANCIAS AMBIENTALES DE COORDINACIÓN INTERINSTITUCIONAL DEL D.C.", Se elabora el documento "ESTADO DE LAS INSTANCIAS AMBIENTALES DE CORDINACION INTERINSTITUCIONALES". Versión 2.0. el cual se encuentra en aprobación por parte de la Dirección legal de la SDA.</t>
  </si>
  <si>
    <t xml:space="preserve">Durante este trimestre de identificaron las siguientes propuestas y procesos de articulación regional:
1. Ministerio de Ambiente y Desarrollo Sostenible-MADS: la SDA le presentó al MADS las diferentes las temáticas bajo las cuales se puede realizar una articulación conjunta para el desarrollo y el alcance de metas tanto para el Distrito como para la nación en temas de mitigación y adaptación al Cambio Climático, lo cual incluye darle continuidad al proceso de regionalización de la Estrategia Colombiana de Desarrollo Bajo en Carbono.   
2. Región Administrativa de Planeación Especial-RAPE:  La RAPE envió a la SDA una nueva versión del Plan Estratégico Regional-PER, La SDA realizó aportes y ajustes al Plan Estratégico Regional con el fin de incluir la formulación y desarrollo de proyectos ambientales. Y propuso que la variabilidad y el Cambio Climático sean tratados como un problema transversal a todos los ejes estratégicos de la RAPE y que afecta por lo tanto el desarrollo de la región central. Por otra parte, sugirió que la RAPE puede liderar la armonización de los diferentes instrumentos de planificación en el territorio para la definición y consolidación de la Estructura Ecológica Regional y se planteó como línea de acción la definición de una plataforma de cooperación técnica regional orientada a la conservación, manejo y restauración de la Estructura Ecológica Regional.
3. Nodo Regional Centro Oriente Andino de Cambio Climático-NRCOA: Se presentó a los diferentes entes territoriales y actores estratégicos que conforman el NRCOA el reglamento operativo y el plan de acción, los cuales fueron aprobados en el marco de esta asamblea, siendo este un requerimiento establecido por el MADS en el Decreto 298 de 2016. 
4. Consejo Consultivo de Gestión de Riesgos y Cambio Climático - CCGRCC: La SDA lideró el proceso de creación y articulación de la mesa de asuntos regionales al interior del CCGRCC, mesa que representará a Bogotá en el NRCOA. 
5. Proyecto páramos ejecutado por la Empresa de Acueducto de Bogotá: La SDA participó en la presentación del plan estratégico de turismo de naturaleza comunitario - PETNC, el cual fue desarrollado para los municipios del área de influencia del proyecto “Conservación, restauración y uso sostenible de servicios ecosistémicos entre los páramos de Chingaza, Sumapaz, Guerrero, los Cerros Orientales y su área de influencia”. A partir de la presentación de este Plan la SDA hace parte del Comité de impulso del plan estratégico de turismo para la Región Oriente (municipios). 
6. Cerros orientales: Se ha apoyado la elaboración del programa de responsabilidad ambiental empresarial "Cerros de todos y para todos" que tiene como propósito generar alianzas estratégicas con el sector privado en la franja de adecuación de los cerros orientales derivadas de las acciones contenidas en el Decreto 485 de 2015. Se desarrolló un documento para proponer al sector de Soratama en el programa de Bosque de Paz impulsado por el MADS.
</t>
  </si>
  <si>
    <t>En el  seguimiento a las políticas e instrumentos de planeación ambiental priorizados se realizaron las siguientes actividades  PMA: 
Se realizaron las observaciones al producto 3: objetivos de conservación identificados, producto 4: plan de acción con las estrategias y el producto 5: soporte  del proceso participativo de los Planes de Manejo Ambiental (PMA) de los Parques Ecológicos Distritales de Humedal (PEDH) El Salitre y Tunjo. PACA: El PACA Distrital formulado se publicó en la pág. web de la SDA. Se orientó y retroalimentó el ajuste de la evaluación de los PACA Institucionales 2012-2016. Se elaboró informe de Evaluación PACA Distrital 2012-2016. Se consolidaron los informes de Seguimiento PACA  del 2016-II. Se inició proceso de definición de indicadores del PACA Distrital  para el módulo del OAB. PIGA: Se revisaron 36  documentos PIGA remitidos por las entidades distritales, conllevando a la elaboración de 17 actas de concertación PIGA, 20 reuniones de orientación, revisión de informes huella de carbono, capacitación STORM, boletín 17 y 18, y se publicaron los indicadores de: agua, energía, residuos, compras verdes. PAL: Se acompañó a los Fondos de Desarrollo Local a formular proyectos de inversión ambiental, acorde a sus respectivos PAL. Se realizó el cierre PAL Bogotá Humana (BH) para 8 de las 20 localidades. PDGRCC: Se definieron las metas actualizadas 2020 del componente de mitigación del Plan Distrital de Gestión de Riesgos y Cambio Climático (PDGRCC). Se elaboró un borrador del Decreto de adopción del plan del actualizado (PDGRCC)  Políticas: para la Política de Humedales del D.C. se realizaron 5 reuniones para el ajuste del plan de acción con dependencias de la SDA y la EAB. Se cuenta con una matriz que está en revisión final para discusión en la mesa de humedales del Consejo Consultivo de Ambiente. En cuanto a la Política de Biodiversidad del D.C. se elaboró una matriz con el avance en su implementación para el año 2016, la cual será revisada en el mes de julio con los responsables de su implementación para iniciar su seguimiento.  POT: Se realizaron 4 talleres para construir la propuesta de articulado del POT, se realizó matriz de evaluación de impactos ambientales de las actividades CIUU con el objetivo de proponer la reglamentación vía POT en el ajuste de este instrumento</t>
  </si>
  <si>
    <t>En el marco del cumplimiento del Decreto 485 de 2015 se aplicó una encuesta socio económica a la totalidad de la población de la vereda de Fátima, durante los días 22 y 30 de junio de 2017, para su posterior análisis. Esta tiene como propósito hacer una caracterización social y económica con miras a identificar los incentivos económicos por servicios ambientales.  Dicha vereda se encuentra en la zona contigua de la Zona de la Franja de Adecuación de los Cerros Orientales. Se elaboró el  documento denominado “Incentivos a la Conservación y la Restauración en la Zona de la Franja de Adecuación de los Cerros Orientales- Decreto 485 De 2015” para su discusión entre la Dirección de Gestión Ambiental y la Dirección de Planeación y Sistemas de Información Ambiental, y se socializó el 30 de junio de 2017 y entre otros temas aborda la importancia ambiental y ecológica de los Cerros Orientales, sus Actores Sociales, los Conflictos Ambientales, un Marco Teórico sobre los Incentivos a la Conservación, los Cluster de Economía Circular, las Cadenas de Valor, la metodología, y el campo de aplicación. Contiene además un Proyecto de Acuerdo y su reglamentación por parte de la SDA sobre el Certificado de Estado de Conservación Ambiental- CECA. Al igual que se cuenta con un informe del estado actual de Instrumentos Económicos.</t>
  </si>
  <si>
    <t>Continuando, con el fortalecimiento de los observatorios, y como parte del evento de relanzamiento del OAB se tiene previsto para este año presentar la nueva imagen del OAB. Se adelantó la producción de un video corto donde se promocionará el OAB en dicho evento. Además, dentro de la administración integral del OAB se realizaron capacitaciones a los usuarios de la gestión de indicadores: 4 del OAB, y 2 del ORARBO, para que actualicen directamente en la plataforma, la información sobre los indicadores que tienen asignados.
Se realizó la gestión de los indicadores logrando actualizar un 85,42% de un total de 439 indicadores publicados en el OAB y un 62,30% de 61 indicadores publicados en el ORARBO. Se atendieron 63 solicitudes de usuarios del OAB y ORARBO. Se publicaron 272 noticias en los dos observatorios. En el OAB se encuentra registrados 1.785 usuarios de los cuales 265 se hicieron durante el segundo trimestre; mientras que en el ORARBO se hicieron 31 entre abril y junio de los 194 usuarios registrados
Se asistió y participó a 10 mesas del Consejo Estratégico de la Cuenta Hidrográfica del rio Bogotá-CECH con el objeto de hacer seguimiento al plan de acción e integrarlo con el ORARBO.</t>
  </si>
  <si>
    <t xml:space="preserve">• Se formuló documento de investigación "Determinación de huella hídrica del Distrito Capital-línea base”.  Se asistió a 2 jornadas de trabajo en las mesas y talleres convocados por la Secretaria de Desarrollo Distrital y el Observatorio Colombiano de Ciencia y Tecnología en busca de los insumos para formular la política Distrital de ciencia, tecnología e innovación, que vincula el componente de Investigación ambiental.
• Finalmente se plantea el diseño del instrumento para la implementación y seguimiento del Plan Distrital de Investigación
</t>
  </si>
  <si>
    <t>En el mes de abril se realizó el primer seguimiento a los planes de acción correspondientes a los doce (12) proyectos de inversión del periodo comprendido del 01/01/17 al 31/03/17 en sus componentes de gestión, inversión, actividades y territorialización. Estos resultados fueron cargados en el aplicativo SEGPLAN, cumpliendo con las directrices impartidas por la Secretaria Distrital de Planeación - SDP. Cabe aclarar que por Orden del Concejo de Bogotá,  el proyecto 980 denominado "Sendero Panorámico y Cortafuegos de los Cerros Orientales de Bogotá", no se ejecutará en la vigencia 2017.
2.Se actualizaron las fichas EBI-D en sus componentes de gasto de acuerdo a la actualización de recursos.</t>
  </si>
  <si>
    <t>1. Se brindo acompañamiento, revisión, validación y consolidación  al plan anual de adquisiciones (PAA), de la entidad de acuerdo a las necesidades manifestadas por los trece (13) proyectos de inversión, así como su publicación en la página web de la entidad, previa aprobación de la Ordenadora del Gasto. En el corrido del trimestre se realizaron seis (6) actualizaciones al PAA , discriminados de la siguiente manera:
- Abril: 2 actualizaciones
- Mayo: 3 actualizaciones
- Junio: 1 actualización
Para un total de doce (12) actualizaciones en el transcurso de la vigencia 2017</t>
  </si>
  <si>
    <t xml:space="preserve">
En el segundo trimestre, la Subdirección de Proyectos y Cooperación Interancional  - SPCI, recibió un totál de 378 estudios previos, entre los cuales 328 fueron aprobados, 49 anulados y 1 estudio expedido, para un totál de 1468 estudios previos recibidos en lo corrido de la vigencia 2017.</t>
  </si>
  <si>
    <t xml:space="preserve">Se realizó el seguimiento a los programas 38, 39 y 40 asociados al Plan de Desarrollo "Bogotá Mejor para Todos" con corte del 01/01/2017 al 31/03/17 en el aplicativo SEGPLAN.. En esta ocasión, este seguimiento se realizó bajo la coordinación interinstitucional de la SDA, donde se articularon las acciones de entidades :Jardín Botánico, Acueducto de Bogotá y SDA, que aportan al cumplimiento de las Metas Plan de Desarrollo - MPD.  El seguimiento como tal del Eje 6 se realizará en el mes de Julio, ya que por directrices de la Secretaria Distrital de Planeación  - SDP,  este seguimiento se realiza semestre vencido.
</t>
  </si>
  <si>
    <t>Se elaboró el segundo informe integral de seguimiento a once (11)  proyectos de inversión de la entidad en el periodo del 01/01/2017 a 31/03/2017. De igual modo,se realizó la socialización de los mismos por cada gerencia del proyecto de inversión, así como al Señor Secretario. Este documento permitó evidenciar la ejecución presupuestal y de acciones de estosen el I trimestre de 2017, así como realizar un seguimiento a las alertas generadas en el  informe integral de seguimiento con corte a 31/12/2016. Cabe aclarar que por Orden del Concejo de Bogotá,  el proyecto 980 denominado "Sendero Panorámico y Cortafuegos de los Cerros Orientales de Bogotá", no se ejecutará en la vigencia 2017.</t>
  </si>
  <si>
    <t xml:space="preserve">
1. A partir de la directiva 012 de 2016 emitida por la Secretaría de Gobierno, la Secretaría de Ambiente como cabeza de sector, ha asesorado la formulación de los proyectos de inversión documentos técnico de soporte DTS y fichas EBI en las 20 localidades.
2. Se emitió concepto de viabilidad al proyecto de inversión de la localidad de San Cristóbal N.1534 “San Cristóbal ambientalmente sostenible” radicado en la Secretaria de Ambiente,  la revisión se realizó a los componentes del proyecto los cuales son arborización, restauración ecológica y coberturas vegetales. 
3. Se emitió concepto de viabilidad al proyecto de inversión de la localidad de Sumapaz N. 1382 “Desarrollo rural libre y campesino” radicado ante la SDA, analizando sus componentes de Emprendimiento rural y Asesoría y asistencia técnica rural. El concepto de elegibilidad y viabilidad para los proyecto de inversión local emitidos por la Secretaría de Ambiente se basa en :
• “Viabilidad y vocación”. Analizar si la inversión que se pretende realizar se ajusta a las condiciones y restricciones establecidas en las políticas públicas respectivas.”
• “Coherencia con líneas de Inversión”. Verificar que el proyecto de inversión local se encuentre en el marco de los diagnósticos, líneas de inversión, criterios de elegibilidad y viabilidad establecidos por la entidad competente líder de la política sectorial.”
• “Aval técnico” Se emite de acuerdo con los estudios técnicos, diseños. especificaciones técnicas y normas que lo su sustentan”. Con base en las fichas de criterios de elegibilidad y viabilidad técnica. 
4. Se realizó un documento consolidado de criterios técnicos de viabilidad y elegibilidad del Sector Ambiente.
5. Se ha expuesto la territorialización de los proyectos de inversión de la SDA para el 2017 en las diferentes localidades, con el fin de aunar esfuerzos y consolidar acciones en el cumplimento de las metas del Plan de Desarrollo Distrital.</t>
  </si>
  <si>
    <t>1 Plantación Cerros Orientales:  Se gestionó esta alianza que surgió del encuentro de actores públicos y privados con el fin de realizar acciones para la  restauración, conservación y mantenimiento de los cerros, llevándose a cabo la primera actividad con la plantación de 200 árboles nativos en una de las zonas incendiadas de los Cerros Orientales y acordándose la articulación de este tema con el proyecto 1150 como una de las iniciativas de participación ciudadana, consolidándose como un logro importante que beneficia a la ciudad.
2 Metrópolis: Se realizó la gestión para postular dos proyectos de la SDA ante esta red de cooperación, pero no fueron seleccionados. Se utilizará como insumo de referencia lo enviado por Metrópolis acerca de los criterios de selección y observaciones realizadas.
3 NAKOPA I y II: Se realizó la planeación, logística y desarrollo de los talleres en los que se discutió y revisó el impacto de NAKOPA I con la participación del grupo de la ciudad de Sttutgart-Alemania y el equipo de la Subdirección de Recurso Hídrico y del Suelo. Se está a la espera de los resultados de posible cooperación de Alemania para Nakopa II.
4 C-40: se realizó la gestión de la convocatoria "Ciudades Saludables y Habitables" con el proyecto "Estructurar una normatividad para el control y seguimiento a fuentes móviles mediante la utilización de sensores remotos", que fue seleccionado. Se esperan instrucciones a seguir.
5 Se realizó la gestión de vinculación  al proyecto de Cooperación V Centenario con el que se construirán 25 Km de ciclovía. SDA realizó observaciones al proyecto.
6 Citi Awards. La SDA postuló dos proyectos para este concurso: aulas ambientales y el catálogo de biodiversidad de Bogotá.
7 Planet on: la SDA está apoyando esta iniciativa de cine ambiental que se celebrará en su tercera versión, ofreciendo la posibilidad de un mayor alcance e impacto en cuanto a público sobre los principales temas ambientales que vulneran nuestro entorno.
8 Se está trabajando en el diseño y gestión de un proyecto de eco ambientes o ecobarrio, con el fin de revisar la posibilidad de desarrollar un piloto de la mano con las comunidades, la participación de privados y cooperación internacional.
9 Comisión a Dinamarca: el Secretario Distrital de Ambiente, presentó en el marco del evento ambiental Agenda Comisión Dinamarca-Estado de Green Tours, los desafíos ambientales de la ciudad de Bogotá con el fin de establecer contactos para posibles futuras alianzas</t>
  </si>
  <si>
    <t xml:space="preserve">Teniendo en cuenta las gestiones realizadas en el periodo anterior y las nuevas gestiones, los seguimientos que se realizaron este trimestre son: 
1. NAKOPA II Se está heciendo seguimiento a los resultados para saber si el proyecto de Nakopa II se llevará a cabo. 
2. C-40: Se hace seguimiento a la convocatoria ganada, con el fin de ejecutarla. Es necesario diligenciar las matrices que envíen. Se han realizado una serie de reuniones con el fin de aclarar dudas y conocer la metodología de este apoyo logrado. 
3. Se está haciendo seguimiento al proyecto piloto de Ecoambientes, con el fin de establecer acciones a seguir una vez conozcamos el panorama de posibilidades, a través de la gestión de cartas a entidades como Catastro con el fin de tener un panorama claro sobre el territorio que se piensa intervenir con la comunidad.
4. GCF: la propuesta de la convocatoria "Adaptación y Mitigación al Cambio Climático mediante acciones de conservación, restauración y uso sostenible de los servicios ecosistémicos del territorio comprendido entre los páramos de Guacheneque, Guerrero, Chingaza, Sumapaz, los Cerros Orientales de Bogotá y su área de influencia", no fue priorizada por el Cuerpo Colegiado y el DNP, autoridad nacional designada ante el Fondo Verde del Clima para esta evaluación. 
5. Se está realizando el seguimiento al proyecto de Planet On con el fin de coordinar a las entidades del distrito en la participación de este evento.
6. Se hace seguimiento a la iniciativa público privada de cerros orientales con el fin de fortalecerla e incluirla en el proyecto 1150 en su componente de participación ciudadana. 
7. City awards: se está haciendo el respectivo seguimiento al resultado de esta postulación. 
8. Ecoambiente: Se está realizando el seguimiento a las gestiones realizadas con el fin de ir consolidando el plan de acción para este proyecto.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</si>
</sst>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9" formatCode="_([$$-240A]\ * #,##0_);_([$$-240A]\ * \(#,##0\);_([$$-240A]\ * &quot;-&quot;??_);_(@_)"/>
    <numFmt numFmtId="170" formatCode="_ * #,##0_ ;_ * \-#,##0_ ;_ * &quot;-&quot;??_ ;_ @_ "/>
    <numFmt numFmtId="171" formatCode="_(&quot;$&quot;* #,##0.00_);_(&quot;$&quot;* \(#,##0.00\);_(&quot;$&quot;* &quot;-&quot;??_);_(@_)"/>
    <numFmt numFmtId="173" formatCode="_-* #,##0\ _€_-;\-* #,##0\ _€_-;_-* &quot;-&quot;??\ _€_-;_-@_-"/>
    <numFmt numFmtId="175" formatCode="_([$$-240A]\ * #,##0.000_);_([$$-240A]\ * \(#,##0.000\);_([$$-240A]\ * &quot;-&quot;??_);_(@_)"/>
    <numFmt numFmtId="176" formatCode="0.0%"/>
    <numFmt numFmtId="177" formatCode="_-* #,##0\ &quot;€&quot;_-;\-* #,##0\ &quot;€&quot;_-;_-* &quot;-&quot;??\ &quot;€&quot;_-;_-@_-"/>
    <numFmt numFmtId="178" formatCode="#,##0.0"/>
  </numFmts>
  <fonts count="3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b/>
      <sz val="8"/>
      <color theme="0" tint="-4.9989318521683403E-2"/>
      <name val="Arial"/>
      <family val="2"/>
    </font>
    <font>
      <b/>
      <sz val="10"/>
      <color theme="0" tint="-4.9989318521683403E-2"/>
      <name val="Arial"/>
      <family val="2"/>
    </font>
    <font>
      <sz val="14"/>
      <name val="Calibri"/>
      <family val="2"/>
    </font>
    <font>
      <sz val="11"/>
      <color theme="1"/>
      <name val="Arial Narrow"/>
      <family val="2"/>
    </font>
    <font>
      <sz val="12"/>
      <color theme="1"/>
      <name val="Arial"/>
      <family val="2"/>
    </font>
    <font>
      <sz val="10"/>
      <color theme="1"/>
      <name val="Arial"/>
      <family val="2"/>
    </font>
    <font>
      <b/>
      <u/>
      <sz val="10"/>
      <name val="Arial"/>
      <family val="2"/>
    </font>
    <font>
      <sz val="11"/>
      <name val="Calibri"/>
      <family val="2"/>
      <scheme val="minor"/>
    </font>
    <font>
      <sz val="9"/>
      <color theme="1"/>
      <name val="Arial"/>
      <family val="2"/>
    </font>
    <font>
      <sz val="11"/>
      <color indexed="8"/>
      <name val="Arial"/>
      <family val="2"/>
    </font>
    <font>
      <b/>
      <sz val="11"/>
      <name val="Arial"/>
      <family val="2"/>
    </font>
    <font>
      <u/>
      <sz val="11"/>
      <color theme="10"/>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9CD35F"/>
        <bgColor indexed="64"/>
      </patternFill>
    </fill>
    <fill>
      <patternFill patternType="solid">
        <fgColor theme="0" tint="-0.14999847407452621"/>
        <bgColor indexed="64"/>
      </patternFill>
    </fill>
    <fill>
      <patternFill patternType="solid">
        <fgColor rgb="FF76B53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s>
  <cellStyleXfs count="31">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1" fillId="0" borderId="0" applyFont="0" applyFill="0" applyBorder="0" applyAlignment="0" applyProtection="0"/>
    <xf numFmtId="171"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9"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1" fillId="0" borderId="0" applyFont="0" applyFill="0" applyBorder="0" applyAlignment="0" applyProtection="0"/>
  </cellStyleXfs>
  <cellXfs count="369">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22" fillId="4" borderId="0" xfId="0" applyFont="1" applyFill="1" applyBorder="1" applyAlignment="1">
      <alignment horizontal="center" vertical="center" wrapText="1"/>
    </xf>
    <xf numFmtId="0" fontId="23" fillId="4" borderId="0" xfId="0" applyFont="1" applyFill="1" applyBorder="1" applyAlignment="1">
      <alignment horizontal="center" vertical="center" wrapText="1"/>
    </xf>
    <xf numFmtId="10" fontId="23"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2"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justify" vertical="center" wrapText="1"/>
    </xf>
    <xf numFmtId="0" fontId="12" fillId="0" borderId="0" xfId="0" applyFont="1" applyFill="1"/>
    <xf numFmtId="173" fontId="0" fillId="0" borderId="0" xfId="0" applyNumberFormat="1" applyFill="1" applyAlignment="1">
      <alignment horizontal="center"/>
    </xf>
    <xf numFmtId="0" fontId="7"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169" fontId="17" fillId="4" borderId="1" xfId="0" applyNumberFormat="1" applyFont="1" applyFill="1" applyBorder="1" applyAlignment="1">
      <alignment horizontal="right" vertical="center"/>
    </xf>
    <xf numFmtId="3" fontId="16"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25" fillId="0" borderId="0" xfId="0" applyFont="1" applyFill="1" applyAlignment="1">
      <alignment horizontal="center" vertical="center"/>
    </xf>
    <xf numFmtId="0" fontId="5" fillId="4" borderId="26"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6" fillId="4" borderId="26" xfId="0" applyFont="1" applyFill="1" applyBorder="1"/>
    <xf numFmtId="0" fontId="26" fillId="4" borderId="0" xfId="0" applyFont="1" applyFill="1" applyBorder="1"/>
    <xf numFmtId="0" fontId="26" fillId="4" borderId="0" xfId="0" applyFont="1" applyFill="1" applyBorder="1" applyAlignment="1">
      <alignment horizontal="center"/>
    </xf>
    <xf numFmtId="0" fontId="26" fillId="4" borderId="27" xfId="0" applyFont="1" applyFill="1" applyBorder="1"/>
    <xf numFmtId="0" fontId="15" fillId="6" borderId="1" xfId="0" applyFont="1" applyFill="1" applyBorder="1" applyAlignment="1" applyProtection="1">
      <alignment horizontal="left" vertical="center" wrapText="1"/>
      <protection locked="0"/>
    </xf>
    <xf numFmtId="0" fontId="15" fillId="6" borderId="2"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3" fontId="18"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0" fontId="14" fillId="5" borderId="4" xfId="16" applyFont="1" applyFill="1" applyBorder="1" applyAlignment="1">
      <alignment horizontal="center" vertical="center" textRotation="180" wrapText="1"/>
    </xf>
    <xf numFmtId="10" fontId="7" fillId="0" borderId="1" xfId="21" applyNumberFormat="1" applyFont="1" applyBorder="1" applyAlignment="1">
      <alignment vertical="center"/>
    </xf>
    <xf numFmtId="10" fontId="2" fillId="5" borderId="39"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3" fontId="7" fillId="0" borderId="1" xfId="3" applyNumberFormat="1" applyFont="1" applyBorder="1" applyAlignment="1">
      <alignment vertical="center"/>
    </xf>
    <xf numFmtId="173" fontId="7" fillId="0" borderId="1" xfId="3" applyNumberFormat="1" applyFont="1" applyBorder="1" applyAlignment="1">
      <alignment horizontal="left" vertical="center"/>
    </xf>
    <xf numFmtId="0" fontId="4" fillId="2" borderId="0" xfId="16" applyFont="1" applyFill="1" applyAlignment="1">
      <alignment vertical="center"/>
    </xf>
    <xf numFmtId="0" fontId="4" fillId="0" borderId="0" xfId="16" applyFont="1" applyAlignment="1">
      <alignment vertical="center"/>
    </xf>
    <xf numFmtId="176" fontId="29" fillId="5" borderId="3" xfId="0" applyNumberFormat="1" applyFont="1" applyFill="1" applyBorder="1" applyAlignment="1">
      <alignment vertical="center"/>
    </xf>
    <xf numFmtId="10" fontId="29" fillId="8"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6" fontId="29" fillId="5" borderId="1" xfId="0" applyNumberFormat="1" applyFont="1" applyFill="1" applyBorder="1" applyAlignment="1">
      <alignment vertical="center"/>
    </xf>
    <xf numFmtId="176" fontId="29" fillId="5" borderId="5" xfId="0" applyNumberFormat="1" applyFont="1" applyFill="1" applyBorder="1" applyAlignment="1">
      <alignment vertical="center"/>
    </xf>
    <xf numFmtId="3" fontId="0" fillId="0" borderId="0" xfId="0" applyNumberFormat="1"/>
    <xf numFmtId="169" fontId="17" fillId="4" borderId="8" xfId="0" applyNumberFormat="1" applyFont="1" applyFill="1" applyBorder="1" applyAlignment="1">
      <alignment horizontal="right" vertical="center"/>
    </xf>
    <xf numFmtId="3" fontId="30" fillId="0" borderId="1" xfId="0" applyNumberFormat="1" applyFont="1" applyBorder="1" applyAlignment="1">
      <alignment horizontal="center" vertical="center" wrapText="1"/>
    </xf>
    <xf numFmtId="0" fontId="5" fillId="6" borderId="2" xfId="0" applyFont="1" applyFill="1" applyBorder="1" applyAlignment="1">
      <alignment horizontal="center" vertical="center" wrapText="1"/>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0" fontId="2" fillId="5" borderId="13" xfId="16" applyFont="1" applyFill="1" applyBorder="1" applyAlignment="1">
      <alignment vertical="center" wrapText="1"/>
    </xf>
    <xf numFmtId="0" fontId="2" fillId="5" borderId="15" xfId="16" applyFont="1" applyFill="1" applyBorder="1" applyAlignment="1">
      <alignment vertical="center" wrapText="1"/>
    </xf>
    <xf numFmtId="0" fontId="5" fillId="6" borderId="4"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5" borderId="2" xfId="16"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9" fontId="4" fillId="9" borderId="3"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1" fontId="7" fillId="0" borderId="1" xfId="3" applyNumberFormat="1" applyFont="1" applyBorder="1" applyAlignment="1">
      <alignment horizontal="center" vertical="center"/>
    </xf>
    <xf numFmtId="1" fontId="7" fillId="4" borderId="1" xfId="0" applyNumberFormat="1" applyFont="1" applyFill="1" applyBorder="1" applyAlignment="1">
      <alignment horizontal="center" vertical="center"/>
    </xf>
    <xf numFmtId="1" fontId="7" fillId="0" borderId="1" xfId="5" applyNumberFormat="1" applyFont="1" applyBorder="1" applyAlignment="1">
      <alignment horizontal="center" vertical="center"/>
    </xf>
    <xf numFmtId="1" fontId="7" fillId="0" borderId="1" xfId="5" applyNumberFormat="1" applyFont="1" applyBorder="1" applyAlignment="1" applyProtection="1">
      <alignment horizontal="center" vertical="center"/>
      <protection locked="0"/>
    </xf>
    <xf numFmtId="1" fontId="7" fillId="4" borderId="1" xfId="0" applyNumberFormat="1" applyFont="1" applyFill="1" applyBorder="1" applyAlignment="1" applyProtection="1">
      <alignment horizontal="center" vertical="center"/>
      <protection locked="0"/>
    </xf>
    <xf numFmtId="2" fontId="7" fillId="4" borderId="1" xfId="0" applyNumberFormat="1" applyFont="1" applyFill="1" applyBorder="1" applyAlignment="1">
      <alignment horizontal="center" vertical="center"/>
    </xf>
    <xf numFmtId="0" fontId="31" fillId="0" borderId="5" xfId="0" applyFont="1" applyFill="1" applyBorder="1" applyAlignment="1">
      <alignment vertical="center" wrapText="1"/>
    </xf>
    <xf numFmtId="0" fontId="5" fillId="6" borderId="2" xfId="0" applyFont="1" applyFill="1" applyBorder="1" applyAlignment="1">
      <alignment horizontal="center" vertical="center" wrapText="1"/>
    </xf>
    <xf numFmtId="0" fontId="2" fillId="5" borderId="4" xfId="16" applyFont="1" applyFill="1" applyBorder="1" applyAlignment="1">
      <alignment horizontal="center" vertical="center" wrapText="1"/>
    </xf>
    <xf numFmtId="37" fontId="16" fillId="0" borderId="1" xfId="9" applyNumberFormat="1" applyFont="1" applyFill="1" applyBorder="1" applyAlignment="1">
      <alignment horizontal="center" vertical="center"/>
    </xf>
    <xf numFmtId="3" fontId="18" fillId="0" borderId="1" xfId="10" applyNumberFormat="1" applyFont="1" applyFill="1" applyBorder="1" applyAlignment="1">
      <alignment horizontal="center" vertical="center"/>
    </xf>
    <xf numFmtId="3" fontId="18" fillId="0" borderId="1" xfId="9" applyNumberFormat="1" applyFont="1" applyFill="1" applyBorder="1" applyAlignment="1">
      <alignment horizontal="center" vertical="center"/>
    </xf>
    <xf numFmtId="4" fontId="16" fillId="0" borderId="1" xfId="9" applyNumberFormat="1" applyFont="1" applyFill="1" applyBorder="1" applyAlignment="1">
      <alignment horizontal="center" vertical="center"/>
    </xf>
    <xf numFmtId="37" fontId="16" fillId="0" borderId="1" xfId="10" applyNumberFormat="1" applyFont="1" applyFill="1" applyBorder="1" applyAlignment="1">
      <alignment horizontal="center" vertical="center"/>
    </xf>
    <xf numFmtId="0" fontId="16" fillId="0" borderId="1" xfId="0" applyFont="1" applyFill="1" applyBorder="1" applyAlignment="1">
      <alignment horizontal="center" vertical="center"/>
    </xf>
    <xf numFmtId="4" fontId="16" fillId="0" borderId="1" xfId="0" applyNumberFormat="1" applyFont="1" applyFill="1" applyBorder="1" applyAlignment="1">
      <alignment horizontal="center" vertical="center"/>
    </xf>
    <xf numFmtId="173" fontId="16" fillId="0" borderId="1" xfId="0" applyNumberFormat="1" applyFont="1" applyFill="1" applyBorder="1" applyAlignment="1">
      <alignment horizontal="center" vertical="center"/>
    </xf>
    <xf numFmtId="173" fontId="16" fillId="0" borderId="1" xfId="5" applyNumberFormat="1" applyFont="1" applyFill="1" applyBorder="1" applyAlignment="1">
      <alignment horizontal="center" vertical="center"/>
    </xf>
    <xf numFmtId="3" fontId="16" fillId="0" borderId="1" xfId="10" applyNumberFormat="1" applyFont="1" applyFill="1" applyBorder="1" applyAlignment="1">
      <alignment horizontal="center" vertical="center" wrapText="1"/>
    </xf>
    <xf numFmtId="4" fontId="16" fillId="0" borderId="1" xfId="10" applyNumberFormat="1" applyFont="1" applyFill="1" applyBorder="1" applyAlignment="1">
      <alignment horizontal="center" vertical="center" wrapText="1"/>
    </xf>
    <xf numFmtId="3" fontId="16" fillId="0" borderId="1" xfId="10" applyNumberFormat="1" applyFont="1" applyFill="1" applyBorder="1" applyAlignment="1">
      <alignment horizontal="center" vertical="center"/>
    </xf>
    <xf numFmtId="3" fontId="16" fillId="0" borderId="1" xfId="9" applyNumberFormat="1" applyFont="1" applyFill="1" applyBorder="1" applyAlignment="1">
      <alignment horizontal="center" vertical="center"/>
    </xf>
    <xf numFmtId="169" fontId="16" fillId="0" borderId="1" xfId="0" applyNumberFormat="1" applyFont="1" applyFill="1" applyBorder="1" applyAlignment="1">
      <alignment horizontal="center" vertical="center"/>
    </xf>
    <xf numFmtId="175" fontId="16" fillId="0" borderId="1" xfId="0" applyNumberFormat="1" applyFont="1" applyFill="1" applyBorder="1" applyAlignment="1">
      <alignment horizontal="center" vertical="center"/>
    </xf>
    <xf numFmtId="173" fontId="30" fillId="0" borderId="1" xfId="5" applyNumberFormat="1" applyFont="1" applyFill="1" applyBorder="1" applyAlignment="1" applyProtection="1">
      <alignment horizontal="center" vertical="center"/>
      <protection locked="0"/>
    </xf>
    <xf numFmtId="178" fontId="16" fillId="0" borderId="1" xfId="1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xf>
    <xf numFmtId="177" fontId="16" fillId="0" borderId="1" xfId="9" applyNumberFormat="1" applyFont="1" applyFill="1" applyBorder="1" applyAlignment="1">
      <alignment horizontal="center" vertical="center"/>
    </xf>
    <xf numFmtId="177" fontId="16" fillId="0" borderId="1" xfId="10" applyNumberFormat="1" applyFont="1" applyFill="1" applyBorder="1" applyAlignment="1">
      <alignment horizontal="center" vertical="center"/>
    </xf>
    <xf numFmtId="0" fontId="16" fillId="0" borderId="1" xfId="0" applyFont="1" applyFill="1" applyBorder="1" applyAlignment="1" applyProtection="1">
      <alignment horizontal="center" vertical="center"/>
      <protection locked="0"/>
    </xf>
    <xf numFmtId="173" fontId="16" fillId="0" borderId="1" xfId="3" applyNumberFormat="1" applyFont="1" applyFill="1" applyBorder="1" applyAlignment="1">
      <alignment horizontal="center" vertical="center"/>
    </xf>
    <xf numFmtId="173" fontId="16" fillId="0" borderId="1" xfId="5" applyNumberFormat="1" applyFont="1" applyFill="1" applyBorder="1" applyAlignment="1" applyProtection="1">
      <alignment horizontal="center" vertical="center"/>
      <protection locked="0"/>
    </xf>
    <xf numFmtId="3" fontId="16" fillId="0" borderId="1"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3" fontId="16" fillId="0" borderId="1" xfId="0" applyNumberFormat="1" applyFont="1" applyFill="1" applyBorder="1" applyAlignment="1" applyProtection="1">
      <alignment horizontal="center" vertical="center" wrapText="1"/>
      <protection locked="0"/>
    </xf>
    <xf numFmtId="3" fontId="30" fillId="0" borderId="1" xfId="0" applyNumberFormat="1" applyFont="1" applyFill="1" applyBorder="1" applyAlignment="1" applyProtection="1">
      <alignment horizontal="center" vertical="center" wrapText="1"/>
      <protection locked="0"/>
    </xf>
    <xf numFmtId="3" fontId="30" fillId="0" borderId="1" xfId="0" applyNumberFormat="1" applyFont="1" applyFill="1" applyBorder="1" applyAlignment="1">
      <alignment horizontal="center" vertical="center" wrapText="1"/>
    </xf>
    <xf numFmtId="4" fontId="30" fillId="0" borderId="1" xfId="0" applyNumberFormat="1" applyFont="1" applyFill="1" applyBorder="1" applyAlignment="1">
      <alignment horizontal="center" vertical="center" wrapText="1"/>
    </xf>
    <xf numFmtId="10" fontId="30" fillId="0" borderId="1" xfId="21" applyNumberFormat="1" applyFont="1" applyFill="1" applyBorder="1" applyAlignment="1">
      <alignment horizontal="center" vertical="center"/>
    </xf>
    <xf numFmtId="37" fontId="16" fillId="0" borderId="1" xfId="10" applyNumberFormat="1" applyFont="1" applyFill="1" applyBorder="1" applyAlignment="1" applyProtection="1">
      <alignment horizontal="center" vertical="center"/>
      <protection locked="0"/>
    </xf>
    <xf numFmtId="173" fontId="30" fillId="0" borderId="1" xfId="5" applyNumberFormat="1" applyFont="1" applyFill="1" applyBorder="1" applyAlignment="1">
      <alignment horizontal="center" vertical="center"/>
    </xf>
    <xf numFmtId="0" fontId="30" fillId="0" borderId="1" xfId="0" applyFont="1" applyFill="1" applyBorder="1" applyAlignment="1" applyProtection="1">
      <alignment horizontal="center" vertical="center"/>
      <protection locked="0"/>
    </xf>
    <xf numFmtId="0" fontId="30" fillId="0" borderId="1" xfId="0" applyFont="1" applyFill="1" applyBorder="1" applyAlignment="1">
      <alignment horizontal="center" vertical="center"/>
    </xf>
    <xf numFmtId="3" fontId="30" fillId="0" borderId="1" xfId="10" applyNumberFormat="1" applyFont="1" applyFill="1" applyBorder="1" applyAlignment="1">
      <alignment horizontal="center" vertical="center" wrapText="1"/>
    </xf>
    <xf numFmtId="37" fontId="30" fillId="0" borderId="1" xfId="9" applyNumberFormat="1" applyFont="1" applyFill="1" applyBorder="1" applyAlignment="1">
      <alignment horizontal="center" vertical="center"/>
    </xf>
    <xf numFmtId="3" fontId="30" fillId="0" borderId="1" xfId="0" applyNumberFormat="1" applyFont="1" applyFill="1" applyBorder="1" applyAlignment="1">
      <alignment horizontal="center" vertical="center"/>
    </xf>
    <xf numFmtId="9" fontId="30" fillId="0" borderId="1" xfId="23" applyFont="1" applyFill="1" applyBorder="1" applyAlignment="1">
      <alignment horizontal="center" vertical="center"/>
    </xf>
    <xf numFmtId="1" fontId="30" fillId="0" borderId="1" xfId="3" applyNumberFormat="1" applyFont="1" applyFill="1" applyBorder="1" applyAlignment="1">
      <alignment horizontal="center" vertical="center"/>
    </xf>
    <xf numFmtId="9" fontId="30" fillId="0" borderId="1" xfId="23" applyFont="1" applyFill="1" applyBorder="1" applyAlignment="1">
      <alignment horizontal="center" vertical="center" wrapText="1"/>
    </xf>
    <xf numFmtId="4" fontId="30" fillId="0" borderId="1" xfId="10" applyNumberFormat="1" applyFont="1" applyFill="1" applyBorder="1" applyAlignment="1" applyProtection="1">
      <alignment horizontal="center" vertical="center" wrapText="1"/>
      <protection locked="0"/>
    </xf>
    <xf numFmtId="2" fontId="30" fillId="0" borderId="1" xfId="0" applyNumberFormat="1" applyFont="1" applyFill="1" applyBorder="1" applyAlignment="1">
      <alignment horizontal="center" vertical="center"/>
    </xf>
    <xf numFmtId="4" fontId="30" fillId="0" borderId="1" xfId="10" applyNumberFormat="1" applyFont="1" applyFill="1" applyBorder="1" applyAlignment="1">
      <alignment horizontal="center" vertical="center" wrapText="1"/>
    </xf>
    <xf numFmtId="3" fontId="30" fillId="0" borderId="1" xfId="10" applyNumberFormat="1" applyFont="1" applyFill="1" applyBorder="1" applyAlignment="1" applyProtection="1">
      <alignment horizontal="center" vertical="center" wrapText="1"/>
      <protection locked="0"/>
    </xf>
    <xf numFmtId="4" fontId="30" fillId="0" borderId="1" xfId="0" applyNumberFormat="1" applyFont="1" applyFill="1" applyBorder="1" applyAlignment="1">
      <alignment horizontal="center" vertical="center"/>
    </xf>
    <xf numFmtId="9" fontId="2" fillId="5" borderId="39" xfId="25" applyFont="1" applyFill="1" applyBorder="1" applyAlignment="1">
      <alignment horizontal="center" vertical="center" wrapText="1"/>
    </xf>
    <xf numFmtId="10" fontId="4" fillId="0" borderId="5" xfId="0" applyNumberFormat="1" applyFont="1" applyFill="1" applyBorder="1" applyAlignment="1">
      <alignment horizontal="center" vertical="center"/>
    </xf>
    <xf numFmtId="10" fontId="29" fillId="5" borderId="5" xfId="0" applyNumberFormat="1" applyFont="1" applyFill="1" applyBorder="1" applyAlignment="1">
      <alignment vertical="center"/>
    </xf>
    <xf numFmtId="10" fontId="4" fillId="9" borderId="5"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0" fontId="29" fillId="8" borderId="4" xfId="0" applyNumberFormat="1" applyFont="1" applyFill="1" applyBorder="1" applyAlignment="1" applyProtection="1">
      <alignment vertical="center"/>
      <protection locked="0"/>
    </xf>
    <xf numFmtId="9" fontId="4" fillId="9"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10" fontId="29" fillId="5" borderId="1" xfId="0" applyNumberFormat="1" applyFont="1" applyFill="1" applyBorder="1" applyAlignment="1">
      <alignment vertical="center"/>
    </xf>
    <xf numFmtId="10" fontId="4" fillId="9" borderId="1" xfId="0" applyNumberFormat="1" applyFont="1" applyFill="1" applyBorder="1" applyAlignment="1">
      <alignment horizontal="center" vertical="center"/>
    </xf>
    <xf numFmtId="10" fontId="29" fillId="8" borderId="2" xfId="0" applyNumberFormat="1" applyFont="1" applyFill="1" applyBorder="1" applyAlignment="1" applyProtection="1">
      <alignment vertical="center"/>
      <protection locked="0"/>
    </xf>
    <xf numFmtId="9" fontId="4"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9" borderId="3"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0" fontId="4" fillId="9" borderId="3" xfId="0" applyNumberFormat="1" applyFont="1" applyFill="1" applyBorder="1" applyAlignment="1">
      <alignment horizontal="center" vertical="center"/>
    </xf>
    <xf numFmtId="10" fontId="4" fillId="5" borderId="4" xfId="16" applyNumberFormat="1" applyFont="1" applyFill="1" applyBorder="1" applyAlignment="1">
      <alignment horizontal="center" vertical="top" wrapText="1"/>
    </xf>
    <xf numFmtId="10" fontId="30" fillId="0" borderId="1" xfId="21"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justify" vertical="center" wrapText="1"/>
    </xf>
    <xf numFmtId="178" fontId="30" fillId="0" borderId="1" xfId="10" applyNumberFormat="1" applyFont="1" applyFill="1" applyBorder="1" applyAlignment="1">
      <alignment horizontal="center" vertical="center" wrapText="1"/>
    </xf>
    <xf numFmtId="178" fontId="30" fillId="0" borderId="1" xfId="0" applyNumberFormat="1" applyFont="1" applyFill="1" applyBorder="1" applyAlignment="1">
      <alignment horizontal="center" vertical="center"/>
    </xf>
    <xf numFmtId="0" fontId="10" fillId="0" borderId="51" xfId="0" applyFont="1" applyFill="1" applyBorder="1" applyAlignment="1">
      <alignment horizontal="right" vertical="center"/>
    </xf>
    <xf numFmtId="0" fontId="10" fillId="0" borderId="30" xfId="0" applyFont="1" applyFill="1" applyBorder="1" applyAlignment="1">
      <alignment horizontal="right" vertical="center"/>
    </xf>
    <xf numFmtId="0" fontId="10" fillId="0" borderId="31" xfId="0" applyFont="1" applyFill="1" applyBorder="1" applyAlignment="1">
      <alignment horizontal="right" vertical="center"/>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26" fillId="0" borderId="23" xfId="0" applyFont="1" applyFill="1" applyBorder="1" applyAlignment="1">
      <alignment horizontal="center"/>
    </xf>
    <xf numFmtId="0" fontId="26" fillId="0" borderId="24" xfId="0" applyFont="1" applyFill="1" applyBorder="1" applyAlignment="1">
      <alignment horizontal="center"/>
    </xf>
    <xf numFmtId="0" fontId="26" fillId="0" borderId="25" xfId="0" applyFont="1" applyFill="1" applyBorder="1" applyAlignment="1">
      <alignment horizontal="center"/>
    </xf>
    <xf numFmtId="0" fontId="26" fillId="0" borderId="26" xfId="0" applyFont="1" applyFill="1" applyBorder="1" applyAlignment="1">
      <alignment horizontal="center"/>
    </xf>
    <xf numFmtId="0" fontId="26" fillId="0" borderId="0" xfId="0" applyFont="1" applyFill="1" applyBorder="1" applyAlignment="1">
      <alignment horizontal="center"/>
    </xf>
    <xf numFmtId="0" fontId="26" fillId="0" borderId="9" xfId="0" applyFont="1" applyFill="1" applyBorder="1" applyAlignment="1">
      <alignment horizontal="center"/>
    </xf>
    <xf numFmtId="0" fontId="5" fillId="6" borderId="17"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19"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 xfId="0" applyFont="1" applyFill="1" applyBorder="1" applyAlignment="1">
      <alignment horizontal="center"/>
    </xf>
    <xf numFmtId="10" fontId="29" fillId="10" borderId="48" xfId="21" applyNumberFormat="1" applyFont="1" applyFill="1" applyBorder="1" applyAlignment="1">
      <alignment horizontal="center" vertical="center"/>
    </xf>
    <xf numFmtId="10" fontId="29" fillId="10" borderId="0" xfId="21" applyNumberFormat="1" applyFont="1" applyFill="1" applyBorder="1" applyAlignment="1">
      <alignment horizontal="center" vertical="center"/>
    </xf>
    <xf numFmtId="0" fontId="19" fillId="0" borderId="0" xfId="0" applyFont="1" applyFill="1" applyBorder="1" applyAlignment="1">
      <alignment horizontal="right" vertical="center"/>
    </xf>
    <xf numFmtId="0" fontId="3" fillId="6" borderId="23"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3" xfId="0" applyFont="1" applyFill="1" applyBorder="1" applyAlignment="1" applyProtection="1">
      <alignment horizontal="center" vertical="center" wrapText="1"/>
      <protection locked="0"/>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5" fillId="6" borderId="16"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40" xfId="0" applyFont="1" applyFill="1" applyBorder="1" applyAlignment="1">
      <alignment horizontal="center" vertical="center"/>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32" fillId="6" borderId="38" xfId="0" applyFont="1" applyFill="1" applyBorder="1" applyAlignment="1">
      <alignment horizontal="center" vertical="center" wrapText="1"/>
    </xf>
    <xf numFmtId="0" fontId="32" fillId="6" borderId="22"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49" fontId="4" fillId="0" borderId="18" xfId="0" applyNumberFormat="1" applyFont="1" applyFill="1" applyBorder="1" applyAlignment="1">
      <alignment horizontal="justify" vertical="center" wrapText="1"/>
    </xf>
    <xf numFmtId="49" fontId="4" fillId="0" borderId="19" xfId="0" applyNumberFormat="1" applyFont="1" applyFill="1" applyBorder="1" applyAlignment="1">
      <alignment horizontal="justify" vertical="center" wrapText="1"/>
    </xf>
    <xf numFmtId="49" fontId="4"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27" fillId="0" borderId="1" xfId="0" applyFont="1" applyFill="1" applyBorder="1" applyAlignment="1">
      <alignment horizontal="justify" vertical="center" wrapText="1"/>
    </xf>
    <xf numFmtId="0" fontId="27" fillId="0" borderId="1" xfId="0" applyFont="1" applyFill="1" applyBorder="1" applyAlignment="1">
      <alignment horizontal="justify" vertical="center"/>
    </xf>
    <xf numFmtId="0" fontId="0" fillId="0" borderId="1" xfId="0" applyFill="1" applyBorder="1" applyAlignment="1">
      <alignment horizontal="center" vertical="center" wrapText="1"/>
    </xf>
    <xf numFmtId="49" fontId="4" fillId="0" borderId="17" xfId="0" applyNumberFormat="1" applyFont="1" applyFill="1" applyBorder="1" applyAlignment="1">
      <alignment horizontal="justify" vertical="center" wrapText="1"/>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wrapText="1"/>
    </xf>
    <xf numFmtId="49" fontId="4" fillId="0" borderId="4" xfId="0" applyNumberFormat="1" applyFont="1" applyFill="1" applyBorder="1" applyAlignment="1">
      <alignment horizontal="justify" vertical="center" wrapText="1"/>
    </xf>
    <xf numFmtId="49" fontId="4"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33" fillId="0" borderId="3" xfId="24" applyNumberFormat="1" applyFill="1" applyBorder="1" applyAlignment="1">
      <alignment horizontal="center" vertical="center" wrapText="1"/>
    </xf>
    <xf numFmtId="49" fontId="4" fillId="0" borderId="18" xfId="0" applyNumberFormat="1" applyFont="1" applyFill="1" applyBorder="1" applyAlignment="1">
      <alignment horizontal="justify" vertical="center"/>
    </xf>
    <xf numFmtId="49" fontId="4" fillId="0" borderId="19" xfId="0" applyNumberFormat="1" applyFont="1" applyFill="1" applyBorder="1" applyAlignment="1">
      <alignment horizontal="justify" vertical="center"/>
    </xf>
    <xf numFmtId="10" fontId="30" fillId="0" borderId="38" xfId="21" applyNumberFormat="1" applyFont="1" applyFill="1" applyBorder="1" applyAlignment="1">
      <alignment horizontal="center" vertical="center" wrapText="1"/>
    </xf>
    <xf numFmtId="10" fontId="30" fillId="0" borderId="22" xfId="21" applyNumberFormat="1" applyFont="1" applyFill="1" applyBorder="1" applyAlignment="1">
      <alignment horizontal="center" vertical="center"/>
    </xf>
    <xf numFmtId="10" fontId="30" fillId="0" borderId="39" xfId="21" applyNumberFormat="1" applyFont="1" applyFill="1" applyBorder="1" applyAlignment="1">
      <alignment horizontal="center" vertical="center"/>
    </xf>
    <xf numFmtId="10" fontId="30" fillId="0" borderId="3" xfId="21" applyNumberFormat="1" applyFont="1" applyFill="1" applyBorder="1" applyAlignment="1">
      <alignment horizontal="center" vertical="center" wrapText="1"/>
    </xf>
    <xf numFmtId="10" fontId="30" fillId="0" borderId="1" xfId="21" applyNumberFormat="1" applyFont="1" applyFill="1" applyBorder="1" applyAlignment="1">
      <alignment horizontal="center" vertical="center"/>
    </xf>
    <xf numFmtId="10" fontId="30" fillId="0" borderId="4" xfId="21" applyNumberFormat="1" applyFont="1" applyFill="1" applyBorder="1" applyAlignment="1">
      <alignment horizontal="center" vertical="center"/>
    </xf>
    <xf numFmtId="49" fontId="4" fillId="0" borderId="1" xfId="0" applyNumberFormat="1" applyFont="1" applyFill="1" applyBorder="1" applyAlignment="1">
      <alignment horizontal="justify" vertical="center"/>
    </xf>
    <xf numFmtId="49" fontId="4" fillId="0" borderId="4" xfId="0" applyNumberFormat="1" applyFont="1" applyFill="1" applyBorder="1" applyAlignment="1">
      <alignment horizontal="justify" vertical="center"/>
    </xf>
    <xf numFmtId="0" fontId="2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 xfId="16" applyFont="1" applyFill="1" applyBorder="1" applyAlignment="1">
      <alignment horizontal="center" vertical="center" wrapText="1"/>
    </xf>
    <xf numFmtId="0" fontId="4" fillId="0" borderId="5"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4" fillId="0" borderId="17"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4" fillId="0" borderId="20" xfId="16" applyFont="1" applyFill="1" applyBorder="1" applyAlignment="1">
      <alignment horizontal="center" vertical="center" wrapText="1"/>
    </xf>
    <xf numFmtId="0" fontId="4" fillId="0" borderId="38" xfId="16" applyFont="1" applyFill="1" applyBorder="1" applyAlignment="1">
      <alignment horizontal="center" vertical="center" wrapText="1"/>
    </xf>
    <xf numFmtId="176" fontId="2" fillId="7" borderId="5" xfId="23" applyNumberFormat="1" applyFont="1" applyFill="1" applyBorder="1" applyAlignment="1" applyProtection="1">
      <alignment horizontal="center" vertical="center" wrapText="1"/>
      <protection locked="0"/>
    </xf>
    <xf numFmtId="176" fontId="2" fillId="7" borderId="1" xfId="23" applyNumberFormat="1"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10" fontId="2" fillId="7" borderId="1"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5" borderId="3" xfId="16" applyFont="1" applyFill="1" applyBorder="1" applyAlignment="1">
      <alignment horizontal="center" vertical="center" wrapText="1"/>
    </xf>
    <xf numFmtId="0" fontId="2" fillId="5" borderId="4" xfId="16" applyFont="1" applyFill="1" applyBorder="1" applyAlignment="1">
      <alignment horizontal="center" vertical="center" wrapText="1"/>
    </xf>
    <xf numFmtId="0" fontId="2" fillId="0" borderId="38"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1" xfId="16" applyFont="1" applyFill="1" applyBorder="1" applyAlignment="1">
      <alignment horizontal="left" vertical="center" wrapText="1"/>
    </xf>
    <xf numFmtId="0" fontId="4" fillId="0" borderId="42" xfId="16" applyFont="1" applyFill="1" applyBorder="1" applyAlignment="1">
      <alignment horizontal="left" vertical="center" wrapText="1"/>
    </xf>
    <xf numFmtId="0" fontId="2" fillId="5" borderId="44" xfId="16" applyFont="1" applyFill="1" applyBorder="1" applyAlignment="1">
      <alignment horizontal="center" vertical="center" wrapText="1"/>
    </xf>
    <xf numFmtId="0" fontId="2" fillId="5" borderId="45" xfId="16" applyFont="1" applyFill="1" applyBorder="1" applyAlignment="1">
      <alignment horizontal="center" vertical="center" wrapText="1"/>
    </xf>
    <xf numFmtId="0" fontId="2" fillId="5" borderId="29" xfId="16" applyFont="1" applyFill="1" applyBorder="1" applyAlignment="1">
      <alignment horizontal="center" vertical="center" wrapText="1"/>
    </xf>
    <xf numFmtId="0" fontId="2" fillId="5" borderId="46" xfId="16" applyFont="1" applyFill="1" applyBorder="1" applyAlignment="1">
      <alignment horizontal="center" vertical="center" wrapText="1"/>
    </xf>
    <xf numFmtId="0" fontId="4" fillId="0" borderId="17" xfId="16" applyBorder="1"/>
    <xf numFmtId="0" fontId="4" fillId="0" borderId="3" xfId="16" applyBorder="1"/>
    <xf numFmtId="0" fontId="4" fillId="0" borderId="18" xfId="16" applyBorder="1"/>
    <xf numFmtId="0" fontId="4" fillId="0" borderId="1" xfId="16" applyBorder="1"/>
    <xf numFmtId="0" fontId="4" fillId="0" borderId="19" xfId="16" applyBorder="1"/>
    <xf numFmtId="0" fontId="4" fillId="0" borderId="4" xfId="16" applyBorder="1"/>
    <xf numFmtId="0" fontId="20" fillId="5" borderId="3"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8" xfId="16" applyFont="1" applyFill="1" applyBorder="1" applyAlignment="1">
      <alignment horizontal="center" vertical="center" wrapText="1"/>
    </xf>
    <xf numFmtId="0" fontId="2" fillId="5" borderId="39" xfId="16" applyFont="1" applyFill="1" applyBorder="1" applyAlignment="1">
      <alignment horizontal="center" vertical="center" wrapText="1"/>
    </xf>
    <xf numFmtId="0" fontId="14" fillId="5" borderId="16" xfId="16" applyFont="1" applyFill="1" applyBorder="1" applyAlignment="1">
      <alignment horizontal="center" vertical="center" wrapText="1"/>
    </xf>
    <xf numFmtId="0" fontId="14" fillId="5" borderId="40" xfId="16" applyFont="1" applyFill="1" applyBorder="1" applyAlignment="1">
      <alignment horizontal="center" vertical="center" wrapText="1"/>
    </xf>
    <xf numFmtId="9" fontId="2" fillId="7" borderId="2" xfId="23" applyFont="1" applyFill="1" applyBorder="1" applyAlignment="1" applyProtection="1">
      <alignment horizontal="center" vertical="center" wrapText="1"/>
      <protection locked="0"/>
    </xf>
    <xf numFmtId="9" fontId="2" fillId="7" borderId="5" xfId="23"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8" xfId="16" applyFont="1" applyFill="1" applyBorder="1" applyAlignment="1">
      <alignment horizontal="justify" vertical="center" wrapText="1"/>
    </xf>
    <xf numFmtId="0" fontId="4" fillId="0" borderId="5" xfId="16" applyFont="1" applyFill="1" applyBorder="1" applyAlignment="1">
      <alignment horizontal="justify" vertical="center" wrapText="1"/>
    </xf>
    <xf numFmtId="176" fontId="2" fillId="7" borderId="22" xfId="23" applyNumberFormat="1" applyFont="1" applyFill="1" applyBorder="1" applyAlignment="1" applyProtection="1">
      <alignment horizontal="center" vertical="center" wrapText="1"/>
      <protection locked="0"/>
    </xf>
    <xf numFmtId="0" fontId="4" fillId="0" borderId="2" xfId="16" applyFont="1" applyFill="1" applyBorder="1" applyAlignment="1">
      <alignment horizontal="justify" vertical="center" wrapText="1"/>
    </xf>
    <xf numFmtId="0" fontId="4" fillId="0" borderId="39" xfId="16" applyFont="1" applyFill="1" applyBorder="1" applyAlignment="1">
      <alignment horizontal="justify" vertical="center" wrapText="1"/>
    </xf>
    <xf numFmtId="0" fontId="2" fillId="0" borderId="1" xfId="0" applyFont="1" applyBorder="1" applyAlignment="1" applyProtection="1">
      <alignment horizontal="center" vertical="center" wrapText="1"/>
      <protection locked="0"/>
    </xf>
    <xf numFmtId="176" fontId="2" fillId="7" borderId="11" xfId="23" applyNumberFormat="1" applyFont="1" applyFill="1" applyBorder="1" applyAlignment="1" applyProtection="1">
      <alignment horizontal="center" vertical="center" wrapText="1"/>
      <protection locked="0"/>
    </xf>
    <xf numFmtId="0" fontId="4" fillId="0" borderId="2" xfId="16" applyFont="1" applyFill="1" applyBorder="1" applyAlignment="1">
      <alignment horizontal="justify" vertical="top" wrapText="1"/>
    </xf>
    <xf numFmtId="0" fontId="4" fillId="0" borderId="39" xfId="16" applyFont="1" applyFill="1" applyBorder="1" applyAlignment="1">
      <alignment horizontal="justify" vertical="top" wrapText="1"/>
    </xf>
    <xf numFmtId="9" fontId="2" fillId="7" borderId="1" xfId="23" applyFont="1" applyFill="1" applyBorder="1" applyAlignment="1" applyProtection="1">
      <alignment horizontal="center" vertical="center" wrapText="1"/>
      <protection locked="0"/>
    </xf>
    <xf numFmtId="0" fontId="4" fillId="0" borderId="1" xfId="16" applyFont="1" applyFill="1" applyBorder="1" applyAlignment="1">
      <alignment horizontal="justify" vertical="center" wrapText="1"/>
    </xf>
    <xf numFmtId="176" fontId="2" fillId="7" borderId="10" xfId="23" applyNumberFormat="1" applyFont="1" applyFill="1" applyBorder="1" applyAlignment="1" applyProtection="1">
      <alignment horizontal="center" vertical="center" wrapText="1"/>
      <protection locked="0"/>
    </xf>
    <xf numFmtId="10" fontId="2" fillId="7" borderId="2" xfId="0" applyNumberFormat="1" applyFont="1" applyFill="1" applyBorder="1" applyAlignment="1" applyProtection="1">
      <alignment horizontal="center" vertical="center" wrapText="1"/>
      <protection locked="0"/>
    </xf>
    <xf numFmtId="10" fontId="2" fillId="7" borderId="22" xfId="0" applyNumberFormat="1"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9" fontId="2" fillId="7" borderId="22" xfId="23"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76" fontId="2" fillId="7" borderId="12" xfId="23" applyNumberFormat="1" applyFont="1" applyFill="1" applyBorder="1" applyAlignment="1" applyProtection="1">
      <alignment horizontal="center" vertical="center" wrapText="1"/>
      <protection locked="0"/>
    </xf>
    <xf numFmtId="10" fontId="2" fillId="7" borderId="3" xfId="0" applyNumberFormat="1" applyFont="1" applyFill="1" applyBorder="1" applyAlignment="1" applyProtection="1">
      <alignment horizontal="center" vertical="center" wrapText="1"/>
      <protection locked="0"/>
    </xf>
    <xf numFmtId="10" fontId="2" fillId="7" borderId="4" xfId="0" applyNumberFormat="1" applyFont="1" applyFill="1" applyBorder="1" applyAlignment="1" applyProtection="1">
      <alignment horizontal="center" vertical="center" wrapText="1"/>
      <protection locked="0"/>
    </xf>
    <xf numFmtId="10" fontId="2" fillId="7" borderId="48" xfId="0" applyNumberFormat="1" applyFont="1" applyFill="1" applyBorder="1" applyAlignment="1" applyProtection="1">
      <alignment horizontal="center" vertical="center" wrapText="1"/>
      <protection locked="0"/>
    </xf>
    <xf numFmtId="10" fontId="2" fillId="7" borderId="43" xfId="0" applyNumberFormat="1" applyFont="1" applyFill="1" applyBorder="1" applyAlignment="1" applyProtection="1">
      <alignment horizontal="center" vertical="center" wrapText="1"/>
      <protection locked="0"/>
    </xf>
    <xf numFmtId="0" fontId="27" fillId="0" borderId="7" xfId="16" applyFont="1" applyFill="1" applyBorder="1" applyAlignment="1">
      <alignment horizontal="justify" vertical="center" wrapText="1"/>
    </xf>
    <xf numFmtId="0" fontId="4" fillId="0" borderId="20" xfId="16" applyFont="1" applyFill="1" applyBorder="1" applyAlignment="1">
      <alignment horizontal="justify" vertical="center" wrapText="1"/>
    </xf>
    <xf numFmtId="0" fontId="4" fillId="0" borderId="41" xfId="16" applyFont="1" applyFill="1" applyBorder="1" applyAlignment="1">
      <alignment horizontal="justify" vertical="center" wrapText="1"/>
    </xf>
    <xf numFmtId="0" fontId="2" fillId="0" borderId="3" xfId="0" applyFont="1" applyBorder="1" applyAlignment="1" applyProtection="1">
      <alignment horizontal="center" vertical="center" wrapText="1"/>
      <protection locked="0"/>
    </xf>
    <xf numFmtId="0" fontId="4" fillId="0" borderId="25" xfId="16" applyFont="1" applyFill="1" applyBorder="1" applyAlignment="1">
      <alignment horizontal="justify" vertical="center" wrapText="1"/>
    </xf>
    <xf numFmtId="0" fontId="4" fillId="0" borderId="9" xfId="16" applyFont="1" applyFill="1" applyBorder="1" applyAlignment="1">
      <alignment horizontal="justify" vertical="center" wrapText="1"/>
    </xf>
    <xf numFmtId="0" fontId="4" fillId="0" borderId="3" xfId="0" applyFont="1" applyBorder="1" applyAlignment="1" applyProtection="1">
      <alignment horizontal="center" vertical="center" wrapText="1"/>
      <protection locked="0"/>
    </xf>
    <xf numFmtId="10" fontId="2" fillId="7" borderId="11" xfId="23" applyNumberFormat="1" applyFont="1" applyFill="1" applyBorder="1" applyAlignment="1" applyProtection="1">
      <alignment horizontal="center" vertical="center" wrapText="1"/>
      <protection locked="0"/>
    </xf>
    <xf numFmtId="0" fontId="27" fillId="0" borderId="2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9" fontId="2" fillId="7" borderId="50" xfId="23" applyNumberFormat="1" applyFont="1" applyFill="1" applyBorder="1" applyAlignment="1" applyProtection="1">
      <alignment horizontal="center" vertical="center" wrapText="1"/>
      <protection locked="0"/>
    </xf>
    <xf numFmtId="9" fontId="2" fillId="7" borderId="48" xfId="23" applyNumberFormat="1" applyFont="1" applyFill="1" applyBorder="1" applyAlignment="1" applyProtection="1">
      <alignment horizontal="center" vertical="center" wrapText="1"/>
      <protection locked="0"/>
    </xf>
    <xf numFmtId="9" fontId="2" fillId="7" borderId="49" xfId="23" applyNumberFormat="1" applyFont="1" applyFill="1" applyBorder="1" applyAlignment="1" applyProtection="1">
      <alignment horizontal="center" vertical="center" wrapText="1"/>
      <protection locked="0"/>
    </xf>
    <xf numFmtId="0" fontId="4" fillId="0" borderId="7" xfId="16" applyFont="1" applyFill="1" applyBorder="1" applyAlignment="1">
      <alignment horizontal="justify" vertical="center" wrapText="1"/>
    </xf>
    <xf numFmtId="0" fontId="2"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cellXfs>
  <cellStyles count="31">
    <cellStyle name="Coma 2" xfId="1"/>
    <cellStyle name="Coma 2 2" xfId="2"/>
    <cellStyle name="Hipervínculo" xfId="24" builtinId="8"/>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2 3 2" xfId="26"/>
    <cellStyle name="Moneda 2 3 3" xfId="27"/>
    <cellStyle name="Moneda 3" xfId="14"/>
    <cellStyle name="Moneda 3 2" xfId="28"/>
    <cellStyle name="Moneda 3 3" xfId="29"/>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5"/>
    <cellStyle name="Porcentaje 3" xfId="30"/>
    <cellStyle name="Porcentual 2" xfId="22"/>
    <cellStyle name="Porcentual 2 2" xfId="23"/>
  </cellStyles>
  <dxfs count="0"/>
  <tableStyles count="0" defaultTableStyle="TableStyleMedium9" defaultPivotStyle="PivotStyleLight16"/>
  <colors>
    <mruColors>
      <color rgb="FF76B531"/>
      <color rgb="FF7BB800"/>
      <color rgb="FF669900"/>
      <color rgb="FF9CD35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1266825</xdr:colOff>
      <xdr:row>1</xdr:row>
      <xdr:rowOff>174625</xdr:rowOff>
    </xdr:from>
    <xdr:to>
      <xdr:col>3</xdr:col>
      <xdr:colOff>986518</xdr:colOff>
      <xdr:row>4</xdr:row>
      <xdr:rowOff>405946</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854200" y="444500"/>
          <a:ext cx="1704068" cy="143782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2" name="Imagen 2">
          <a:extLst>
            <a:ext uri="{FF2B5EF4-FFF2-40B4-BE49-F238E27FC236}">
              <a16:creationId xmlns=""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190500"/>
          <a:ext cx="762000" cy="190500"/>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oab.ambientebogota.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
  <sheetViews>
    <sheetView tabSelected="1" view="pageBreakPreview" zoomScale="60" zoomScaleNormal="55" workbookViewId="0">
      <selection activeCell="G11" sqref="G11:G13"/>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25.42578125" style="1" customWidth="1"/>
    <col min="7" max="7" width="16.28515625" style="1" customWidth="1"/>
    <col min="8" max="8" width="12.85546875" style="1" customWidth="1"/>
    <col min="9" max="9" width="13.5703125" style="19" bestFit="1" customWidth="1"/>
    <col min="10" max="10" width="12.7109375" style="28" customWidth="1"/>
    <col min="11" max="11" width="12.7109375" style="19" customWidth="1"/>
    <col min="12" max="12" width="19" style="29" customWidth="1"/>
    <col min="13" max="13" width="12.7109375" style="28" customWidth="1"/>
    <col min="14" max="14" width="14.28515625" style="28" customWidth="1"/>
    <col min="15" max="16" width="12.7109375" style="28" customWidth="1"/>
    <col min="17" max="17" width="12.7109375" style="29" customWidth="1"/>
    <col min="18" max="18" width="9" style="28" customWidth="1"/>
    <col min="19" max="19" width="12.7109375" style="28" customWidth="1"/>
    <col min="20" max="20" width="11.7109375" style="28" customWidth="1"/>
    <col min="21" max="21" width="12.7109375" style="28" customWidth="1"/>
    <col min="22" max="22" width="12.7109375" style="29" customWidth="1"/>
    <col min="23" max="26" width="12.7109375" style="28" customWidth="1"/>
    <col min="27" max="32" width="12.7109375" style="29" customWidth="1"/>
    <col min="33" max="33" width="12.85546875" style="1" customWidth="1"/>
    <col min="34" max="34" width="16.5703125" style="1" customWidth="1"/>
    <col min="35" max="35" width="12.85546875" style="1" customWidth="1"/>
    <col min="36" max="36" width="9.85546875" style="1" customWidth="1"/>
    <col min="37" max="37" width="13.140625" style="1" customWidth="1"/>
    <col min="38" max="38" width="12.28515625" style="1" customWidth="1"/>
    <col min="39" max="39" width="49.42578125" style="1" customWidth="1"/>
    <col min="40" max="40" width="18.5703125" style="1" customWidth="1"/>
    <col min="41" max="41" width="21.42578125" style="1" customWidth="1"/>
    <col min="42" max="42" width="80" style="1" customWidth="1"/>
    <col min="43" max="43" width="44.42578125" style="1" customWidth="1"/>
    <col min="44" max="16384" width="11.42578125" style="1"/>
  </cols>
  <sheetData>
    <row r="1" spans="1:43" ht="21" customHeight="1" thickBot="1" x14ac:dyDescent="0.3">
      <c r="A1" s="4"/>
      <c r="B1" s="4"/>
      <c r="C1" s="4"/>
      <c r="D1" s="4"/>
      <c r="E1" s="4"/>
      <c r="F1" s="4"/>
      <c r="G1" s="4"/>
      <c r="H1" s="4"/>
      <c r="I1" s="18"/>
      <c r="J1" s="18"/>
      <c r="K1" s="18"/>
      <c r="L1" s="18"/>
      <c r="M1" s="18"/>
      <c r="N1" s="18"/>
      <c r="O1" s="18"/>
      <c r="P1" s="18"/>
      <c r="Q1" s="18"/>
      <c r="R1" s="18"/>
      <c r="S1" s="18"/>
      <c r="T1" s="18"/>
      <c r="U1" s="18"/>
      <c r="V1" s="18"/>
      <c r="W1" s="18"/>
      <c r="X1" s="18"/>
      <c r="Y1" s="18"/>
      <c r="Z1" s="18"/>
      <c r="AA1" s="18"/>
      <c r="AB1" s="18"/>
      <c r="AC1" s="18"/>
      <c r="AD1" s="18"/>
      <c r="AE1" s="18"/>
      <c r="AF1" s="18"/>
      <c r="AG1" s="4"/>
      <c r="AH1" s="4"/>
      <c r="AI1" s="4"/>
      <c r="AJ1" s="4"/>
      <c r="AK1" s="4"/>
      <c r="AL1" s="4"/>
      <c r="AM1" s="4"/>
      <c r="AN1" s="4"/>
      <c r="AO1" s="4"/>
      <c r="AP1" s="4"/>
      <c r="AQ1" s="4"/>
    </row>
    <row r="2" spans="1:43" ht="38.25" customHeight="1" x14ac:dyDescent="0.25">
      <c r="A2" s="171"/>
      <c r="B2" s="172"/>
      <c r="C2" s="172"/>
      <c r="D2" s="172"/>
      <c r="E2" s="172"/>
      <c r="F2" s="173"/>
      <c r="G2" s="178" t="s">
        <v>0</v>
      </c>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9"/>
    </row>
    <row r="3" spans="1:43" ht="28.5" customHeight="1" x14ac:dyDescent="0.25">
      <c r="A3" s="174"/>
      <c r="B3" s="175"/>
      <c r="C3" s="175"/>
      <c r="D3" s="175"/>
      <c r="E3" s="175"/>
      <c r="F3" s="176"/>
      <c r="G3" s="180" t="s">
        <v>92</v>
      </c>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1"/>
    </row>
    <row r="4" spans="1:43" ht="27.75" customHeight="1" x14ac:dyDescent="0.25">
      <c r="A4" s="174"/>
      <c r="B4" s="175"/>
      <c r="C4" s="175"/>
      <c r="D4" s="175"/>
      <c r="E4" s="175"/>
      <c r="F4" s="176"/>
      <c r="G4" s="180" t="s">
        <v>1</v>
      </c>
      <c r="H4" s="180"/>
      <c r="I4" s="180"/>
      <c r="J4" s="180"/>
      <c r="K4" s="180"/>
      <c r="L4" s="180"/>
      <c r="M4" s="180"/>
      <c r="N4" s="180"/>
      <c r="O4" s="180"/>
      <c r="P4" s="180" t="s">
        <v>78</v>
      </c>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1"/>
    </row>
    <row r="5" spans="1:43" ht="36.6" customHeight="1" x14ac:dyDescent="0.25">
      <c r="A5" s="174"/>
      <c r="B5" s="175"/>
      <c r="C5" s="175"/>
      <c r="D5" s="175"/>
      <c r="E5" s="175"/>
      <c r="F5" s="176"/>
      <c r="G5" s="180" t="s">
        <v>3</v>
      </c>
      <c r="H5" s="180"/>
      <c r="I5" s="180"/>
      <c r="J5" s="180"/>
      <c r="K5" s="180"/>
      <c r="L5" s="180"/>
      <c r="M5" s="180"/>
      <c r="N5" s="180"/>
      <c r="O5" s="180"/>
      <c r="P5" s="180" t="s">
        <v>98</v>
      </c>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1"/>
    </row>
    <row r="6" spans="1:43" ht="15.75" x14ac:dyDescent="0.25">
      <c r="A6" s="37"/>
      <c r="B6" s="38"/>
      <c r="C6" s="38"/>
      <c r="D6" s="38"/>
      <c r="E6" s="38"/>
      <c r="F6" s="38"/>
      <c r="G6" s="38"/>
      <c r="H6" s="38"/>
      <c r="I6" s="39"/>
      <c r="J6" s="39"/>
      <c r="K6" s="39"/>
      <c r="L6" s="39"/>
      <c r="M6" s="39"/>
      <c r="N6" s="39"/>
      <c r="O6" s="39"/>
      <c r="P6" s="39"/>
      <c r="Q6" s="39"/>
      <c r="R6" s="39"/>
      <c r="S6" s="39"/>
      <c r="T6" s="39"/>
      <c r="U6" s="39"/>
      <c r="V6" s="39"/>
      <c r="W6" s="39"/>
      <c r="X6" s="39"/>
      <c r="Y6" s="39"/>
      <c r="Z6" s="39"/>
      <c r="AA6" s="39"/>
      <c r="AB6" s="39"/>
      <c r="AC6" s="39"/>
      <c r="AD6" s="39"/>
      <c r="AE6" s="39"/>
      <c r="AF6" s="39"/>
      <c r="AG6" s="38"/>
      <c r="AH6" s="38"/>
      <c r="AI6" s="38"/>
      <c r="AJ6" s="38"/>
      <c r="AK6" s="38"/>
      <c r="AL6" s="38"/>
      <c r="AM6" s="38"/>
      <c r="AN6" s="38"/>
      <c r="AO6" s="38"/>
      <c r="AP6" s="38"/>
      <c r="AQ6" s="40"/>
    </row>
    <row r="7" spans="1:43" ht="30" customHeight="1" x14ac:dyDescent="0.25">
      <c r="A7" s="184" t="s">
        <v>4</v>
      </c>
      <c r="B7" s="180"/>
      <c r="C7" s="180"/>
      <c r="D7" s="180"/>
      <c r="E7" s="180"/>
      <c r="F7" s="180"/>
      <c r="G7" s="180"/>
      <c r="H7" s="180"/>
      <c r="I7" s="180"/>
      <c r="J7" s="180"/>
      <c r="K7" s="180"/>
      <c r="L7" s="180"/>
      <c r="M7" s="180"/>
      <c r="N7" s="180"/>
      <c r="O7" s="180"/>
      <c r="P7" s="187" t="s">
        <v>100</v>
      </c>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8"/>
    </row>
    <row r="8" spans="1:43" ht="34.9" customHeight="1" thickBot="1" x14ac:dyDescent="0.3">
      <c r="A8" s="185" t="s">
        <v>2</v>
      </c>
      <c r="B8" s="186"/>
      <c r="C8" s="186" t="s">
        <v>2</v>
      </c>
      <c r="D8" s="186"/>
      <c r="E8" s="186"/>
      <c r="F8" s="186"/>
      <c r="G8" s="186"/>
      <c r="H8" s="186"/>
      <c r="I8" s="186"/>
      <c r="J8" s="186"/>
      <c r="K8" s="186"/>
      <c r="L8" s="186"/>
      <c r="M8" s="186"/>
      <c r="N8" s="186"/>
      <c r="O8" s="186"/>
      <c r="P8" s="182" t="s">
        <v>101</v>
      </c>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3"/>
    </row>
    <row r="9" spans="1:43" ht="36" customHeight="1" thickBot="1" x14ac:dyDescent="0.3">
      <c r="A9" s="34"/>
      <c r="B9" s="35"/>
      <c r="C9" s="35"/>
      <c r="D9" s="35"/>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8"/>
      <c r="AH9" s="38"/>
      <c r="AI9" s="38"/>
      <c r="AJ9" s="38"/>
      <c r="AK9" s="38"/>
      <c r="AL9" s="38"/>
      <c r="AM9" s="38"/>
      <c r="AN9" s="38"/>
      <c r="AO9" s="38"/>
      <c r="AP9" s="38"/>
      <c r="AQ9" s="40"/>
    </row>
    <row r="10" spans="1:43" s="2" customFormat="1" ht="39" customHeight="1" x14ac:dyDescent="0.25">
      <c r="A10" s="177" t="s">
        <v>55</v>
      </c>
      <c r="B10" s="161"/>
      <c r="C10" s="161" t="s">
        <v>58</v>
      </c>
      <c r="D10" s="161"/>
      <c r="E10" s="161" t="s">
        <v>60</v>
      </c>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t="s">
        <v>68</v>
      </c>
      <c r="AL10" s="161" t="s">
        <v>69</v>
      </c>
      <c r="AM10" s="164" t="s">
        <v>114</v>
      </c>
      <c r="AN10" s="164" t="s">
        <v>70</v>
      </c>
      <c r="AO10" s="164" t="s">
        <v>71</v>
      </c>
      <c r="AP10" s="164" t="s">
        <v>72</v>
      </c>
      <c r="AQ10" s="167" t="s">
        <v>73</v>
      </c>
    </row>
    <row r="11" spans="1:43" s="3" customFormat="1" ht="30.75" customHeight="1" x14ac:dyDescent="0.2">
      <c r="A11" s="169" t="s">
        <v>56</v>
      </c>
      <c r="B11" s="162" t="s">
        <v>57</v>
      </c>
      <c r="C11" s="162" t="s">
        <v>44</v>
      </c>
      <c r="D11" s="162" t="s">
        <v>59</v>
      </c>
      <c r="E11" s="162" t="s">
        <v>61</v>
      </c>
      <c r="F11" s="162" t="s">
        <v>62</v>
      </c>
      <c r="G11" s="162" t="s">
        <v>63</v>
      </c>
      <c r="H11" s="162" t="s">
        <v>64</v>
      </c>
      <c r="I11" s="162" t="s">
        <v>65</v>
      </c>
      <c r="J11" s="189" t="s">
        <v>66</v>
      </c>
      <c r="K11" s="190"/>
      <c r="L11" s="190"/>
      <c r="M11" s="190"/>
      <c r="N11" s="190"/>
      <c r="O11" s="190"/>
      <c r="P11" s="190"/>
      <c r="Q11" s="190"/>
      <c r="R11" s="190"/>
      <c r="S11" s="190"/>
      <c r="T11" s="190"/>
      <c r="U11" s="190"/>
      <c r="V11" s="190"/>
      <c r="W11" s="190"/>
      <c r="X11" s="190"/>
      <c r="Y11" s="190"/>
      <c r="Z11" s="190"/>
      <c r="AA11" s="190"/>
      <c r="AB11" s="190"/>
      <c r="AC11" s="190"/>
      <c r="AD11" s="190"/>
      <c r="AE11" s="190"/>
      <c r="AF11" s="191"/>
      <c r="AG11" s="166" t="s">
        <v>67</v>
      </c>
      <c r="AH11" s="166"/>
      <c r="AI11" s="166"/>
      <c r="AJ11" s="166"/>
      <c r="AK11" s="162"/>
      <c r="AL11" s="162"/>
      <c r="AM11" s="165"/>
      <c r="AN11" s="165"/>
      <c r="AO11" s="165"/>
      <c r="AP11" s="165"/>
      <c r="AQ11" s="168"/>
    </row>
    <row r="12" spans="1:43" s="3" customFormat="1" ht="34.5" customHeight="1" x14ac:dyDescent="0.2">
      <c r="A12" s="169"/>
      <c r="B12" s="162"/>
      <c r="C12" s="162"/>
      <c r="D12" s="162"/>
      <c r="E12" s="162"/>
      <c r="F12" s="162"/>
      <c r="G12" s="162"/>
      <c r="H12" s="162"/>
      <c r="I12" s="162"/>
      <c r="J12" s="166">
        <v>2016</v>
      </c>
      <c r="K12" s="166"/>
      <c r="L12" s="166"/>
      <c r="M12" s="166">
        <v>2017</v>
      </c>
      <c r="N12" s="166"/>
      <c r="O12" s="166"/>
      <c r="P12" s="166"/>
      <c r="Q12" s="166"/>
      <c r="R12" s="166">
        <v>2018</v>
      </c>
      <c r="S12" s="166"/>
      <c r="T12" s="166"/>
      <c r="U12" s="166"/>
      <c r="V12" s="166"/>
      <c r="W12" s="166">
        <v>2019</v>
      </c>
      <c r="X12" s="166"/>
      <c r="Y12" s="166"/>
      <c r="Z12" s="166"/>
      <c r="AA12" s="166"/>
      <c r="AB12" s="166">
        <v>2020</v>
      </c>
      <c r="AC12" s="166"/>
      <c r="AD12" s="166"/>
      <c r="AE12" s="166"/>
      <c r="AF12" s="166"/>
      <c r="AG12" s="162" t="s">
        <v>5</v>
      </c>
      <c r="AH12" s="162" t="s">
        <v>6</v>
      </c>
      <c r="AI12" s="162" t="s">
        <v>7</v>
      </c>
      <c r="AJ12" s="162" t="s">
        <v>8</v>
      </c>
      <c r="AK12" s="162"/>
      <c r="AL12" s="162"/>
      <c r="AM12" s="165"/>
      <c r="AN12" s="165"/>
      <c r="AO12" s="165"/>
      <c r="AP12" s="165"/>
      <c r="AQ12" s="168"/>
    </row>
    <row r="13" spans="1:43" s="3" customFormat="1" ht="44.25" customHeight="1" x14ac:dyDescent="0.2">
      <c r="A13" s="170"/>
      <c r="B13" s="163"/>
      <c r="C13" s="163"/>
      <c r="D13" s="163"/>
      <c r="E13" s="163"/>
      <c r="F13" s="163"/>
      <c r="G13" s="163"/>
      <c r="H13" s="163"/>
      <c r="I13" s="163"/>
      <c r="J13" s="52" t="s">
        <v>7</v>
      </c>
      <c r="K13" s="52" t="s">
        <v>8</v>
      </c>
      <c r="L13" s="52" t="s">
        <v>31</v>
      </c>
      <c r="M13" s="52" t="s">
        <v>5</v>
      </c>
      <c r="N13" s="52" t="s">
        <v>6</v>
      </c>
      <c r="O13" s="52" t="s">
        <v>7</v>
      </c>
      <c r="P13" s="52" t="s">
        <v>8</v>
      </c>
      <c r="Q13" s="52" t="s">
        <v>31</v>
      </c>
      <c r="R13" s="52" t="s">
        <v>5</v>
      </c>
      <c r="S13" s="52" t="s">
        <v>6</v>
      </c>
      <c r="T13" s="52" t="s">
        <v>7</v>
      </c>
      <c r="U13" s="52" t="s">
        <v>8</v>
      </c>
      <c r="V13" s="52" t="s">
        <v>31</v>
      </c>
      <c r="W13" s="52" t="s">
        <v>5</v>
      </c>
      <c r="X13" s="52" t="s">
        <v>6</v>
      </c>
      <c r="Y13" s="52" t="s">
        <v>7</v>
      </c>
      <c r="Z13" s="52" t="s">
        <v>8</v>
      </c>
      <c r="AA13" s="52" t="s">
        <v>31</v>
      </c>
      <c r="AB13" s="52" t="s">
        <v>5</v>
      </c>
      <c r="AC13" s="52" t="s">
        <v>6</v>
      </c>
      <c r="AD13" s="52" t="s">
        <v>7</v>
      </c>
      <c r="AE13" s="52" t="s">
        <v>8</v>
      </c>
      <c r="AF13" s="52" t="s">
        <v>31</v>
      </c>
      <c r="AG13" s="163"/>
      <c r="AH13" s="163"/>
      <c r="AI13" s="163"/>
      <c r="AJ13" s="163"/>
      <c r="AK13" s="163"/>
      <c r="AL13" s="163"/>
      <c r="AM13" s="165"/>
      <c r="AN13" s="165"/>
      <c r="AO13" s="165"/>
      <c r="AP13" s="165"/>
      <c r="AQ13" s="168"/>
    </row>
    <row r="14" spans="1:43" s="3" customFormat="1" ht="273.60000000000002" customHeight="1" x14ac:dyDescent="0.2">
      <c r="A14" s="78">
        <v>181</v>
      </c>
      <c r="B14" s="79" t="s">
        <v>115</v>
      </c>
      <c r="C14" s="27">
        <v>433</v>
      </c>
      <c r="D14" s="24" t="s">
        <v>104</v>
      </c>
      <c r="E14" s="72">
        <v>367</v>
      </c>
      <c r="F14" s="80" t="s">
        <v>116</v>
      </c>
      <c r="G14" s="73" t="s">
        <v>105</v>
      </c>
      <c r="H14" s="73" t="s">
        <v>85</v>
      </c>
      <c r="I14" s="81">
        <f>+J14+M14+R14+W14+AB14</f>
        <v>14</v>
      </c>
      <c r="J14" s="81">
        <v>1</v>
      </c>
      <c r="K14" s="81">
        <v>1</v>
      </c>
      <c r="L14" s="81">
        <v>1</v>
      </c>
      <c r="M14" s="81">
        <v>3</v>
      </c>
      <c r="N14" s="81">
        <v>3</v>
      </c>
      <c r="O14" s="81"/>
      <c r="P14" s="81"/>
      <c r="Q14" s="82"/>
      <c r="R14" s="81">
        <v>4</v>
      </c>
      <c r="S14" s="83"/>
      <c r="T14" s="83"/>
      <c r="U14" s="84"/>
      <c r="V14" s="85"/>
      <c r="W14" s="81">
        <v>4</v>
      </c>
      <c r="X14" s="81"/>
      <c r="Y14" s="81"/>
      <c r="Z14" s="81"/>
      <c r="AA14" s="81"/>
      <c r="AB14" s="81">
        <v>2</v>
      </c>
      <c r="AC14" s="54"/>
      <c r="AD14" s="54"/>
      <c r="AE14" s="53"/>
      <c r="AF14" s="53"/>
      <c r="AG14" s="27">
        <v>0.5</v>
      </c>
      <c r="AH14" s="27">
        <v>1</v>
      </c>
      <c r="AI14" s="86"/>
      <c r="AJ14" s="27"/>
      <c r="AK14" s="50">
        <f>AH14/N14</f>
        <v>0.33333333333333331</v>
      </c>
      <c r="AL14" s="50">
        <f>(AH14+L14)/I14</f>
        <v>0.14285714285714285</v>
      </c>
      <c r="AM14" s="155" t="s">
        <v>132</v>
      </c>
      <c r="AN14" s="154" t="s">
        <v>77</v>
      </c>
      <c r="AO14" s="154" t="s">
        <v>77</v>
      </c>
      <c r="AP14" s="87" t="s">
        <v>133</v>
      </c>
      <c r="AQ14" s="87" t="s">
        <v>134</v>
      </c>
    </row>
    <row r="15" spans="1:43" ht="64.5" customHeight="1" thickBot="1" x14ac:dyDescent="0.3">
      <c r="A15" s="158" t="s">
        <v>74</v>
      </c>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60"/>
    </row>
  </sheetData>
  <mergeCells count="42">
    <mergeCell ref="A2:F5"/>
    <mergeCell ref="A10:B10"/>
    <mergeCell ref="G2:AQ2"/>
    <mergeCell ref="G3:AQ3"/>
    <mergeCell ref="P8:AQ8"/>
    <mergeCell ref="G4:O4"/>
    <mergeCell ref="C10:D10"/>
    <mergeCell ref="A7:O7"/>
    <mergeCell ref="A8:O8"/>
    <mergeCell ref="P7:AQ7"/>
    <mergeCell ref="AO10:AO13"/>
    <mergeCell ref="P4:AQ4"/>
    <mergeCell ref="G5:O5"/>
    <mergeCell ref="AB12:AF12"/>
    <mergeCell ref="J11:AF11"/>
    <mergeCell ref="P5:AQ5"/>
    <mergeCell ref="AJ12:AJ13"/>
    <mergeCell ref="A11:A13"/>
    <mergeCell ref="B11:B13"/>
    <mergeCell ref="C11:C13"/>
    <mergeCell ref="D11:D13"/>
    <mergeCell ref="AG11:AJ11"/>
    <mergeCell ref="J12:L12"/>
    <mergeCell ref="M12:Q12"/>
    <mergeCell ref="E11:E13"/>
    <mergeCell ref="I11:I13"/>
    <mergeCell ref="A15:AQ15"/>
    <mergeCell ref="AK10:AK13"/>
    <mergeCell ref="AL10:AL13"/>
    <mergeCell ref="AN10:AN13"/>
    <mergeCell ref="R12:V12"/>
    <mergeCell ref="W12:AA12"/>
    <mergeCell ref="AM10:AM13"/>
    <mergeCell ref="E10:AJ10"/>
    <mergeCell ref="H11:H13"/>
    <mergeCell ref="AG12:AG13"/>
    <mergeCell ref="AH12:AH13"/>
    <mergeCell ref="AP10:AP13"/>
    <mergeCell ref="AQ10:AQ13"/>
    <mergeCell ref="F11:F13"/>
    <mergeCell ref="G11:G13"/>
    <mergeCell ref="AI12:AI13"/>
  </mergeCells>
  <phoneticPr fontId="8" type="noConversion"/>
  <printOptions horizontalCentered="1" verticalCentered="1"/>
  <pageMargins left="0" right="0" top="0.55118110236220474" bottom="0" header="0.31496062992125984" footer="0.31496062992125984"/>
  <pageSetup scale="18"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view="pageBreakPreview" zoomScale="60" zoomScaleNormal="70" workbookViewId="0">
      <selection activeCell="AP15" sqref="AO15:AP26"/>
    </sheetView>
  </sheetViews>
  <sheetFormatPr baseColWidth="10" defaultColWidth="11.42578125" defaultRowHeight="15.75" x14ac:dyDescent="0.25"/>
  <cols>
    <col min="1" max="1" width="19.5703125" style="1" customWidth="1"/>
    <col min="2" max="2" width="7.7109375" style="1" customWidth="1"/>
    <col min="3" max="3" width="21.5703125" style="1" customWidth="1"/>
    <col min="4" max="4" width="18.42578125" style="1" customWidth="1"/>
    <col min="5" max="5" width="13.28515625" style="6" customWidth="1"/>
    <col min="6" max="6" width="11.85546875" style="6" customWidth="1"/>
    <col min="7" max="7" width="13.85546875" style="25" customWidth="1"/>
    <col min="8" max="8" width="17.7109375" style="7" customWidth="1"/>
    <col min="9" max="9" width="15.28515625" style="7" customWidth="1"/>
    <col min="10" max="10" width="18.140625" style="7" customWidth="1"/>
    <col min="11" max="11" width="18.28515625" style="7" customWidth="1"/>
    <col min="12" max="12" width="16.85546875" style="7" customWidth="1"/>
    <col min="13" max="13" width="19.28515625" style="7" customWidth="1"/>
    <col min="14" max="15" width="16.85546875" style="7" customWidth="1"/>
    <col min="16" max="16" width="18.28515625" style="7" customWidth="1"/>
    <col min="17" max="17" width="16" style="7" customWidth="1"/>
    <col min="18" max="18" width="18.28515625" style="7" customWidth="1"/>
    <col min="19" max="19" width="17.140625" style="7" customWidth="1"/>
    <col min="20" max="20" width="15.5703125" style="7" customWidth="1"/>
    <col min="21" max="21" width="15.28515625" style="7" customWidth="1"/>
    <col min="22" max="24" width="16.140625" style="7" customWidth="1"/>
    <col min="25" max="25" width="16.28515625" style="7" customWidth="1"/>
    <col min="26" max="26" width="18.28515625" style="7" customWidth="1"/>
    <col min="27" max="30" width="16.28515625" style="7" customWidth="1"/>
    <col min="31" max="31" width="18.28515625" style="7" customWidth="1"/>
    <col min="32" max="32" width="19" style="1" customWidth="1"/>
    <col min="33" max="33" width="23.28515625" style="1" customWidth="1"/>
    <col min="34" max="34" width="19.140625" style="19" customWidth="1"/>
    <col min="35" max="35" width="23.28515625" style="19" customWidth="1"/>
    <col min="36" max="36" width="13.42578125" style="1" customWidth="1"/>
    <col min="37" max="37" width="13.7109375" style="1" customWidth="1"/>
    <col min="38" max="38" width="88.5703125" style="1" customWidth="1"/>
    <col min="39" max="39" width="24" style="1" customWidth="1"/>
    <col min="40" max="40" width="25.7109375" style="1" customWidth="1"/>
    <col min="41" max="41" width="50.7109375" style="1" customWidth="1"/>
    <col min="42" max="42" width="49.7109375" style="1" customWidth="1"/>
    <col min="43" max="16384" width="11.42578125" style="1"/>
  </cols>
  <sheetData>
    <row r="1" spans="1:42" ht="38.25" customHeight="1" x14ac:dyDescent="0.25">
      <c r="A1" s="226"/>
      <c r="B1" s="227"/>
      <c r="C1" s="227"/>
      <c r="D1" s="227"/>
      <c r="E1" s="227"/>
      <c r="F1" s="235" t="s">
        <v>0</v>
      </c>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row>
    <row r="2" spans="1:42" ht="30.75" customHeight="1" x14ac:dyDescent="0.25">
      <c r="A2" s="228"/>
      <c r="B2" s="229"/>
      <c r="C2" s="229"/>
      <c r="D2" s="229"/>
      <c r="E2" s="229"/>
      <c r="F2" s="235" t="s">
        <v>75</v>
      </c>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row>
    <row r="3" spans="1:42" ht="35.450000000000003" customHeight="1" x14ac:dyDescent="0.25">
      <c r="A3" s="228"/>
      <c r="B3" s="229"/>
      <c r="C3" s="229"/>
      <c r="D3" s="229"/>
      <c r="E3" s="229"/>
      <c r="F3" s="232" t="s">
        <v>1</v>
      </c>
      <c r="G3" s="233"/>
      <c r="H3" s="233"/>
      <c r="I3" s="233"/>
      <c r="J3" s="233"/>
      <c r="K3" s="233"/>
      <c r="L3" s="233"/>
      <c r="M3" s="233"/>
      <c r="N3" s="234"/>
      <c r="O3" s="180" t="s">
        <v>78</v>
      </c>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row>
    <row r="4" spans="1:42" ht="34.9" customHeight="1" thickBot="1" x14ac:dyDescent="0.3">
      <c r="A4" s="230"/>
      <c r="B4" s="231"/>
      <c r="C4" s="231"/>
      <c r="D4" s="231"/>
      <c r="E4" s="231"/>
      <c r="F4" s="186" t="s">
        <v>3</v>
      </c>
      <c r="G4" s="186"/>
      <c r="H4" s="186"/>
      <c r="I4" s="186"/>
      <c r="J4" s="186"/>
      <c r="K4" s="186"/>
      <c r="L4" s="186"/>
      <c r="M4" s="186"/>
      <c r="N4" s="186"/>
      <c r="O4" s="180" t="s">
        <v>97</v>
      </c>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row>
    <row r="5" spans="1:42" ht="14.25" customHeight="1" thickBot="1" x14ac:dyDescent="0.3">
      <c r="AI5" s="26"/>
    </row>
    <row r="6" spans="1:42" s="33" customFormat="1" ht="32.450000000000003" customHeight="1" x14ac:dyDescent="0.25">
      <c r="A6" s="177" t="s">
        <v>33</v>
      </c>
      <c r="B6" s="161" t="s">
        <v>43</v>
      </c>
      <c r="C6" s="161"/>
      <c r="D6" s="161"/>
      <c r="E6" s="161" t="s">
        <v>47</v>
      </c>
      <c r="F6" s="161" t="s">
        <v>99</v>
      </c>
      <c r="G6" s="161" t="s">
        <v>48</v>
      </c>
      <c r="H6" s="161" t="s">
        <v>49</v>
      </c>
      <c r="I6" s="223" t="s">
        <v>50</v>
      </c>
      <c r="J6" s="224"/>
      <c r="K6" s="224"/>
      <c r="L6" s="224"/>
      <c r="M6" s="224"/>
      <c r="N6" s="224"/>
      <c r="O6" s="224"/>
      <c r="P6" s="224"/>
      <c r="Q6" s="224"/>
      <c r="R6" s="224"/>
      <c r="S6" s="224"/>
      <c r="T6" s="224"/>
      <c r="U6" s="224"/>
      <c r="V6" s="224"/>
      <c r="W6" s="224"/>
      <c r="X6" s="224"/>
      <c r="Y6" s="224"/>
      <c r="Z6" s="224"/>
      <c r="AA6" s="224"/>
      <c r="AB6" s="224"/>
      <c r="AC6" s="224"/>
      <c r="AD6" s="224"/>
      <c r="AE6" s="225"/>
      <c r="AF6" s="161" t="s">
        <v>51</v>
      </c>
      <c r="AG6" s="161"/>
      <c r="AH6" s="161"/>
      <c r="AI6" s="161"/>
      <c r="AJ6" s="161" t="s">
        <v>53</v>
      </c>
      <c r="AK6" s="161" t="s">
        <v>54</v>
      </c>
      <c r="AL6" s="237" t="s">
        <v>153</v>
      </c>
      <c r="AM6" s="237" t="s">
        <v>106</v>
      </c>
      <c r="AN6" s="237" t="s">
        <v>107</v>
      </c>
      <c r="AO6" s="237" t="s">
        <v>108</v>
      </c>
      <c r="AP6" s="237" t="s">
        <v>109</v>
      </c>
    </row>
    <row r="7" spans="1:42" s="33" customFormat="1" ht="33" customHeight="1" x14ac:dyDescent="0.25">
      <c r="A7" s="169"/>
      <c r="B7" s="162"/>
      <c r="C7" s="162"/>
      <c r="D7" s="162"/>
      <c r="E7" s="162"/>
      <c r="F7" s="162"/>
      <c r="G7" s="162"/>
      <c r="H7" s="162"/>
      <c r="I7" s="166">
        <v>2016</v>
      </c>
      <c r="J7" s="166"/>
      <c r="K7" s="166"/>
      <c r="L7" s="166">
        <v>2017</v>
      </c>
      <c r="M7" s="166"/>
      <c r="N7" s="166"/>
      <c r="O7" s="166"/>
      <c r="P7" s="166"/>
      <c r="Q7" s="166">
        <v>2018</v>
      </c>
      <c r="R7" s="166"/>
      <c r="S7" s="166"/>
      <c r="T7" s="166"/>
      <c r="U7" s="166"/>
      <c r="V7" s="189">
        <v>2019</v>
      </c>
      <c r="W7" s="190"/>
      <c r="X7" s="190"/>
      <c r="Y7" s="190"/>
      <c r="Z7" s="191"/>
      <c r="AA7" s="189">
        <v>2020</v>
      </c>
      <c r="AB7" s="190"/>
      <c r="AC7" s="190"/>
      <c r="AD7" s="190"/>
      <c r="AE7" s="191"/>
      <c r="AF7" s="162" t="s">
        <v>52</v>
      </c>
      <c r="AG7" s="162"/>
      <c r="AH7" s="162"/>
      <c r="AI7" s="162"/>
      <c r="AJ7" s="162"/>
      <c r="AK7" s="162"/>
      <c r="AL7" s="238"/>
      <c r="AM7" s="238"/>
      <c r="AN7" s="238"/>
      <c r="AO7" s="238"/>
      <c r="AP7" s="238"/>
    </row>
    <row r="8" spans="1:42" s="33" customFormat="1" ht="28.5" customHeight="1" thickBot="1" x14ac:dyDescent="0.3">
      <c r="A8" s="192"/>
      <c r="B8" s="46" t="s">
        <v>44</v>
      </c>
      <c r="C8" s="45" t="s">
        <v>45</v>
      </c>
      <c r="D8" s="71" t="s">
        <v>46</v>
      </c>
      <c r="E8" s="193"/>
      <c r="F8" s="193"/>
      <c r="G8" s="193"/>
      <c r="H8" s="194"/>
      <c r="I8" s="88" t="s">
        <v>7</v>
      </c>
      <c r="J8" s="88" t="s">
        <v>8</v>
      </c>
      <c r="K8" s="88" t="s">
        <v>31</v>
      </c>
      <c r="L8" s="88" t="s">
        <v>5</v>
      </c>
      <c r="M8" s="88" t="s">
        <v>6</v>
      </c>
      <c r="N8" s="88" t="s">
        <v>7</v>
      </c>
      <c r="O8" s="88" t="s">
        <v>8</v>
      </c>
      <c r="P8" s="88" t="s">
        <v>31</v>
      </c>
      <c r="Q8" s="88" t="s">
        <v>5</v>
      </c>
      <c r="R8" s="88" t="s">
        <v>6</v>
      </c>
      <c r="S8" s="88" t="s">
        <v>7</v>
      </c>
      <c r="T8" s="88" t="s">
        <v>8</v>
      </c>
      <c r="U8" s="88" t="s">
        <v>31</v>
      </c>
      <c r="V8" s="88" t="s">
        <v>5</v>
      </c>
      <c r="W8" s="88" t="s">
        <v>6</v>
      </c>
      <c r="X8" s="88" t="s">
        <v>7</v>
      </c>
      <c r="Y8" s="88" t="s">
        <v>8</v>
      </c>
      <c r="Z8" s="88" t="s">
        <v>31</v>
      </c>
      <c r="AA8" s="88" t="s">
        <v>5</v>
      </c>
      <c r="AB8" s="88" t="s">
        <v>6</v>
      </c>
      <c r="AC8" s="88" t="s">
        <v>7</v>
      </c>
      <c r="AD8" s="88" t="s">
        <v>8</v>
      </c>
      <c r="AE8" s="88" t="s">
        <v>31</v>
      </c>
      <c r="AF8" s="65" t="s">
        <v>5</v>
      </c>
      <c r="AG8" s="65" t="s">
        <v>6</v>
      </c>
      <c r="AH8" s="88" t="s">
        <v>7</v>
      </c>
      <c r="AI8" s="88" t="s">
        <v>8</v>
      </c>
      <c r="AJ8" s="163"/>
      <c r="AK8" s="163"/>
      <c r="AL8" s="239"/>
      <c r="AM8" s="239"/>
      <c r="AN8" s="239"/>
      <c r="AO8" s="239"/>
      <c r="AP8" s="239"/>
    </row>
    <row r="9" spans="1:42" s="5" customFormat="1" ht="42.6" customHeight="1" x14ac:dyDescent="0.25">
      <c r="A9" s="219" t="s">
        <v>82</v>
      </c>
      <c r="B9" s="241">
        <v>1</v>
      </c>
      <c r="C9" s="242" t="s">
        <v>86</v>
      </c>
      <c r="D9" s="217" t="s">
        <v>85</v>
      </c>
      <c r="E9" s="217" t="s">
        <v>104</v>
      </c>
      <c r="F9" s="217">
        <v>181</v>
      </c>
      <c r="G9" s="44" t="s">
        <v>9</v>
      </c>
      <c r="H9" s="113">
        <f>+L9+Q9+V9+AA9+K9</f>
        <v>4</v>
      </c>
      <c r="I9" s="114">
        <v>0.5</v>
      </c>
      <c r="J9" s="114">
        <v>0.5</v>
      </c>
      <c r="K9" s="114">
        <v>0.5</v>
      </c>
      <c r="L9" s="113">
        <v>1</v>
      </c>
      <c r="M9" s="113">
        <v>1</v>
      </c>
      <c r="N9" s="113"/>
      <c r="O9" s="113"/>
      <c r="P9" s="95"/>
      <c r="Q9" s="113">
        <v>1</v>
      </c>
      <c r="R9" s="113"/>
      <c r="S9" s="113"/>
      <c r="T9" s="115"/>
      <c r="U9" s="116"/>
      <c r="V9" s="113">
        <v>1</v>
      </c>
      <c r="W9" s="113"/>
      <c r="X9" s="113"/>
      <c r="Y9" s="113"/>
      <c r="Z9" s="113"/>
      <c r="AA9" s="114">
        <v>0.5</v>
      </c>
      <c r="AB9" s="113"/>
      <c r="AC9" s="113"/>
      <c r="AD9" s="113"/>
      <c r="AE9" s="113"/>
      <c r="AF9" s="118">
        <v>0.19</v>
      </c>
      <c r="AG9" s="118">
        <v>0.46</v>
      </c>
      <c r="AH9" s="118"/>
      <c r="AI9" s="118"/>
      <c r="AJ9" s="119">
        <f>AG9/M9</f>
        <v>0.46</v>
      </c>
      <c r="AK9" s="119">
        <f>(AG9+K9)/H9</f>
        <v>0.24</v>
      </c>
      <c r="AL9" s="246" t="s">
        <v>135</v>
      </c>
      <c r="AM9" s="248" t="s">
        <v>77</v>
      </c>
      <c r="AN9" s="248" t="s">
        <v>77</v>
      </c>
      <c r="AO9" s="250" t="s">
        <v>136</v>
      </c>
      <c r="AP9" s="252" t="s">
        <v>137</v>
      </c>
    </row>
    <row r="10" spans="1:42" s="5" customFormat="1" ht="42.6" customHeight="1" x14ac:dyDescent="0.25">
      <c r="A10" s="220"/>
      <c r="B10" s="208"/>
      <c r="C10" s="211"/>
      <c r="D10" s="218"/>
      <c r="E10" s="218"/>
      <c r="F10" s="218"/>
      <c r="G10" s="41" t="s">
        <v>10</v>
      </c>
      <c r="H10" s="90">
        <f>+M10+Q10+V10+AA10+K10</f>
        <v>786017608</v>
      </c>
      <c r="I10" s="91">
        <v>187433922</v>
      </c>
      <c r="J10" s="92">
        <v>187433922</v>
      </c>
      <c r="K10" s="93">
        <v>145330130</v>
      </c>
      <c r="L10" s="94">
        <v>112070000</v>
      </c>
      <c r="M10" s="90">
        <v>46687478</v>
      </c>
      <c r="N10" s="90"/>
      <c r="O10" s="90"/>
      <c r="P10" s="90"/>
      <c r="Q10" s="90">
        <v>197000000</v>
      </c>
      <c r="R10" s="90"/>
      <c r="S10" s="94"/>
      <c r="T10" s="120"/>
      <c r="U10" s="105"/>
      <c r="V10" s="90">
        <v>198000000</v>
      </c>
      <c r="W10" s="90"/>
      <c r="X10" s="90"/>
      <c r="Y10" s="90"/>
      <c r="Z10" s="90"/>
      <c r="AA10" s="90">
        <v>199000000</v>
      </c>
      <c r="AB10" s="90"/>
      <c r="AC10" s="90"/>
      <c r="AD10" s="90"/>
      <c r="AE10" s="90"/>
      <c r="AF10" s="117">
        <v>45909000</v>
      </c>
      <c r="AG10" s="117">
        <v>45633900</v>
      </c>
      <c r="AH10" s="121"/>
      <c r="AI10" s="121"/>
      <c r="AJ10" s="153">
        <f>AG10/M10</f>
        <v>0.97743339231131743</v>
      </c>
      <c r="AK10" s="153">
        <f>(AG10+K10)/H10</f>
        <v>0.24295133856594214</v>
      </c>
      <c r="AL10" s="246"/>
      <c r="AM10" s="248"/>
      <c r="AN10" s="248"/>
      <c r="AO10" s="251"/>
      <c r="AP10" s="252"/>
    </row>
    <row r="11" spans="1:42" s="5" customFormat="1" ht="42.6" customHeight="1" x14ac:dyDescent="0.25">
      <c r="A11" s="220"/>
      <c r="B11" s="208"/>
      <c r="C11" s="211"/>
      <c r="D11" s="218"/>
      <c r="E11" s="218"/>
      <c r="F11" s="218"/>
      <c r="G11" s="41" t="s">
        <v>11</v>
      </c>
      <c r="H11" s="95"/>
      <c r="I11" s="96"/>
      <c r="J11" s="96"/>
      <c r="K11" s="96"/>
      <c r="L11" s="95">
        <v>0</v>
      </c>
      <c r="M11" s="95">
        <v>0</v>
      </c>
      <c r="N11" s="95"/>
      <c r="O11" s="95"/>
      <c r="P11" s="97"/>
      <c r="Q11" s="95"/>
      <c r="R11" s="95"/>
      <c r="S11" s="95"/>
      <c r="T11" s="110"/>
      <c r="U11" s="122"/>
      <c r="V11" s="95"/>
      <c r="W11" s="95"/>
      <c r="X11" s="95"/>
      <c r="Y11" s="95"/>
      <c r="Z11" s="95"/>
      <c r="AA11" s="95"/>
      <c r="AB11" s="95"/>
      <c r="AC11" s="95"/>
      <c r="AD11" s="95"/>
      <c r="AE11" s="95"/>
      <c r="AF11" s="123"/>
      <c r="AG11" s="123"/>
      <c r="AH11" s="123"/>
      <c r="AI11" s="123"/>
      <c r="AJ11" s="123"/>
      <c r="AK11" s="123"/>
      <c r="AL11" s="246"/>
      <c r="AM11" s="248"/>
      <c r="AN11" s="248"/>
      <c r="AO11" s="251"/>
      <c r="AP11" s="252"/>
    </row>
    <row r="12" spans="1:42" s="5" customFormat="1" ht="42.6" customHeight="1" x14ac:dyDescent="0.25">
      <c r="A12" s="220"/>
      <c r="B12" s="208"/>
      <c r="C12" s="211"/>
      <c r="D12" s="218"/>
      <c r="E12" s="218"/>
      <c r="F12" s="218"/>
      <c r="G12" s="41" t="s">
        <v>12</v>
      </c>
      <c r="H12" s="95"/>
      <c r="I12" s="96"/>
      <c r="J12" s="96"/>
      <c r="K12" s="96"/>
      <c r="L12" s="95">
        <v>26268590</v>
      </c>
      <c r="M12" s="95">
        <v>26268590</v>
      </c>
      <c r="N12" s="95"/>
      <c r="O12" s="95"/>
      <c r="P12" s="95"/>
      <c r="Q12" s="90"/>
      <c r="R12" s="90"/>
      <c r="S12" s="98"/>
      <c r="T12" s="112"/>
      <c r="U12" s="105"/>
      <c r="V12" s="105"/>
      <c r="W12" s="95"/>
      <c r="X12" s="95"/>
      <c r="Y12" s="95"/>
      <c r="Z12" s="95"/>
      <c r="AA12" s="95"/>
      <c r="AB12" s="95"/>
      <c r="AC12" s="95"/>
      <c r="AD12" s="95"/>
      <c r="AE12" s="95"/>
      <c r="AF12" s="117">
        <v>24951660</v>
      </c>
      <c r="AG12" s="117">
        <v>26268590</v>
      </c>
      <c r="AH12" s="123"/>
      <c r="AI12" s="123"/>
      <c r="AJ12" s="119"/>
      <c r="AK12" s="123"/>
      <c r="AL12" s="246"/>
      <c r="AM12" s="248"/>
      <c r="AN12" s="248"/>
      <c r="AO12" s="251"/>
      <c r="AP12" s="252"/>
    </row>
    <row r="13" spans="1:42" s="5" customFormat="1" ht="42.6" customHeight="1" x14ac:dyDescent="0.25">
      <c r="A13" s="220"/>
      <c r="B13" s="208"/>
      <c r="C13" s="211"/>
      <c r="D13" s="218"/>
      <c r="E13" s="218"/>
      <c r="F13" s="218"/>
      <c r="G13" s="41" t="s">
        <v>13</v>
      </c>
      <c r="H13" s="99">
        <f t="shared" ref="H13:AA13" si="0">+H9+H11</f>
        <v>4</v>
      </c>
      <c r="I13" s="100">
        <f t="shared" si="0"/>
        <v>0.5</v>
      </c>
      <c r="J13" s="100">
        <f t="shared" ref="J13" si="1">+J9+J11</f>
        <v>0.5</v>
      </c>
      <c r="K13" s="99">
        <v>0.5</v>
      </c>
      <c r="L13" s="99">
        <v>1</v>
      </c>
      <c r="M13" s="99">
        <v>1</v>
      </c>
      <c r="N13" s="99">
        <f t="shared" si="0"/>
        <v>0</v>
      </c>
      <c r="O13" s="99">
        <f t="shared" si="0"/>
        <v>0</v>
      </c>
      <c r="P13" s="99">
        <f t="shared" si="0"/>
        <v>0</v>
      </c>
      <c r="Q13" s="99">
        <f t="shared" si="0"/>
        <v>1</v>
      </c>
      <c r="R13" s="99">
        <f t="shared" si="0"/>
        <v>0</v>
      </c>
      <c r="S13" s="99">
        <f t="shared" si="0"/>
        <v>0</v>
      </c>
      <c r="T13" s="99">
        <f t="shared" si="0"/>
        <v>0</v>
      </c>
      <c r="U13" s="99">
        <f t="shared" si="0"/>
        <v>0</v>
      </c>
      <c r="V13" s="99">
        <f t="shared" si="0"/>
        <v>1</v>
      </c>
      <c r="W13" s="99">
        <f t="shared" si="0"/>
        <v>0</v>
      </c>
      <c r="X13" s="99">
        <f t="shared" si="0"/>
        <v>0</v>
      </c>
      <c r="Y13" s="99">
        <f t="shared" si="0"/>
        <v>0</v>
      </c>
      <c r="Z13" s="99">
        <f t="shared" si="0"/>
        <v>0</v>
      </c>
      <c r="AA13" s="100">
        <f t="shared" si="0"/>
        <v>0.5</v>
      </c>
      <c r="AB13" s="99"/>
      <c r="AC13" s="99"/>
      <c r="AD13" s="99"/>
      <c r="AE13" s="99"/>
      <c r="AF13" s="132">
        <v>0.19</v>
      </c>
      <c r="AG13" s="132">
        <f t="shared" ref="AG13:AG14" si="2">+AG9+AG11</f>
        <v>0.46</v>
      </c>
      <c r="AH13" s="100"/>
      <c r="AI13" s="100"/>
      <c r="AJ13" s="119"/>
      <c r="AK13" s="119"/>
      <c r="AL13" s="246"/>
      <c r="AM13" s="248"/>
      <c r="AN13" s="248"/>
      <c r="AO13" s="251"/>
      <c r="AP13" s="252"/>
    </row>
    <row r="14" spans="1:42" s="5" customFormat="1" ht="42.6" customHeight="1" thickBot="1" x14ac:dyDescent="0.3">
      <c r="A14" s="220"/>
      <c r="B14" s="209"/>
      <c r="C14" s="212"/>
      <c r="D14" s="218"/>
      <c r="E14" s="218"/>
      <c r="F14" s="218"/>
      <c r="G14" s="42" t="s">
        <v>14</v>
      </c>
      <c r="H14" s="90">
        <f>+M14+Q14+V14+AA14+K14</f>
        <v>812286198</v>
      </c>
      <c r="I14" s="101">
        <f>+I10+I12</f>
        <v>187433922</v>
      </c>
      <c r="J14" s="102">
        <f>+J10+J12</f>
        <v>187433922</v>
      </c>
      <c r="K14" s="93">
        <v>145330130</v>
      </c>
      <c r="L14" s="94">
        <v>138338590</v>
      </c>
      <c r="M14" s="90">
        <v>72956068</v>
      </c>
      <c r="N14" s="90">
        <f t="shared" ref="N14:AA14" si="3">+N10+N12</f>
        <v>0</v>
      </c>
      <c r="O14" s="90">
        <f t="shared" si="3"/>
        <v>0</v>
      </c>
      <c r="P14" s="90">
        <f t="shared" si="3"/>
        <v>0</v>
      </c>
      <c r="Q14" s="90">
        <f t="shared" si="3"/>
        <v>197000000</v>
      </c>
      <c r="R14" s="90">
        <f t="shared" si="3"/>
        <v>0</v>
      </c>
      <c r="S14" s="94">
        <f t="shared" si="3"/>
        <v>0</v>
      </c>
      <c r="T14" s="120">
        <f t="shared" si="3"/>
        <v>0</v>
      </c>
      <c r="U14" s="105">
        <f t="shared" si="3"/>
        <v>0</v>
      </c>
      <c r="V14" s="90">
        <f t="shared" si="3"/>
        <v>198000000</v>
      </c>
      <c r="W14" s="90">
        <f t="shared" si="3"/>
        <v>0</v>
      </c>
      <c r="X14" s="90">
        <f t="shared" si="3"/>
        <v>0</v>
      </c>
      <c r="Y14" s="90">
        <f t="shared" si="3"/>
        <v>0</v>
      </c>
      <c r="Z14" s="90">
        <f t="shared" si="3"/>
        <v>0</v>
      </c>
      <c r="AA14" s="90">
        <f t="shared" si="3"/>
        <v>199000000</v>
      </c>
      <c r="AB14" s="90"/>
      <c r="AC14" s="90"/>
      <c r="AD14" s="90"/>
      <c r="AE14" s="90"/>
      <c r="AF14" s="125">
        <v>70860660</v>
      </c>
      <c r="AG14" s="125">
        <f t="shared" si="2"/>
        <v>71902490</v>
      </c>
      <c r="AH14" s="90"/>
      <c r="AI14" s="90"/>
      <c r="AJ14" s="119"/>
      <c r="AK14" s="119"/>
      <c r="AL14" s="247"/>
      <c r="AM14" s="249"/>
      <c r="AN14" s="249"/>
      <c r="AO14" s="251"/>
      <c r="AP14" s="252"/>
    </row>
    <row r="15" spans="1:42" s="5" customFormat="1" ht="55.9" customHeight="1" x14ac:dyDescent="0.25">
      <c r="A15" s="220"/>
      <c r="B15" s="207">
        <v>2</v>
      </c>
      <c r="C15" s="210" t="s">
        <v>87</v>
      </c>
      <c r="D15" s="217" t="s">
        <v>85</v>
      </c>
      <c r="E15" s="218"/>
      <c r="F15" s="218"/>
      <c r="G15" s="44" t="s">
        <v>9</v>
      </c>
      <c r="H15" s="113">
        <f>+L15+Q15+V15+AA15+K15</f>
        <v>6</v>
      </c>
      <c r="I15" s="113">
        <v>1</v>
      </c>
      <c r="J15" s="113">
        <v>1</v>
      </c>
      <c r="K15" s="114">
        <v>1</v>
      </c>
      <c r="L15" s="113">
        <v>1</v>
      </c>
      <c r="M15" s="113">
        <v>1</v>
      </c>
      <c r="N15" s="113"/>
      <c r="O15" s="113"/>
      <c r="P15" s="113"/>
      <c r="Q15" s="113">
        <v>2</v>
      </c>
      <c r="R15" s="113"/>
      <c r="S15" s="113"/>
      <c r="T15" s="115"/>
      <c r="U15" s="116"/>
      <c r="V15" s="113">
        <v>1</v>
      </c>
      <c r="W15" s="113"/>
      <c r="X15" s="113"/>
      <c r="Y15" s="113"/>
      <c r="Z15" s="113"/>
      <c r="AA15" s="113">
        <v>1</v>
      </c>
      <c r="AB15" s="113"/>
      <c r="AC15" s="113"/>
      <c r="AD15" s="113"/>
      <c r="AE15" s="113"/>
      <c r="AF15" s="157">
        <v>0.2</v>
      </c>
      <c r="AG15" s="157">
        <v>0.5</v>
      </c>
      <c r="AH15" s="114"/>
      <c r="AI15" s="117"/>
      <c r="AJ15" s="119">
        <f>AG15/M15</f>
        <v>0.5</v>
      </c>
      <c r="AK15" s="119">
        <f>(AG15+K15)/H15</f>
        <v>0.25</v>
      </c>
      <c r="AL15" s="253" t="s">
        <v>138</v>
      </c>
      <c r="AM15" s="254" t="s">
        <v>77</v>
      </c>
      <c r="AN15" s="254" t="s">
        <v>77</v>
      </c>
      <c r="AO15" s="255" t="s">
        <v>139</v>
      </c>
      <c r="AP15" s="258" t="s">
        <v>117</v>
      </c>
    </row>
    <row r="16" spans="1:42" s="5" customFormat="1" ht="55.9" customHeight="1" x14ac:dyDescent="0.25">
      <c r="A16" s="220"/>
      <c r="B16" s="208"/>
      <c r="C16" s="211"/>
      <c r="D16" s="218"/>
      <c r="E16" s="218"/>
      <c r="F16" s="218"/>
      <c r="G16" s="41" t="s">
        <v>10</v>
      </c>
      <c r="H16" s="90">
        <f>+M16+Q16+V16+AA16+K16</f>
        <v>515273774</v>
      </c>
      <c r="I16" s="91">
        <v>144000000</v>
      </c>
      <c r="J16" s="92">
        <v>71126000</v>
      </c>
      <c r="K16" s="93">
        <v>42516274</v>
      </c>
      <c r="L16" s="94">
        <v>40775000</v>
      </c>
      <c r="M16" s="90">
        <v>65757500</v>
      </c>
      <c r="N16" s="90"/>
      <c r="O16" s="90"/>
      <c r="P16" s="90"/>
      <c r="Q16" s="90">
        <v>134000000</v>
      </c>
      <c r="R16" s="90"/>
      <c r="S16" s="94"/>
      <c r="T16" s="120"/>
      <c r="U16" s="105"/>
      <c r="V16" s="90">
        <v>136000000</v>
      </c>
      <c r="W16" s="90"/>
      <c r="X16" s="90"/>
      <c r="Y16" s="90"/>
      <c r="Z16" s="90"/>
      <c r="AA16" s="90">
        <v>137000000</v>
      </c>
      <c r="AB16" s="90"/>
      <c r="AC16" s="90"/>
      <c r="AD16" s="90"/>
      <c r="AE16" s="90"/>
      <c r="AF16" s="124">
        <v>40750000</v>
      </c>
      <c r="AG16" s="124">
        <v>65732500</v>
      </c>
      <c r="AH16" s="121"/>
      <c r="AI16" s="121"/>
      <c r="AJ16" s="119">
        <f>AG16/M16</f>
        <v>0.99961981523020182</v>
      </c>
      <c r="AK16" s="119">
        <f>(AG16+K16)/H16</f>
        <v>0.21008011558531212</v>
      </c>
      <c r="AL16" s="246"/>
      <c r="AM16" s="248"/>
      <c r="AN16" s="248"/>
      <c r="AO16" s="256"/>
      <c r="AP16" s="259"/>
    </row>
    <row r="17" spans="1:42" s="5" customFormat="1" ht="55.9" customHeight="1" x14ac:dyDescent="0.25">
      <c r="A17" s="220"/>
      <c r="B17" s="208"/>
      <c r="C17" s="211"/>
      <c r="D17" s="218"/>
      <c r="E17" s="218"/>
      <c r="F17" s="218"/>
      <c r="G17" s="41" t="s">
        <v>11</v>
      </c>
      <c r="H17" s="95"/>
      <c r="I17" s="96"/>
      <c r="J17" s="96"/>
      <c r="K17" s="96"/>
      <c r="L17" s="95">
        <v>0</v>
      </c>
      <c r="M17" s="95">
        <v>0</v>
      </c>
      <c r="N17" s="95"/>
      <c r="O17" s="95"/>
      <c r="P17" s="95"/>
      <c r="Q17" s="95"/>
      <c r="R17" s="95"/>
      <c r="S17" s="95"/>
      <c r="T17" s="110"/>
      <c r="U17" s="122"/>
      <c r="V17" s="95"/>
      <c r="W17" s="95"/>
      <c r="X17" s="95"/>
      <c r="Y17" s="95"/>
      <c r="Z17" s="95"/>
      <c r="AA17" s="95"/>
      <c r="AB17" s="95"/>
      <c r="AC17" s="95"/>
      <c r="AD17" s="95"/>
      <c r="AE17" s="95"/>
      <c r="AF17" s="123"/>
      <c r="AG17" s="123"/>
      <c r="AH17" s="123"/>
      <c r="AI17" s="123"/>
      <c r="AJ17" s="123"/>
      <c r="AK17" s="123"/>
      <c r="AL17" s="246"/>
      <c r="AM17" s="248"/>
      <c r="AN17" s="248"/>
      <c r="AO17" s="256"/>
      <c r="AP17" s="259"/>
    </row>
    <row r="18" spans="1:42" s="5" customFormat="1" ht="55.9" customHeight="1" x14ac:dyDescent="0.25">
      <c r="A18" s="220"/>
      <c r="B18" s="208"/>
      <c r="C18" s="211"/>
      <c r="D18" s="218"/>
      <c r="E18" s="218"/>
      <c r="F18" s="218"/>
      <c r="G18" s="41" t="s">
        <v>12</v>
      </c>
      <c r="H18" s="103"/>
      <c r="I18" s="96"/>
      <c r="J18" s="96"/>
      <c r="K18" s="96"/>
      <c r="L18" s="104">
        <v>18298049</v>
      </c>
      <c r="M18" s="104">
        <v>18298049</v>
      </c>
      <c r="N18" s="104"/>
      <c r="O18" s="104"/>
      <c r="P18" s="104"/>
      <c r="Q18" s="103"/>
      <c r="R18" s="103"/>
      <c r="S18" s="98"/>
      <c r="T18" s="112"/>
      <c r="U18" s="105"/>
      <c r="V18" s="105"/>
      <c r="W18" s="103"/>
      <c r="X18" s="103"/>
      <c r="Y18" s="103"/>
      <c r="Z18" s="103"/>
      <c r="AA18" s="103"/>
      <c r="AB18" s="103"/>
      <c r="AC18" s="103"/>
      <c r="AD18" s="103"/>
      <c r="AE18" s="103"/>
      <c r="AF18" s="124">
        <v>15658884</v>
      </c>
      <c r="AG18" s="124">
        <v>18298049</v>
      </c>
      <c r="AH18" s="121"/>
      <c r="AI18" s="121"/>
      <c r="AJ18" s="119"/>
      <c r="AK18" s="123"/>
      <c r="AL18" s="246"/>
      <c r="AM18" s="248"/>
      <c r="AN18" s="248"/>
      <c r="AO18" s="256"/>
      <c r="AP18" s="259"/>
    </row>
    <row r="19" spans="1:42" s="5" customFormat="1" ht="55.9" customHeight="1" x14ac:dyDescent="0.25">
      <c r="A19" s="220"/>
      <c r="B19" s="208"/>
      <c r="C19" s="211"/>
      <c r="D19" s="218"/>
      <c r="E19" s="218"/>
      <c r="F19" s="218"/>
      <c r="G19" s="41" t="s">
        <v>13</v>
      </c>
      <c r="H19" s="99">
        <f t="shared" ref="H19:AA19" si="4">+H15+H17</f>
        <v>6</v>
      </c>
      <c r="I19" s="99">
        <f t="shared" si="4"/>
        <v>1</v>
      </c>
      <c r="J19" s="99">
        <f t="shared" ref="J19" si="5">+J15+J17</f>
        <v>1</v>
      </c>
      <c r="K19" s="99">
        <v>1</v>
      </c>
      <c r="L19" s="99">
        <v>1</v>
      </c>
      <c r="M19" s="99">
        <v>1</v>
      </c>
      <c r="N19" s="99">
        <f t="shared" si="4"/>
        <v>0</v>
      </c>
      <c r="O19" s="99">
        <f t="shared" si="4"/>
        <v>0</v>
      </c>
      <c r="P19" s="99">
        <f t="shared" si="4"/>
        <v>0</v>
      </c>
      <c r="Q19" s="99">
        <f t="shared" si="4"/>
        <v>2</v>
      </c>
      <c r="R19" s="99">
        <f t="shared" si="4"/>
        <v>0</v>
      </c>
      <c r="S19" s="99">
        <f t="shared" si="4"/>
        <v>0</v>
      </c>
      <c r="T19" s="99">
        <f t="shared" si="4"/>
        <v>0</v>
      </c>
      <c r="U19" s="99">
        <f t="shared" si="4"/>
        <v>0</v>
      </c>
      <c r="V19" s="99">
        <f t="shared" si="4"/>
        <v>1</v>
      </c>
      <c r="W19" s="99">
        <f t="shared" si="4"/>
        <v>0</v>
      </c>
      <c r="X19" s="99">
        <f t="shared" si="4"/>
        <v>0</v>
      </c>
      <c r="Y19" s="99">
        <f t="shared" si="4"/>
        <v>0</v>
      </c>
      <c r="Z19" s="99">
        <f t="shared" si="4"/>
        <v>0</v>
      </c>
      <c r="AA19" s="106">
        <f t="shared" si="4"/>
        <v>1</v>
      </c>
      <c r="AB19" s="99"/>
      <c r="AC19" s="99"/>
      <c r="AD19" s="99"/>
      <c r="AE19" s="99"/>
      <c r="AF19" s="156">
        <v>0.2</v>
      </c>
      <c r="AG19" s="156">
        <f t="shared" ref="AG19:AG20" si="6">+AG15+AG17</f>
        <v>0.5</v>
      </c>
      <c r="AH19" s="106"/>
      <c r="AI19" s="106"/>
      <c r="AJ19" s="119"/>
      <c r="AK19" s="119"/>
      <c r="AL19" s="246"/>
      <c r="AM19" s="248"/>
      <c r="AN19" s="248"/>
      <c r="AO19" s="256"/>
      <c r="AP19" s="259"/>
    </row>
    <row r="20" spans="1:42" s="5" customFormat="1" ht="55.9" customHeight="1" thickBot="1" x14ac:dyDescent="0.3">
      <c r="A20" s="221"/>
      <c r="B20" s="209"/>
      <c r="C20" s="212"/>
      <c r="D20" s="218"/>
      <c r="E20" s="218"/>
      <c r="F20" s="218"/>
      <c r="G20" s="42" t="s">
        <v>14</v>
      </c>
      <c r="H20" s="90">
        <f>+L20+Q20+V20+AA20+I20</f>
        <v>610073049</v>
      </c>
      <c r="I20" s="101">
        <f>+I16+I18</f>
        <v>144000000</v>
      </c>
      <c r="J20" s="102">
        <f>+J16+J18</f>
        <v>71126000</v>
      </c>
      <c r="K20" s="93">
        <v>42516274</v>
      </c>
      <c r="L20" s="94">
        <v>59073049</v>
      </c>
      <c r="M20" s="90">
        <v>84055549</v>
      </c>
      <c r="N20" s="90">
        <f t="shared" ref="N20:AA20" si="7">+N16+N18</f>
        <v>0</v>
      </c>
      <c r="O20" s="90">
        <f t="shared" si="7"/>
        <v>0</v>
      </c>
      <c r="P20" s="90">
        <f t="shared" si="7"/>
        <v>0</v>
      </c>
      <c r="Q20" s="90">
        <f t="shared" si="7"/>
        <v>134000000</v>
      </c>
      <c r="R20" s="90">
        <f t="shared" si="7"/>
        <v>0</v>
      </c>
      <c r="S20" s="94">
        <f t="shared" si="7"/>
        <v>0</v>
      </c>
      <c r="T20" s="120">
        <f t="shared" si="7"/>
        <v>0</v>
      </c>
      <c r="U20" s="105">
        <f t="shared" si="7"/>
        <v>0</v>
      </c>
      <c r="V20" s="90">
        <f t="shared" si="7"/>
        <v>136000000</v>
      </c>
      <c r="W20" s="90">
        <f t="shared" si="7"/>
        <v>0</v>
      </c>
      <c r="X20" s="90">
        <f t="shared" si="7"/>
        <v>0</v>
      </c>
      <c r="Y20" s="90">
        <f t="shared" si="7"/>
        <v>0</v>
      </c>
      <c r="Z20" s="90">
        <f t="shared" si="7"/>
        <v>0</v>
      </c>
      <c r="AA20" s="90">
        <f t="shared" si="7"/>
        <v>137000000</v>
      </c>
      <c r="AB20" s="90"/>
      <c r="AC20" s="90"/>
      <c r="AD20" s="90"/>
      <c r="AE20" s="90"/>
      <c r="AF20" s="117">
        <v>56408884</v>
      </c>
      <c r="AG20" s="117">
        <f t="shared" si="6"/>
        <v>84030549</v>
      </c>
      <c r="AH20" s="90"/>
      <c r="AI20" s="90"/>
      <c r="AJ20" s="119"/>
      <c r="AK20" s="119"/>
      <c r="AL20" s="247"/>
      <c r="AM20" s="249"/>
      <c r="AN20" s="249"/>
      <c r="AO20" s="257"/>
      <c r="AP20" s="260"/>
    </row>
    <row r="21" spans="1:42" s="5" customFormat="1" ht="64.900000000000006" customHeight="1" x14ac:dyDescent="0.25">
      <c r="A21" s="220" t="s">
        <v>83</v>
      </c>
      <c r="B21" s="213">
        <v>3</v>
      </c>
      <c r="C21" s="210" t="s">
        <v>88</v>
      </c>
      <c r="D21" s="217" t="s">
        <v>85</v>
      </c>
      <c r="E21" s="218"/>
      <c r="F21" s="218"/>
      <c r="G21" s="44" t="s">
        <v>9</v>
      </c>
      <c r="H21" s="113">
        <f>+L21+Q21+V21+AA21+K21</f>
        <v>10</v>
      </c>
      <c r="I21" s="113">
        <v>2</v>
      </c>
      <c r="J21" s="113">
        <v>2</v>
      </c>
      <c r="K21" s="113">
        <v>2</v>
      </c>
      <c r="L21" s="113">
        <v>2</v>
      </c>
      <c r="M21" s="113">
        <v>2</v>
      </c>
      <c r="N21" s="113"/>
      <c r="O21" s="113"/>
      <c r="P21" s="113"/>
      <c r="Q21" s="113">
        <v>2</v>
      </c>
      <c r="R21" s="113"/>
      <c r="S21" s="113"/>
      <c r="T21" s="113"/>
      <c r="U21" s="113"/>
      <c r="V21" s="113">
        <v>2</v>
      </c>
      <c r="W21" s="113"/>
      <c r="X21" s="113"/>
      <c r="Y21" s="113"/>
      <c r="Z21" s="113"/>
      <c r="AA21" s="113">
        <v>2</v>
      </c>
      <c r="AB21" s="113"/>
      <c r="AC21" s="113"/>
      <c r="AD21" s="113"/>
      <c r="AE21" s="113"/>
      <c r="AF21" s="127">
        <v>0.25</v>
      </c>
      <c r="AG21" s="127">
        <v>1</v>
      </c>
      <c r="AH21" s="128"/>
      <c r="AI21" s="117"/>
      <c r="AJ21" s="119">
        <f>AG21/M21</f>
        <v>0.5</v>
      </c>
      <c r="AK21" s="119">
        <f>(AG21+K21)/H21</f>
        <v>0.3</v>
      </c>
      <c r="AL21" s="253" t="s">
        <v>140</v>
      </c>
      <c r="AM21" s="258" t="s">
        <v>141</v>
      </c>
      <c r="AN21" s="258" t="s">
        <v>142</v>
      </c>
      <c r="AO21" s="258" t="s">
        <v>143</v>
      </c>
      <c r="AP21" s="258" t="s">
        <v>144</v>
      </c>
    </row>
    <row r="22" spans="1:42" s="5" customFormat="1" ht="64.900000000000006" customHeight="1" x14ac:dyDescent="0.25">
      <c r="A22" s="220"/>
      <c r="B22" s="214"/>
      <c r="C22" s="211"/>
      <c r="D22" s="218"/>
      <c r="E22" s="218"/>
      <c r="F22" s="218"/>
      <c r="G22" s="41" t="s">
        <v>10</v>
      </c>
      <c r="H22" s="90">
        <f>+M22+Q22+V22+AA22+K22</f>
        <v>5413625180</v>
      </c>
      <c r="I22" s="91">
        <v>699000000</v>
      </c>
      <c r="J22" s="92">
        <v>551874000</v>
      </c>
      <c r="K22" s="93">
        <v>551781180</v>
      </c>
      <c r="L22" s="94">
        <v>901844000</v>
      </c>
      <c r="M22" s="90">
        <v>901844000</v>
      </c>
      <c r="N22" s="90"/>
      <c r="O22" s="90"/>
      <c r="P22" s="90"/>
      <c r="Q22" s="90">
        <v>1320000000</v>
      </c>
      <c r="R22" s="90"/>
      <c r="S22" s="94"/>
      <c r="T22" s="120"/>
      <c r="U22" s="105"/>
      <c r="V22" s="90">
        <v>1320000000</v>
      </c>
      <c r="W22" s="90"/>
      <c r="X22" s="90"/>
      <c r="Y22" s="90"/>
      <c r="Z22" s="90"/>
      <c r="AA22" s="90">
        <v>1320000000</v>
      </c>
      <c r="AB22" s="90"/>
      <c r="AC22" s="90"/>
      <c r="AD22" s="90"/>
      <c r="AE22" s="90"/>
      <c r="AF22" s="124">
        <v>523618750</v>
      </c>
      <c r="AG22" s="124">
        <v>831323184</v>
      </c>
      <c r="AH22" s="126"/>
      <c r="AI22" s="121"/>
      <c r="AJ22" s="119">
        <f>AG22/M22</f>
        <v>0.92180375319900121</v>
      </c>
      <c r="AK22" s="119">
        <f>(AG22+K22)/H22</f>
        <v>0.25548580073657778</v>
      </c>
      <c r="AL22" s="262"/>
      <c r="AM22" s="259"/>
      <c r="AN22" s="259"/>
      <c r="AO22" s="259"/>
      <c r="AP22" s="259"/>
    </row>
    <row r="23" spans="1:42" s="5" customFormat="1" ht="64.900000000000006" customHeight="1" x14ac:dyDescent="0.25">
      <c r="A23" s="220"/>
      <c r="B23" s="214"/>
      <c r="C23" s="211"/>
      <c r="D23" s="218"/>
      <c r="E23" s="218"/>
      <c r="F23" s="218"/>
      <c r="G23" s="41" t="s">
        <v>11</v>
      </c>
      <c r="H23" s="95"/>
      <c r="I23" s="96"/>
      <c r="J23" s="96"/>
      <c r="K23" s="96"/>
      <c r="L23" s="95">
        <v>0</v>
      </c>
      <c r="M23" s="95">
        <v>0</v>
      </c>
      <c r="N23" s="95"/>
      <c r="O23" s="95"/>
      <c r="P23" s="95"/>
      <c r="Q23" s="95"/>
      <c r="R23" s="95"/>
      <c r="S23" s="95"/>
      <c r="T23" s="110"/>
      <c r="U23" s="122"/>
      <c r="V23" s="95"/>
      <c r="W23" s="95"/>
      <c r="X23" s="95"/>
      <c r="Y23" s="95"/>
      <c r="Z23" s="95"/>
      <c r="AA23" s="95"/>
      <c r="AB23" s="95"/>
      <c r="AC23" s="95"/>
      <c r="AD23" s="95"/>
      <c r="AE23" s="95"/>
      <c r="AF23" s="123"/>
      <c r="AG23" s="123"/>
      <c r="AH23" s="123"/>
      <c r="AI23" s="123"/>
      <c r="AJ23" s="123"/>
      <c r="AK23" s="123"/>
      <c r="AL23" s="262"/>
      <c r="AM23" s="259"/>
      <c r="AN23" s="259"/>
      <c r="AO23" s="259"/>
      <c r="AP23" s="259"/>
    </row>
    <row r="24" spans="1:42" s="5" customFormat="1" ht="64.900000000000006" customHeight="1" x14ac:dyDescent="0.25">
      <c r="A24" s="220"/>
      <c r="B24" s="214"/>
      <c r="C24" s="211"/>
      <c r="D24" s="218"/>
      <c r="E24" s="218"/>
      <c r="F24" s="218"/>
      <c r="G24" s="41" t="s">
        <v>12</v>
      </c>
      <c r="H24" s="107"/>
      <c r="I24" s="96"/>
      <c r="J24" s="96"/>
      <c r="K24" s="96"/>
      <c r="L24" s="107">
        <v>188958315</v>
      </c>
      <c r="M24" s="107">
        <v>188958315</v>
      </c>
      <c r="N24" s="107"/>
      <c r="O24" s="107"/>
      <c r="P24" s="107"/>
      <c r="Q24" s="108"/>
      <c r="R24" s="108"/>
      <c r="S24" s="109"/>
      <c r="T24" s="95"/>
      <c r="U24" s="105"/>
      <c r="V24" s="105"/>
      <c r="W24" s="95"/>
      <c r="X24" s="95"/>
      <c r="Y24" s="95"/>
      <c r="Z24" s="95"/>
      <c r="AA24" s="95"/>
      <c r="AB24" s="95"/>
      <c r="AC24" s="95"/>
      <c r="AD24" s="95"/>
      <c r="AE24" s="95"/>
      <c r="AF24" s="124">
        <v>160960806</v>
      </c>
      <c r="AG24" s="124">
        <v>188958310</v>
      </c>
      <c r="AH24" s="121"/>
      <c r="AI24" s="121"/>
      <c r="AJ24" s="119"/>
      <c r="AK24" s="123"/>
      <c r="AL24" s="262"/>
      <c r="AM24" s="259"/>
      <c r="AN24" s="259"/>
      <c r="AO24" s="259"/>
      <c r="AP24" s="259"/>
    </row>
    <row r="25" spans="1:42" s="5" customFormat="1" ht="64.900000000000006" customHeight="1" x14ac:dyDescent="0.25">
      <c r="A25" s="220"/>
      <c r="B25" s="214"/>
      <c r="C25" s="211"/>
      <c r="D25" s="218"/>
      <c r="E25" s="218"/>
      <c r="F25" s="218"/>
      <c r="G25" s="41" t="s">
        <v>13</v>
      </c>
      <c r="H25" s="113">
        <f>+L25+Q25+V25+AA25+K25</f>
        <v>10</v>
      </c>
      <c r="I25" s="99">
        <f t="shared" ref="I25" si="8">+I21+I23</f>
        <v>2</v>
      </c>
      <c r="J25" s="99">
        <f t="shared" ref="J25" si="9">+J21+J23</f>
        <v>2</v>
      </c>
      <c r="K25" s="99">
        <v>2</v>
      </c>
      <c r="L25" s="99">
        <v>2</v>
      </c>
      <c r="M25" s="99">
        <v>2</v>
      </c>
      <c r="N25" s="99">
        <f t="shared" ref="N25:AA25" si="10">+N21+N23</f>
        <v>0</v>
      </c>
      <c r="O25" s="99">
        <f t="shared" si="10"/>
        <v>0</v>
      </c>
      <c r="P25" s="99">
        <f t="shared" si="10"/>
        <v>0</v>
      </c>
      <c r="Q25" s="99">
        <f t="shared" si="10"/>
        <v>2</v>
      </c>
      <c r="R25" s="99">
        <f t="shared" si="10"/>
        <v>0</v>
      </c>
      <c r="S25" s="99">
        <f t="shared" si="10"/>
        <v>0</v>
      </c>
      <c r="T25" s="99">
        <f t="shared" si="10"/>
        <v>0</v>
      </c>
      <c r="U25" s="99">
        <f t="shared" si="10"/>
        <v>0</v>
      </c>
      <c r="V25" s="99">
        <f t="shared" si="10"/>
        <v>2</v>
      </c>
      <c r="W25" s="99">
        <f t="shared" si="10"/>
        <v>0</v>
      </c>
      <c r="X25" s="99">
        <f t="shared" si="10"/>
        <v>0</v>
      </c>
      <c r="Y25" s="99">
        <f t="shared" si="10"/>
        <v>0</v>
      </c>
      <c r="Z25" s="99">
        <f t="shared" si="10"/>
        <v>0</v>
      </c>
      <c r="AA25" s="99">
        <f t="shared" si="10"/>
        <v>2</v>
      </c>
      <c r="AB25" s="99"/>
      <c r="AC25" s="99"/>
      <c r="AD25" s="99"/>
      <c r="AE25" s="99"/>
      <c r="AF25" s="129">
        <v>0.25</v>
      </c>
      <c r="AG25" s="129">
        <f t="shared" ref="AG25:AG26" si="11">+AG21+AG23</f>
        <v>1</v>
      </c>
      <c r="AH25" s="99"/>
      <c r="AI25" s="99"/>
      <c r="AJ25" s="119"/>
      <c r="AK25" s="119"/>
      <c r="AL25" s="262"/>
      <c r="AM25" s="259"/>
      <c r="AN25" s="259"/>
      <c r="AO25" s="259"/>
      <c r="AP25" s="259"/>
    </row>
    <row r="26" spans="1:42" s="5" customFormat="1" ht="64.900000000000006" customHeight="1" thickBot="1" x14ac:dyDescent="0.3">
      <c r="A26" s="222"/>
      <c r="B26" s="215"/>
      <c r="C26" s="216"/>
      <c r="D26" s="218"/>
      <c r="E26" s="218"/>
      <c r="F26" s="218"/>
      <c r="G26" s="42" t="s">
        <v>14</v>
      </c>
      <c r="H26" s="90">
        <f>+L26+Q26+V26+AA26+K26</f>
        <v>5602583495</v>
      </c>
      <c r="I26" s="101">
        <f>+I22+I24</f>
        <v>699000000</v>
      </c>
      <c r="J26" s="102">
        <f>+J22+J24</f>
        <v>551874000</v>
      </c>
      <c r="K26" s="93">
        <v>551781180</v>
      </c>
      <c r="L26" s="94">
        <v>1090802315</v>
      </c>
      <c r="M26" s="90">
        <v>1090802315</v>
      </c>
      <c r="N26" s="90">
        <f t="shared" ref="N26:AA26" si="12">+N22+N24</f>
        <v>0</v>
      </c>
      <c r="O26" s="90">
        <f t="shared" si="12"/>
        <v>0</v>
      </c>
      <c r="P26" s="90">
        <f t="shared" si="12"/>
        <v>0</v>
      </c>
      <c r="Q26" s="90">
        <f t="shared" si="12"/>
        <v>1320000000</v>
      </c>
      <c r="R26" s="90">
        <f t="shared" si="12"/>
        <v>0</v>
      </c>
      <c r="S26" s="94">
        <f t="shared" si="12"/>
        <v>0</v>
      </c>
      <c r="T26" s="120">
        <f t="shared" si="12"/>
        <v>0</v>
      </c>
      <c r="U26" s="105">
        <f t="shared" si="12"/>
        <v>0</v>
      </c>
      <c r="V26" s="90">
        <f t="shared" si="12"/>
        <v>1320000000</v>
      </c>
      <c r="W26" s="90">
        <f t="shared" si="12"/>
        <v>0</v>
      </c>
      <c r="X26" s="90">
        <f t="shared" si="12"/>
        <v>0</v>
      </c>
      <c r="Y26" s="90">
        <f t="shared" si="12"/>
        <v>0</v>
      </c>
      <c r="Z26" s="90">
        <f t="shared" si="12"/>
        <v>0</v>
      </c>
      <c r="AA26" s="90">
        <f t="shared" si="12"/>
        <v>1320000000</v>
      </c>
      <c r="AB26" s="90"/>
      <c r="AC26" s="90"/>
      <c r="AD26" s="90"/>
      <c r="AE26" s="90"/>
      <c r="AF26" s="117">
        <v>684579556</v>
      </c>
      <c r="AG26" s="117">
        <f t="shared" si="11"/>
        <v>1020281494</v>
      </c>
      <c r="AH26" s="90"/>
      <c r="AI26" s="90"/>
      <c r="AJ26" s="119"/>
      <c r="AK26" s="119"/>
      <c r="AL26" s="263"/>
      <c r="AM26" s="260"/>
      <c r="AN26" s="260"/>
      <c r="AO26" s="260"/>
      <c r="AP26" s="260"/>
    </row>
    <row r="27" spans="1:42" s="5" customFormat="1" ht="34.9" customHeight="1" x14ac:dyDescent="0.25">
      <c r="A27" s="219" t="s">
        <v>84</v>
      </c>
      <c r="B27" s="213">
        <v>4</v>
      </c>
      <c r="C27" s="243" t="s">
        <v>89</v>
      </c>
      <c r="D27" s="217" t="s">
        <v>85</v>
      </c>
      <c r="E27" s="218"/>
      <c r="F27" s="218"/>
      <c r="G27" s="44" t="s">
        <v>9</v>
      </c>
      <c r="H27" s="113">
        <f>+L27+Q27+V27+AA27+K27</f>
        <v>10</v>
      </c>
      <c r="I27" s="113">
        <v>1</v>
      </c>
      <c r="J27" s="113">
        <v>1</v>
      </c>
      <c r="K27" s="114">
        <v>1</v>
      </c>
      <c r="L27" s="113">
        <v>2</v>
      </c>
      <c r="M27" s="113">
        <v>2</v>
      </c>
      <c r="N27" s="113"/>
      <c r="O27" s="113"/>
      <c r="P27" s="113"/>
      <c r="Q27" s="113">
        <v>3</v>
      </c>
      <c r="R27" s="113"/>
      <c r="S27" s="113"/>
      <c r="T27" s="115"/>
      <c r="U27" s="130"/>
      <c r="V27" s="113">
        <v>3</v>
      </c>
      <c r="W27" s="113"/>
      <c r="X27" s="113"/>
      <c r="Y27" s="113"/>
      <c r="Z27" s="113"/>
      <c r="AA27" s="113">
        <v>1</v>
      </c>
      <c r="AB27" s="113"/>
      <c r="AC27" s="113"/>
      <c r="AD27" s="113"/>
      <c r="AE27" s="113"/>
      <c r="AF27" s="131">
        <v>0.43</v>
      </c>
      <c r="AG27" s="131">
        <v>0.92999999999999994</v>
      </c>
      <c r="AH27" s="132"/>
      <c r="AI27" s="132"/>
      <c r="AJ27" s="119">
        <f>AG27/M27</f>
        <v>0.46499999999999997</v>
      </c>
      <c r="AK27" s="119">
        <f>(AG27+K27)/H27</f>
        <v>0.193</v>
      </c>
      <c r="AL27" s="253" t="s">
        <v>145</v>
      </c>
      <c r="AM27" s="254" t="s">
        <v>77</v>
      </c>
      <c r="AN27" s="254" t="s">
        <v>77</v>
      </c>
      <c r="AO27" s="258" t="s">
        <v>146</v>
      </c>
      <c r="AP27" s="261" t="s">
        <v>147</v>
      </c>
    </row>
    <row r="28" spans="1:42" s="5" customFormat="1" ht="34.9" customHeight="1" x14ac:dyDescent="0.25">
      <c r="A28" s="220"/>
      <c r="B28" s="214"/>
      <c r="C28" s="244"/>
      <c r="D28" s="218"/>
      <c r="E28" s="218"/>
      <c r="F28" s="218"/>
      <c r="G28" s="41" t="s">
        <v>10</v>
      </c>
      <c r="H28" s="90">
        <f>+M28+Q28+V28+AA28+K28</f>
        <v>1182292777</v>
      </c>
      <c r="I28" s="91">
        <v>183000000</v>
      </c>
      <c r="J28" s="92">
        <v>164426239</v>
      </c>
      <c r="K28" s="93">
        <v>113597777</v>
      </c>
      <c r="L28" s="94">
        <v>172695000</v>
      </c>
      <c r="M28" s="90">
        <v>172695000</v>
      </c>
      <c r="N28" s="90"/>
      <c r="O28" s="90"/>
      <c r="P28" s="90"/>
      <c r="Q28" s="90">
        <v>297000000</v>
      </c>
      <c r="R28" s="90"/>
      <c r="S28" s="94"/>
      <c r="T28" s="120"/>
      <c r="U28" s="105"/>
      <c r="V28" s="90">
        <v>299000000</v>
      </c>
      <c r="W28" s="90"/>
      <c r="X28" s="90"/>
      <c r="Y28" s="90"/>
      <c r="Z28" s="90"/>
      <c r="AA28" s="90">
        <v>300000000</v>
      </c>
      <c r="AB28" s="90"/>
      <c r="AC28" s="90"/>
      <c r="AD28" s="90"/>
      <c r="AE28" s="90"/>
      <c r="AF28" s="124">
        <v>159129750</v>
      </c>
      <c r="AG28" s="124">
        <v>159129750</v>
      </c>
      <c r="AH28" s="117"/>
      <c r="AI28" s="117"/>
      <c r="AJ28" s="119">
        <f>AG28/M28</f>
        <v>0.92144966559541386</v>
      </c>
      <c r="AK28" s="119">
        <f>(AG28+K28)/H28</f>
        <v>0.23067681060526346</v>
      </c>
      <c r="AL28" s="262"/>
      <c r="AM28" s="248"/>
      <c r="AN28" s="248"/>
      <c r="AO28" s="259"/>
      <c r="AP28" s="248"/>
    </row>
    <row r="29" spans="1:42" s="5" customFormat="1" ht="34.9" customHeight="1" x14ac:dyDescent="0.25">
      <c r="A29" s="220"/>
      <c r="B29" s="214"/>
      <c r="C29" s="244"/>
      <c r="D29" s="218"/>
      <c r="E29" s="218"/>
      <c r="F29" s="218"/>
      <c r="G29" s="41" t="s">
        <v>11</v>
      </c>
      <c r="H29" s="95"/>
      <c r="I29" s="96"/>
      <c r="J29" s="96"/>
      <c r="K29" s="96"/>
      <c r="L29" s="95">
        <v>0</v>
      </c>
      <c r="M29" s="95">
        <v>0</v>
      </c>
      <c r="N29" s="95"/>
      <c r="O29" s="95"/>
      <c r="P29" s="95"/>
      <c r="Q29" s="95"/>
      <c r="R29" s="95"/>
      <c r="S29" s="95"/>
      <c r="T29" s="110"/>
      <c r="U29" s="133"/>
      <c r="V29" s="95"/>
      <c r="W29" s="95"/>
      <c r="X29" s="95"/>
      <c r="Y29" s="95"/>
      <c r="Z29" s="95"/>
      <c r="AA29" s="95"/>
      <c r="AB29" s="95"/>
      <c r="AC29" s="95"/>
      <c r="AD29" s="95"/>
      <c r="AE29" s="95"/>
      <c r="AF29" s="123"/>
      <c r="AG29" s="123"/>
      <c r="AH29" s="124"/>
      <c r="AI29" s="124"/>
      <c r="AJ29" s="123"/>
      <c r="AK29" s="123"/>
      <c r="AL29" s="262"/>
      <c r="AM29" s="248"/>
      <c r="AN29" s="248"/>
      <c r="AO29" s="259"/>
      <c r="AP29" s="248"/>
    </row>
    <row r="30" spans="1:42" s="5" customFormat="1" ht="34.9" customHeight="1" x14ac:dyDescent="0.25">
      <c r="A30" s="220"/>
      <c r="B30" s="214"/>
      <c r="C30" s="244"/>
      <c r="D30" s="218"/>
      <c r="E30" s="218"/>
      <c r="F30" s="218"/>
      <c r="G30" s="41" t="s">
        <v>12</v>
      </c>
      <c r="H30" s="95"/>
      <c r="I30" s="96"/>
      <c r="J30" s="96"/>
      <c r="K30" s="96"/>
      <c r="L30" s="98">
        <v>45395203</v>
      </c>
      <c r="M30" s="111">
        <v>45395203</v>
      </c>
      <c r="N30" s="111"/>
      <c r="O30" s="111"/>
      <c r="P30" s="111"/>
      <c r="Q30" s="95"/>
      <c r="R30" s="95"/>
      <c r="S30" s="95"/>
      <c r="T30" s="110"/>
      <c r="U30" s="116"/>
      <c r="V30" s="90"/>
      <c r="W30" s="95"/>
      <c r="X30" s="95"/>
      <c r="Y30" s="95"/>
      <c r="Z30" s="95"/>
      <c r="AA30" s="95"/>
      <c r="AB30" s="95"/>
      <c r="AC30" s="95"/>
      <c r="AD30" s="95"/>
      <c r="AE30" s="95"/>
      <c r="AF30" s="123">
        <v>37711458</v>
      </c>
      <c r="AG30" s="123">
        <v>45395203</v>
      </c>
      <c r="AH30" s="117"/>
      <c r="AI30" s="117"/>
      <c r="AJ30" s="119"/>
      <c r="AK30" s="123"/>
      <c r="AL30" s="262"/>
      <c r="AM30" s="248"/>
      <c r="AN30" s="248"/>
      <c r="AO30" s="259"/>
      <c r="AP30" s="248"/>
    </row>
    <row r="31" spans="1:42" s="5" customFormat="1" ht="34.9" customHeight="1" x14ac:dyDescent="0.25">
      <c r="A31" s="220"/>
      <c r="B31" s="214"/>
      <c r="C31" s="244"/>
      <c r="D31" s="218"/>
      <c r="E31" s="218"/>
      <c r="F31" s="218"/>
      <c r="G31" s="41" t="s">
        <v>13</v>
      </c>
      <c r="H31" s="99">
        <f>+L31+Q31+V31+AA31+K31</f>
        <v>10</v>
      </c>
      <c r="I31" s="106">
        <f t="shared" ref="I31:W31" si="13">+I27+I29</f>
        <v>1</v>
      </c>
      <c r="J31" s="106">
        <f t="shared" ref="J31" si="14">+J27+J29</f>
        <v>1</v>
      </c>
      <c r="K31" s="99">
        <v>1</v>
      </c>
      <c r="L31" s="99">
        <v>2</v>
      </c>
      <c r="M31" s="99">
        <v>2</v>
      </c>
      <c r="N31" s="99">
        <f t="shared" si="13"/>
        <v>0</v>
      </c>
      <c r="O31" s="99">
        <f t="shared" si="13"/>
        <v>0</v>
      </c>
      <c r="P31" s="99">
        <f t="shared" si="13"/>
        <v>0</v>
      </c>
      <c r="Q31" s="99">
        <f t="shared" si="13"/>
        <v>3</v>
      </c>
      <c r="R31" s="99">
        <f t="shared" si="13"/>
        <v>0</v>
      </c>
      <c r="S31" s="99">
        <f t="shared" si="13"/>
        <v>0</v>
      </c>
      <c r="T31" s="99">
        <f t="shared" si="13"/>
        <v>0</v>
      </c>
      <c r="U31" s="99">
        <f t="shared" si="13"/>
        <v>0</v>
      </c>
      <c r="V31" s="99">
        <f t="shared" si="13"/>
        <v>3</v>
      </c>
      <c r="W31" s="99">
        <f t="shared" si="13"/>
        <v>0</v>
      </c>
      <c r="X31" s="99">
        <f t="shared" ref="X31:AA31" si="15">+X27+X29</f>
        <v>0</v>
      </c>
      <c r="Y31" s="99">
        <f t="shared" si="15"/>
        <v>0</v>
      </c>
      <c r="Z31" s="99">
        <f t="shared" si="15"/>
        <v>0</v>
      </c>
      <c r="AA31" s="106">
        <f t="shared" si="15"/>
        <v>1</v>
      </c>
      <c r="AB31" s="99"/>
      <c r="AC31" s="99"/>
      <c r="AD31" s="99"/>
      <c r="AE31" s="99"/>
      <c r="AF31" s="132">
        <v>0.43</v>
      </c>
      <c r="AG31" s="132">
        <f t="shared" ref="AG31:AG32" si="16">+AG27+AG29</f>
        <v>0.92999999999999994</v>
      </c>
      <c r="AH31" s="106"/>
      <c r="AI31" s="106"/>
      <c r="AJ31" s="119"/>
      <c r="AK31" s="119"/>
      <c r="AL31" s="262"/>
      <c r="AM31" s="248"/>
      <c r="AN31" s="248"/>
      <c r="AO31" s="259"/>
      <c r="AP31" s="248"/>
    </row>
    <row r="32" spans="1:42" s="5" customFormat="1" ht="34.9" customHeight="1" thickBot="1" x14ac:dyDescent="0.3">
      <c r="A32" s="220"/>
      <c r="B32" s="215"/>
      <c r="C32" s="245"/>
      <c r="D32" s="218"/>
      <c r="E32" s="218"/>
      <c r="F32" s="218"/>
      <c r="G32" s="43" t="s">
        <v>14</v>
      </c>
      <c r="H32" s="90">
        <f>+L32+Q32+V32+AA32+K32</f>
        <v>1227687980</v>
      </c>
      <c r="I32" s="101">
        <f>+I28+I30</f>
        <v>183000000</v>
      </c>
      <c r="J32" s="102">
        <f>+J28+J30</f>
        <v>164426239</v>
      </c>
      <c r="K32" s="93">
        <v>113597777</v>
      </c>
      <c r="L32" s="94">
        <v>218090203</v>
      </c>
      <c r="M32" s="90">
        <v>218090203</v>
      </c>
      <c r="N32" s="90">
        <f t="shared" ref="N32:AA32" si="17">+N28+N30</f>
        <v>0</v>
      </c>
      <c r="O32" s="90">
        <f t="shared" si="17"/>
        <v>0</v>
      </c>
      <c r="P32" s="90">
        <f t="shared" si="17"/>
        <v>0</v>
      </c>
      <c r="Q32" s="90">
        <f t="shared" si="17"/>
        <v>297000000</v>
      </c>
      <c r="R32" s="90">
        <f t="shared" si="17"/>
        <v>0</v>
      </c>
      <c r="S32" s="94">
        <f t="shared" si="17"/>
        <v>0</v>
      </c>
      <c r="T32" s="120">
        <f t="shared" si="17"/>
        <v>0</v>
      </c>
      <c r="U32" s="105">
        <f t="shared" si="17"/>
        <v>0</v>
      </c>
      <c r="V32" s="90">
        <f t="shared" si="17"/>
        <v>299000000</v>
      </c>
      <c r="W32" s="90">
        <f t="shared" si="17"/>
        <v>0</v>
      </c>
      <c r="X32" s="90">
        <f t="shared" si="17"/>
        <v>0</v>
      </c>
      <c r="Y32" s="90">
        <f t="shared" si="17"/>
        <v>0</v>
      </c>
      <c r="Z32" s="90">
        <f t="shared" si="17"/>
        <v>0</v>
      </c>
      <c r="AA32" s="90">
        <f t="shared" si="17"/>
        <v>300000000</v>
      </c>
      <c r="AB32" s="90"/>
      <c r="AC32" s="90"/>
      <c r="AD32" s="90"/>
      <c r="AE32" s="90"/>
      <c r="AF32" s="117">
        <v>196841208</v>
      </c>
      <c r="AG32" s="117">
        <f t="shared" si="16"/>
        <v>204524953</v>
      </c>
      <c r="AH32" s="90"/>
      <c r="AI32" s="90"/>
      <c r="AJ32" s="119"/>
      <c r="AK32" s="119"/>
      <c r="AL32" s="263"/>
      <c r="AM32" s="249"/>
      <c r="AN32" s="249"/>
      <c r="AO32" s="260"/>
      <c r="AP32" s="249"/>
    </row>
    <row r="33" spans="1:42" s="5" customFormat="1" ht="55.9" customHeight="1" x14ac:dyDescent="0.25">
      <c r="A33" s="220"/>
      <c r="B33" s="213">
        <v>5</v>
      </c>
      <c r="C33" s="210" t="s">
        <v>90</v>
      </c>
      <c r="D33" s="217" t="s">
        <v>85</v>
      </c>
      <c r="E33" s="218"/>
      <c r="F33" s="218"/>
      <c r="G33" s="44" t="s">
        <v>9</v>
      </c>
      <c r="H33" s="113">
        <f>+L33+Q33+V33+AA33+K33</f>
        <v>14</v>
      </c>
      <c r="I33" s="113">
        <v>1</v>
      </c>
      <c r="J33" s="113">
        <v>1</v>
      </c>
      <c r="K33" s="113">
        <v>1</v>
      </c>
      <c r="L33" s="113">
        <v>4</v>
      </c>
      <c r="M33" s="113">
        <v>4</v>
      </c>
      <c r="N33" s="113"/>
      <c r="O33" s="113"/>
      <c r="P33" s="113"/>
      <c r="Q33" s="99">
        <v>4</v>
      </c>
      <c r="R33" s="99"/>
      <c r="S33" s="113"/>
      <c r="T33" s="115"/>
      <c r="U33" s="133"/>
      <c r="V33" s="113">
        <v>4</v>
      </c>
      <c r="W33" s="113"/>
      <c r="X33" s="113"/>
      <c r="Y33" s="113"/>
      <c r="Z33" s="113"/>
      <c r="AA33" s="113">
        <v>1</v>
      </c>
      <c r="AB33" s="113"/>
      <c r="AC33" s="113"/>
      <c r="AD33" s="113"/>
      <c r="AE33" s="113"/>
      <c r="AF33" s="134">
        <v>1</v>
      </c>
      <c r="AG33" s="134">
        <v>2</v>
      </c>
      <c r="AH33" s="132"/>
      <c r="AI33" s="132"/>
      <c r="AJ33" s="119">
        <f>AG33/M33</f>
        <v>0.5</v>
      </c>
      <c r="AK33" s="119">
        <f>(AG33+K33)/H33</f>
        <v>0.21428571428571427</v>
      </c>
      <c r="AL33" s="253" t="s">
        <v>148</v>
      </c>
      <c r="AM33" s="254" t="s">
        <v>77</v>
      </c>
      <c r="AN33" s="254" t="s">
        <v>77</v>
      </c>
      <c r="AO33" s="255" t="s">
        <v>149</v>
      </c>
      <c r="AP33" s="267" t="s">
        <v>110</v>
      </c>
    </row>
    <row r="34" spans="1:42" s="5" customFormat="1" ht="55.9" customHeight="1" x14ac:dyDescent="0.25">
      <c r="A34" s="220"/>
      <c r="B34" s="214"/>
      <c r="C34" s="211"/>
      <c r="D34" s="218"/>
      <c r="E34" s="218"/>
      <c r="F34" s="218"/>
      <c r="G34" s="41" t="s">
        <v>10</v>
      </c>
      <c r="H34" s="90">
        <f>+M34+Q34+V34+AA34+K34</f>
        <v>1896422921</v>
      </c>
      <c r="I34" s="91">
        <v>259000000</v>
      </c>
      <c r="J34" s="92">
        <v>266794422</v>
      </c>
      <c r="K34" s="93">
        <v>262322021</v>
      </c>
      <c r="L34" s="94">
        <v>348853000</v>
      </c>
      <c r="M34" s="90">
        <v>365100900</v>
      </c>
      <c r="N34" s="90"/>
      <c r="O34" s="90"/>
      <c r="P34" s="90"/>
      <c r="Q34" s="90">
        <v>421000000</v>
      </c>
      <c r="R34" s="90"/>
      <c r="S34" s="94"/>
      <c r="T34" s="120"/>
      <c r="U34" s="105"/>
      <c r="V34" s="90">
        <v>423000000</v>
      </c>
      <c r="W34" s="90"/>
      <c r="X34" s="90"/>
      <c r="Y34" s="90"/>
      <c r="Z34" s="90"/>
      <c r="AA34" s="90">
        <v>425000000</v>
      </c>
      <c r="AB34" s="90"/>
      <c r="AC34" s="90"/>
      <c r="AD34" s="90"/>
      <c r="AE34" s="90"/>
      <c r="AF34" s="117">
        <v>271299267</v>
      </c>
      <c r="AG34" s="117">
        <v>338284800</v>
      </c>
      <c r="AH34" s="117"/>
      <c r="AI34" s="117"/>
      <c r="AJ34" s="119">
        <f>AG34/M34</f>
        <v>0.92655153684912861</v>
      </c>
      <c r="AK34" s="119">
        <f>(AG34+K34)/H34</f>
        <v>0.31670510535872182</v>
      </c>
      <c r="AL34" s="262"/>
      <c r="AM34" s="248"/>
      <c r="AN34" s="248"/>
      <c r="AO34" s="270"/>
      <c r="AP34" s="268"/>
    </row>
    <row r="35" spans="1:42" s="5" customFormat="1" ht="55.9" customHeight="1" x14ac:dyDescent="0.25">
      <c r="A35" s="220"/>
      <c r="B35" s="214"/>
      <c r="C35" s="211"/>
      <c r="D35" s="218"/>
      <c r="E35" s="218"/>
      <c r="F35" s="218"/>
      <c r="G35" s="41" t="s">
        <v>11</v>
      </c>
      <c r="H35" s="95"/>
      <c r="I35" s="96"/>
      <c r="J35" s="96"/>
      <c r="K35" s="96"/>
      <c r="L35" s="95">
        <v>0</v>
      </c>
      <c r="M35" s="95">
        <v>0</v>
      </c>
      <c r="N35" s="95"/>
      <c r="O35" s="95"/>
      <c r="P35" s="99"/>
      <c r="Q35" s="95"/>
      <c r="R35" s="95"/>
      <c r="S35" s="95"/>
      <c r="T35" s="110"/>
      <c r="U35" s="133"/>
      <c r="V35" s="95"/>
      <c r="W35" s="95"/>
      <c r="X35" s="95"/>
      <c r="Y35" s="95"/>
      <c r="Z35" s="95"/>
      <c r="AA35" s="95"/>
      <c r="AB35" s="95"/>
      <c r="AC35" s="95"/>
      <c r="AD35" s="95"/>
      <c r="AE35" s="95"/>
      <c r="AF35" s="123"/>
      <c r="AG35" s="123"/>
      <c r="AH35" s="124"/>
      <c r="AI35" s="124"/>
      <c r="AJ35" s="123"/>
      <c r="AK35" s="123"/>
      <c r="AL35" s="262"/>
      <c r="AM35" s="248"/>
      <c r="AN35" s="248"/>
      <c r="AO35" s="270"/>
      <c r="AP35" s="268"/>
    </row>
    <row r="36" spans="1:42" s="5" customFormat="1" ht="55.9" customHeight="1" x14ac:dyDescent="0.25">
      <c r="A36" s="220"/>
      <c r="B36" s="214"/>
      <c r="C36" s="211"/>
      <c r="D36" s="218"/>
      <c r="E36" s="218"/>
      <c r="F36" s="218"/>
      <c r="G36" s="41" t="s">
        <v>12</v>
      </c>
      <c r="H36" s="95"/>
      <c r="I36" s="96"/>
      <c r="J36" s="96"/>
      <c r="K36" s="96"/>
      <c r="L36" s="98">
        <v>97852816</v>
      </c>
      <c r="M36" s="111">
        <v>97852816</v>
      </c>
      <c r="N36" s="111"/>
      <c r="O36" s="111"/>
      <c r="P36" s="111"/>
      <c r="Q36" s="98"/>
      <c r="R36" s="98"/>
      <c r="S36" s="98"/>
      <c r="T36" s="112"/>
      <c r="U36" s="116"/>
      <c r="V36" s="90"/>
      <c r="W36" s="95"/>
      <c r="X36" s="95"/>
      <c r="Y36" s="95"/>
      <c r="Z36" s="95"/>
      <c r="AA36" s="95"/>
      <c r="AB36" s="95"/>
      <c r="AC36" s="95"/>
      <c r="AD36" s="95"/>
      <c r="AE36" s="95"/>
      <c r="AF36" s="117">
        <v>86533014</v>
      </c>
      <c r="AG36" s="117">
        <v>97852816</v>
      </c>
      <c r="AH36" s="117"/>
      <c r="AI36" s="117"/>
      <c r="AJ36" s="119"/>
      <c r="AK36" s="123"/>
      <c r="AL36" s="262"/>
      <c r="AM36" s="248"/>
      <c r="AN36" s="248"/>
      <c r="AO36" s="270"/>
      <c r="AP36" s="268"/>
    </row>
    <row r="37" spans="1:42" s="5" customFormat="1" ht="55.9" customHeight="1" x14ac:dyDescent="0.25">
      <c r="A37" s="220"/>
      <c r="B37" s="214"/>
      <c r="C37" s="211"/>
      <c r="D37" s="218"/>
      <c r="E37" s="218"/>
      <c r="F37" s="218"/>
      <c r="G37" s="41" t="s">
        <v>13</v>
      </c>
      <c r="H37" s="99">
        <f>+L37+Q37+V37+AA37+K37</f>
        <v>14</v>
      </c>
      <c r="I37" s="99">
        <f t="shared" ref="I37:AA37" si="18">+I33+I35</f>
        <v>1</v>
      </c>
      <c r="J37" s="99">
        <f t="shared" ref="J37" si="19">+J33+J35</f>
        <v>1</v>
      </c>
      <c r="K37" s="99">
        <v>1</v>
      </c>
      <c r="L37" s="99">
        <v>4</v>
      </c>
      <c r="M37" s="99">
        <v>4</v>
      </c>
      <c r="N37" s="99">
        <f t="shared" si="18"/>
        <v>0</v>
      </c>
      <c r="O37" s="99">
        <f t="shared" si="18"/>
        <v>0</v>
      </c>
      <c r="P37" s="99">
        <f t="shared" si="18"/>
        <v>0</v>
      </c>
      <c r="Q37" s="99">
        <f t="shared" si="18"/>
        <v>4</v>
      </c>
      <c r="R37" s="99">
        <f t="shared" si="18"/>
        <v>0</v>
      </c>
      <c r="S37" s="99">
        <f t="shared" si="18"/>
        <v>0</v>
      </c>
      <c r="T37" s="99">
        <f t="shared" si="18"/>
        <v>0</v>
      </c>
      <c r="U37" s="99">
        <f t="shared" si="18"/>
        <v>0</v>
      </c>
      <c r="V37" s="99">
        <f t="shared" si="18"/>
        <v>4</v>
      </c>
      <c r="W37" s="99">
        <f t="shared" si="18"/>
        <v>0</v>
      </c>
      <c r="X37" s="99">
        <f t="shared" si="18"/>
        <v>0</v>
      </c>
      <c r="Y37" s="99">
        <f t="shared" si="18"/>
        <v>0</v>
      </c>
      <c r="Z37" s="99">
        <f t="shared" si="18"/>
        <v>0</v>
      </c>
      <c r="AA37" s="99">
        <f t="shared" si="18"/>
        <v>1</v>
      </c>
      <c r="AB37" s="100"/>
      <c r="AC37" s="100"/>
      <c r="AD37" s="100"/>
      <c r="AE37" s="99"/>
      <c r="AF37" s="132">
        <v>1</v>
      </c>
      <c r="AG37" s="132">
        <f t="shared" ref="AG37:AG38" si="20">+AG33+AG35</f>
        <v>2</v>
      </c>
      <c r="AH37" s="99"/>
      <c r="AI37" s="99"/>
      <c r="AJ37" s="119"/>
      <c r="AK37" s="119"/>
      <c r="AL37" s="262"/>
      <c r="AM37" s="248"/>
      <c r="AN37" s="248"/>
      <c r="AO37" s="270"/>
      <c r="AP37" s="268"/>
    </row>
    <row r="38" spans="1:42" s="5" customFormat="1" ht="55.9" customHeight="1" thickBot="1" x14ac:dyDescent="0.3">
      <c r="A38" s="220"/>
      <c r="B38" s="215"/>
      <c r="C38" s="216"/>
      <c r="D38" s="218"/>
      <c r="E38" s="218"/>
      <c r="F38" s="218"/>
      <c r="G38" s="43" t="s">
        <v>14</v>
      </c>
      <c r="H38" s="90">
        <f>+L38+Q38+V38+AA38+K38</f>
        <v>1978027837</v>
      </c>
      <c r="I38" s="101">
        <f>+I34+I36</f>
        <v>259000000</v>
      </c>
      <c r="J38" s="102">
        <f>+J34+J36</f>
        <v>266794422</v>
      </c>
      <c r="K38" s="93">
        <v>262322021</v>
      </c>
      <c r="L38" s="94">
        <v>446705816</v>
      </c>
      <c r="M38" s="90">
        <v>462953716</v>
      </c>
      <c r="N38" s="90">
        <f t="shared" ref="N38:AA38" si="21">+N34+N36</f>
        <v>0</v>
      </c>
      <c r="O38" s="90">
        <f t="shared" si="21"/>
        <v>0</v>
      </c>
      <c r="P38" s="90">
        <f t="shared" si="21"/>
        <v>0</v>
      </c>
      <c r="Q38" s="90">
        <f t="shared" si="21"/>
        <v>421000000</v>
      </c>
      <c r="R38" s="90">
        <f t="shared" si="21"/>
        <v>0</v>
      </c>
      <c r="S38" s="94">
        <f t="shared" si="21"/>
        <v>0</v>
      </c>
      <c r="T38" s="120">
        <f t="shared" si="21"/>
        <v>0</v>
      </c>
      <c r="U38" s="105">
        <f t="shared" si="21"/>
        <v>0</v>
      </c>
      <c r="V38" s="90">
        <f t="shared" si="21"/>
        <v>423000000</v>
      </c>
      <c r="W38" s="90">
        <f t="shared" si="21"/>
        <v>0</v>
      </c>
      <c r="X38" s="90">
        <f t="shared" si="21"/>
        <v>0</v>
      </c>
      <c r="Y38" s="90">
        <f t="shared" si="21"/>
        <v>0</v>
      </c>
      <c r="Z38" s="90">
        <f t="shared" si="21"/>
        <v>0</v>
      </c>
      <c r="AA38" s="90">
        <f t="shared" si="21"/>
        <v>425000000</v>
      </c>
      <c r="AB38" s="90"/>
      <c r="AC38" s="90"/>
      <c r="AD38" s="90"/>
      <c r="AE38" s="90"/>
      <c r="AF38" s="117">
        <v>357832281</v>
      </c>
      <c r="AG38" s="117">
        <f t="shared" si="20"/>
        <v>436137616</v>
      </c>
      <c r="AH38" s="90"/>
      <c r="AI38" s="90"/>
      <c r="AJ38" s="119"/>
      <c r="AK38" s="119"/>
      <c r="AL38" s="263"/>
      <c r="AM38" s="249"/>
      <c r="AN38" s="249"/>
      <c r="AO38" s="271"/>
      <c r="AP38" s="269"/>
    </row>
    <row r="39" spans="1:42" s="5" customFormat="1" ht="86.45" customHeight="1" x14ac:dyDescent="0.25">
      <c r="A39" s="220"/>
      <c r="B39" s="213">
        <v>6</v>
      </c>
      <c r="C39" s="210" t="s">
        <v>91</v>
      </c>
      <c r="D39" s="217" t="s">
        <v>85</v>
      </c>
      <c r="E39" s="218"/>
      <c r="F39" s="218"/>
      <c r="G39" s="44" t="s">
        <v>9</v>
      </c>
      <c r="H39" s="113">
        <f>+L39+Q39+V39+AA39+K39</f>
        <v>24</v>
      </c>
      <c r="I39" s="113">
        <v>3</v>
      </c>
      <c r="J39" s="113">
        <v>3</v>
      </c>
      <c r="K39" s="113">
        <v>3</v>
      </c>
      <c r="L39" s="113">
        <v>6</v>
      </c>
      <c r="M39" s="113">
        <v>7</v>
      </c>
      <c r="N39" s="113"/>
      <c r="O39" s="113"/>
      <c r="P39" s="113"/>
      <c r="Q39" s="115">
        <v>6</v>
      </c>
      <c r="R39" s="113"/>
      <c r="S39" s="113"/>
      <c r="T39" s="115"/>
      <c r="U39" s="133"/>
      <c r="V39" s="113">
        <v>6</v>
      </c>
      <c r="W39" s="113"/>
      <c r="X39" s="113"/>
      <c r="Y39" s="113"/>
      <c r="Z39" s="113"/>
      <c r="AA39" s="113">
        <v>3</v>
      </c>
      <c r="AB39" s="113"/>
      <c r="AC39" s="113"/>
      <c r="AD39" s="113"/>
      <c r="AE39" s="113"/>
      <c r="AF39" s="123">
        <v>4</v>
      </c>
      <c r="AG39" s="123">
        <v>6</v>
      </c>
      <c r="AH39" s="132"/>
      <c r="AI39" s="132"/>
      <c r="AJ39" s="119">
        <f>AG39/M39</f>
        <v>0.8571428571428571</v>
      </c>
      <c r="AK39" s="119">
        <f>(AG39+K39)/H39</f>
        <v>0.375</v>
      </c>
      <c r="AL39" s="253" t="s">
        <v>150</v>
      </c>
      <c r="AM39" s="254" t="s">
        <v>77</v>
      </c>
      <c r="AN39" s="254" t="s">
        <v>77</v>
      </c>
      <c r="AO39" s="264" t="s">
        <v>151</v>
      </c>
      <c r="AP39" s="267" t="s">
        <v>152</v>
      </c>
    </row>
    <row r="40" spans="1:42" s="5" customFormat="1" ht="86.45" customHeight="1" x14ac:dyDescent="0.25">
      <c r="A40" s="220"/>
      <c r="B40" s="214"/>
      <c r="C40" s="211"/>
      <c r="D40" s="218"/>
      <c r="E40" s="218"/>
      <c r="F40" s="218"/>
      <c r="G40" s="41" t="s">
        <v>10</v>
      </c>
      <c r="H40" s="90">
        <f>+M40+Q40+V40+AA40+K40</f>
        <v>1116401967</v>
      </c>
      <c r="I40" s="91">
        <v>170999895</v>
      </c>
      <c r="J40" s="92">
        <v>126996034</v>
      </c>
      <c r="K40" s="93">
        <v>83301867</v>
      </c>
      <c r="L40" s="94">
        <v>168348000</v>
      </c>
      <c r="M40" s="90">
        <v>152100100</v>
      </c>
      <c r="N40" s="90"/>
      <c r="O40" s="90"/>
      <c r="P40" s="90"/>
      <c r="Q40" s="90">
        <v>292000000</v>
      </c>
      <c r="R40" s="90"/>
      <c r="S40" s="94"/>
      <c r="T40" s="120"/>
      <c r="U40" s="105"/>
      <c r="V40" s="90">
        <v>294000000</v>
      </c>
      <c r="W40" s="90"/>
      <c r="X40" s="90"/>
      <c r="Y40" s="90"/>
      <c r="Z40" s="90"/>
      <c r="AA40" s="90">
        <v>295000000</v>
      </c>
      <c r="AB40" s="90"/>
      <c r="AC40" s="90"/>
      <c r="AD40" s="90"/>
      <c r="AE40" s="90"/>
      <c r="AF40" s="117">
        <v>60244533</v>
      </c>
      <c r="AG40" s="117">
        <v>91159500</v>
      </c>
      <c r="AH40" s="117"/>
      <c r="AI40" s="117"/>
      <c r="AJ40" s="119">
        <f>AG40/M40</f>
        <v>0.59933885645045604</v>
      </c>
      <c r="AK40" s="119">
        <f>(AG40+K40)/H40</f>
        <v>0.15627110320202436</v>
      </c>
      <c r="AL40" s="262"/>
      <c r="AM40" s="248"/>
      <c r="AN40" s="248"/>
      <c r="AO40" s="265"/>
      <c r="AP40" s="268"/>
    </row>
    <row r="41" spans="1:42" s="5" customFormat="1" ht="86.45" customHeight="1" x14ac:dyDescent="0.25">
      <c r="A41" s="220"/>
      <c r="B41" s="214"/>
      <c r="C41" s="211"/>
      <c r="D41" s="218"/>
      <c r="E41" s="218"/>
      <c r="F41" s="218"/>
      <c r="G41" s="41" t="s">
        <v>11</v>
      </c>
      <c r="H41" s="95"/>
      <c r="I41" s="96"/>
      <c r="J41" s="96"/>
      <c r="K41" s="96"/>
      <c r="L41" s="95">
        <v>0</v>
      </c>
      <c r="M41" s="95">
        <v>0</v>
      </c>
      <c r="N41" s="95"/>
      <c r="O41" s="95"/>
      <c r="P41" s="95"/>
      <c r="Q41" s="95"/>
      <c r="R41" s="95"/>
      <c r="S41" s="95"/>
      <c r="T41" s="110"/>
      <c r="U41" s="133"/>
      <c r="V41" s="95"/>
      <c r="W41" s="95"/>
      <c r="X41" s="95"/>
      <c r="Y41" s="95"/>
      <c r="Z41" s="95"/>
      <c r="AA41" s="95"/>
      <c r="AB41" s="95"/>
      <c r="AC41" s="95"/>
      <c r="AD41" s="95"/>
      <c r="AE41" s="95"/>
      <c r="AF41" s="123"/>
      <c r="AG41" s="123"/>
      <c r="AH41" s="124"/>
      <c r="AI41" s="124"/>
      <c r="AJ41" s="123"/>
      <c r="AK41" s="123"/>
      <c r="AL41" s="262"/>
      <c r="AM41" s="248"/>
      <c r="AN41" s="248"/>
      <c r="AO41" s="265"/>
      <c r="AP41" s="268"/>
    </row>
    <row r="42" spans="1:42" s="5" customFormat="1" ht="86.45" customHeight="1" x14ac:dyDescent="0.25">
      <c r="A42" s="220"/>
      <c r="B42" s="214"/>
      <c r="C42" s="211"/>
      <c r="D42" s="218"/>
      <c r="E42" s="218"/>
      <c r="F42" s="218"/>
      <c r="G42" s="41" t="s">
        <v>12</v>
      </c>
      <c r="H42" s="95"/>
      <c r="I42" s="96"/>
      <c r="J42" s="96"/>
      <c r="K42" s="96"/>
      <c r="L42" s="98">
        <v>29455450</v>
      </c>
      <c r="M42" s="111">
        <v>29455450</v>
      </c>
      <c r="N42" s="111"/>
      <c r="O42" s="111"/>
      <c r="P42" s="111"/>
      <c r="Q42" s="98"/>
      <c r="R42" s="98"/>
      <c r="S42" s="98"/>
      <c r="T42" s="112"/>
      <c r="U42" s="116"/>
      <c r="V42" s="90"/>
      <c r="W42" s="95"/>
      <c r="X42" s="95"/>
      <c r="Y42" s="95"/>
      <c r="Z42" s="95"/>
      <c r="AA42" s="95"/>
      <c r="AB42" s="95"/>
      <c r="AC42" s="95"/>
      <c r="AD42" s="95"/>
      <c r="AE42" s="107"/>
      <c r="AF42" s="117">
        <v>21777888</v>
      </c>
      <c r="AG42" s="117">
        <v>27737160</v>
      </c>
      <c r="AH42" s="117"/>
      <c r="AI42" s="117"/>
      <c r="AJ42" s="119"/>
      <c r="AK42" s="123"/>
      <c r="AL42" s="262"/>
      <c r="AM42" s="248"/>
      <c r="AN42" s="248"/>
      <c r="AO42" s="265"/>
      <c r="AP42" s="268"/>
    </row>
    <row r="43" spans="1:42" s="5" customFormat="1" ht="86.45" customHeight="1" x14ac:dyDescent="0.25">
      <c r="A43" s="220"/>
      <c r="B43" s="214"/>
      <c r="C43" s="211"/>
      <c r="D43" s="218"/>
      <c r="E43" s="218"/>
      <c r="F43" s="218"/>
      <c r="G43" s="41" t="s">
        <v>13</v>
      </c>
      <c r="H43" s="99">
        <f>+L43+Q43+V43+AA43+K43</f>
        <v>24</v>
      </c>
      <c r="I43" s="99">
        <f t="shared" ref="I43" si="22">+I39+I41</f>
        <v>3</v>
      </c>
      <c r="J43" s="99">
        <f t="shared" ref="J43" si="23">+J39+J41</f>
        <v>3</v>
      </c>
      <c r="K43" s="99">
        <v>3</v>
      </c>
      <c r="L43" s="99">
        <v>6</v>
      </c>
      <c r="M43" s="99">
        <v>7</v>
      </c>
      <c r="N43" s="99">
        <f t="shared" ref="N43:AA43" si="24">+N39+N41</f>
        <v>0</v>
      </c>
      <c r="O43" s="99">
        <f t="shared" si="24"/>
        <v>0</v>
      </c>
      <c r="P43" s="99">
        <f t="shared" si="24"/>
        <v>0</v>
      </c>
      <c r="Q43" s="99">
        <f t="shared" si="24"/>
        <v>6</v>
      </c>
      <c r="R43" s="99">
        <f t="shared" si="24"/>
        <v>0</v>
      </c>
      <c r="S43" s="99">
        <f t="shared" si="24"/>
        <v>0</v>
      </c>
      <c r="T43" s="99">
        <f t="shared" si="24"/>
        <v>0</v>
      </c>
      <c r="U43" s="99">
        <f t="shared" si="24"/>
        <v>0</v>
      </c>
      <c r="V43" s="99">
        <f t="shared" si="24"/>
        <v>6</v>
      </c>
      <c r="W43" s="99">
        <f t="shared" si="24"/>
        <v>0</v>
      </c>
      <c r="X43" s="99">
        <f t="shared" si="24"/>
        <v>0</v>
      </c>
      <c r="Y43" s="99">
        <f t="shared" si="24"/>
        <v>0</v>
      </c>
      <c r="Z43" s="99">
        <f t="shared" si="24"/>
        <v>0</v>
      </c>
      <c r="AA43" s="99">
        <f t="shared" si="24"/>
        <v>3</v>
      </c>
      <c r="AB43" s="99"/>
      <c r="AC43" s="99"/>
      <c r="AD43" s="99"/>
      <c r="AE43" s="99"/>
      <c r="AF43" s="124">
        <v>4</v>
      </c>
      <c r="AG43" s="124">
        <f t="shared" ref="AG43:AG44" si="25">+AG39+AG41</f>
        <v>6</v>
      </c>
      <c r="AH43" s="99"/>
      <c r="AI43" s="99"/>
      <c r="AJ43" s="119"/>
      <c r="AK43" s="119"/>
      <c r="AL43" s="262"/>
      <c r="AM43" s="248"/>
      <c r="AN43" s="248"/>
      <c r="AO43" s="265"/>
      <c r="AP43" s="268"/>
    </row>
    <row r="44" spans="1:42" s="5" customFormat="1" ht="86.45" customHeight="1" thickBot="1" x14ac:dyDescent="0.3">
      <c r="A44" s="220"/>
      <c r="B44" s="215"/>
      <c r="C44" s="216"/>
      <c r="D44" s="240"/>
      <c r="E44" s="218"/>
      <c r="F44" s="218"/>
      <c r="G44" s="43" t="s">
        <v>14</v>
      </c>
      <c r="H44" s="90">
        <f>+L44+Q44+V44+AA44+K44</f>
        <v>1162105317</v>
      </c>
      <c r="I44" s="101">
        <f>+I40+I42</f>
        <v>170999895</v>
      </c>
      <c r="J44" s="102">
        <f>+J40+J42</f>
        <v>126996034</v>
      </c>
      <c r="K44" s="93">
        <v>83301867</v>
      </c>
      <c r="L44" s="94">
        <v>197803450</v>
      </c>
      <c r="M44" s="90">
        <v>181555550</v>
      </c>
      <c r="N44" s="90">
        <f t="shared" ref="N44:AA44" si="26">+N40+N42</f>
        <v>0</v>
      </c>
      <c r="O44" s="90">
        <f t="shared" si="26"/>
        <v>0</v>
      </c>
      <c r="P44" s="90">
        <f t="shared" si="26"/>
        <v>0</v>
      </c>
      <c r="Q44" s="90">
        <f t="shared" si="26"/>
        <v>292000000</v>
      </c>
      <c r="R44" s="90">
        <f t="shared" si="26"/>
        <v>0</v>
      </c>
      <c r="S44" s="94">
        <f t="shared" si="26"/>
        <v>0</v>
      </c>
      <c r="T44" s="120">
        <f t="shared" si="26"/>
        <v>0</v>
      </c>
      <c r="U44" s="105">
        <f t="shared" si="26"/>
        <v>0</v>
      </c>
      <c r="V44" s="90">
        <f t="shared" si="26"/>
        <v>294000000</v>
      </c>
      <c r="W44" s="90">
        <f t="shared" si="26"/>
        <v>0</v>
      </c>
      <c r="X44" s="90">
        <f t="shared" si="26"/>
        <v>0</v>
      </c>
      <c r="Y44" s="90">
        <f t="shared" si="26"/>
        <v>0</v>
      </c>
      <c r="Z44" s="90">
        <f t="shared" si="26"/>
        <v>0</v>
      </c>
      <c r="AA44" s="90">
        <f t="shared" si="26"/>
        <v>295000000</v>
      </c>
      <c r="AB44" s="90"/>
      <c r="AC44" s="90"/>
      <c r="AD44" s="90"/>
      <c r="AE44" s="90"/>
      <c r="AF44" s="117">
        <v>82022421</v>
      </c>
      <c r="AG44" s="117">
        <f t="shared" si="25"/>
        <v>118896660</v>
      </c>
      <c r="AH44" s="90"/>
      <c r="AI44" s="90"/>
      <c r="AJ44" s="119"/>
      <c r="AK44" s="119"/>
      <c r="AL44" s="263"/>
      <c r="AM44" s="249"/>
      <c r="AN44" s="249"/>
      <c r="AO44" s="266"/>
      <c r="AP44" s="269"/>
    </row>
    <row r="45" spans="1:42" ht="31.5" customHeight="1" x14ac:dyDescent="0.25">
      <c r="A45" s="198" t="s">
        <v>15</v>
      </c>
      <c r="B45" s="199"/>
      <c r="C45" s="199"/>
      <c r="D45" s="200"/>
      <c r="E45" s="199"/>
      <c r="F45" s="201"/>
      <c r="G45" s="44" t="s">
        <v>10</v>
      </c>
      <c r="H45" s="31">
        <f>H10+H16+H22+H28+H34+H40</f>
        <v>10910034227</v>
      </c>
      <c r="I45" s="31">
        <f>I10+I16+I22+I28+I34+I40</f>
        <v>1643433817</v>
      </c>
      <c r="J45" s="31">
        <f t="shared" ref="J45" si="27">J10+J16+J22+J28+J34+J40</f>
        <v>1368650617</v>
      </c>
      <c r="K45" s="31">
        <f t="shared" ref="K45:AA45" si="28">K10+K16+K22+K28+K34+K40</f>
        <v>1198849249</v>
      </c>
      <c r="L45" s="31">
        <f t="shared" si="28"/>
        <v>1744585000</v>
      </c>
      <c r="M45" s="31">
        <f t="shared" ref="M45" si="29">M10+M16+M22+M28+M34+M40</f>
        <v>1704184978</v>
      </c>
      <c r="N45" s="31"/>
      <c r="O45" s="31"/>
      <c r="P45" s="31"/>
      <c r="Q45" s="31">
        <f t="shared" si="28"/>
        <v>2661000000</v>
      </c>
      <c r="R45" s="31"/>
      <c r="S45" s="31"/>
      <c r="T45" s="31"/>
      <c r="U45" s="31"/>
      <c r="V45" s="31">
        <f t="shared" si="28"/>
        <v>2670000000</v>
      </c>
      <c r="W45" s="31"/>
      <c r="X45" s="31"/>
      <c r="Y45" s="31"/>
      <c r="Z45" s="31"/>
      <c r="AA45" s="31">
        <f t="shared" si="28"/>
        <v>2676000000</v>
      </c>
      <c r="AB45" s="31"/>
      <c r="AC45" s="31"/>
      <c r="AD45" s="31"/>
      <c r="AE45" s="31"/>
      <c r="AF45" s="31">
        <f t="shared" ref="AF45:AI45" si="30">AF10+AF16+AF22+AF28+AF34+AF40</f>
        <v>1100951300</v>
      </c>
      <c r="AG45" s="31">
        <f t="shared" si="30"/>
        <v>1531263634</v>
      </c>
      <c r="AH45" s="31">
        <f t="shared" si="30"/>
        <v>0</v>
      </c>
      <c r="AI45" s="31">
        <f t="shared" si="30"/>
        <v>0</v>
      </c>
      <c r="AJ45" s="195"/>
      <c r="AK45" s="196"/>
      <c r="AL45" s="196"/>
      <c r="AM45" s="196"/>
      <c r="AN45" s="196"/>
      <c r="AO45" s="196"/>
      <c r="AP45" s="196"/>
    </row>
    <row r="46" spans="1:42" ht="28.5" customHeight="1" x14ac:dyDescent="0.25">
      <c r="A46" s="202"/>
      <c r="B46" s="200"/>
      <c r="C46" s="200"/>
      <c r="D46" s="200"/>
      <c r="E46" s="200"/>
      <c r="F46" s="203"/>
      <c r="G46" s="41" t="s">
        <v>12</v>
      </c>
      <c r="H46" s="31">
        <f>+H12+H18+H24+H30+H36+H42</f>
        <v>0</v>
      </c>
      <c r="I46" s="31">
        <f t="shared" ref="I46:J46" si="31">+I12+I18+I24+I30+I36+I42</f>
        <v>0</v>
      </c>
      <c r="J46" s="31">
        <f t="shared" si="31"/>
        <v>0</v>
      </c>
      <c r="K46" s="31">
        <f t="shared" ref="K46:AA46" si="32">+K12+K18+K24+K30+K36+K42</f>
        <v>0</v>
      </c>
      <c r="L46" s="31">
        <f t="shared" si="32"/>
        <v>406228423</v>
      </c>
      <c r="M46" s="31">
        <f t="shared" ref="M46" si="33">+M12+M18+M24+M30+M36+M42</f>
        <v>406228423</v>
      </c>
      <c r="N46" s="31"/>
      <c r="O46" s="31"/>
      <c r="P46" s="31"/>
      <c r="Q46" s="31">
        <f t="shared" si="32"/>
        <v>0</v>
      </c>
      <c r="R46" s="31"/>
      <c r="S46" s="31"/>
      <c r="T46" s="31"/>
      <c r="U46" s="31"/>
      <c r="V46" s="31">
        <f t="shared" si="32"/>
        <v>0</v>
      </c>
      <c r="W46" s="31"/>
      <c r="X46" s="31"/>
      <c r="Y46" s="31"/>
      <c r="Z46" s="31"/>
      <c r="AA46" s="31">
        <f t="shared" si="32"/>
        <v>0</v>
      </c>
      <c r="AB46" s="30"/>
      <c r="AC46" s="30"/>
      <c r="AD46" s="30"/>
      <c r="AE46" s="63"/>
      <c r="AF46" s="64">
        <f t="shared" ref="AF46:AI46" si="34">+AF12+AF18+AF24+AF30+AF36+AF42</f>
        <v>347593710</v>
      </c>
      <c r="AG46" s="64">
        <f t="shared" si="34"/>
        <v>404510128</v>
      </c>
      <c r="AH46" s="31">
        <f t="shared" si="34"/>
        <v>0</v>
      </c>
      <c r="AI46" s="31">
        <f t="shared" si="34"/>
        <v>0</v>
      </c>
      <c r="AJ46" s="195"/>
      <c r="AK46" s="196"/>
      <c r="AL46" s="196"/>
      <c r="AM46" s="196"/>
      <c r="AN46" s="196"/>
      <c r="AO46" s="196"/>
      <c r="AP46" s="196"/>
    </row>
    <row r="47" spans="1:42" ht="35.25" customHeight="1" thickBot="1" x14ac:dyDescent="0.3">
      <c r="A47" s="204"/>
      <c r="B47" s="205"/>
      <c r="C47" s="205"/>
      <c r="D47" s="205"/>
      <c r="E47" s="205"/>
      <c r="F47" s="206"/>
      <c r="G47" s="43" t="s">
        <v>15</v>
      </c>
      <c r="H47" s="47">
        <f t="shared" ref="H47:AI47" si="35">H45+H46</f>
        <v>10910034227</v>
      </c>
      <c r="I47" s="47">
        <f t="shared" ref="I47:J47" si="36">I45+I46</f>
        <v>1643433817</v>
      </c>
      <c r="J47" s="47">
        <f t="shared" si="36"/>
        <v>1368650617</v>
      </c>
      <c r="K47" s="47">
        <f t="shared" ref="K47:AA47" si="37">K45+K46</f>
        <v>1198849249</v>
      </c>
      <c r="L47" s="47">
        <f t="shared" si="37"/>
        <v>2150813423</v>
      </c>
      <c r="M47" s="47">
        <f t="shared" ref="M47" si="38">M45+M46</f>
        <v>2110413401</v>
      </c>
      <c r="N47" s="47"/>
      <c r="O47" s="47"/>
      <c r="P47" s="47"/>
      <c r="Q47" s="47">
        <f t="shared" si="37"/>
        <v>2661000000</v>
      </c>
      <c r="R47" s="47"/>
      <c r="S47" s="47"/>
      <c r="T47" s="47"/>
      <c r="U47" s="47"/>
      <c r="V47" s="47">
        <f t="shared" si="37"/>
        <v>2670000000</v>
      </c>
      <c r="W47" s="47"/>
      <c r="X47" s="47"/>
      <c r="Y47" s="47"/>
      <c r="Z47" s="47"/>
      <c r="AA47" s="47">
        <f t="shared" si="37"/>
        <v>2676000000</v>
      </c>
      <c r="AB47" s="47"/>
      <c r="AC47" s="47"/>
      <c r="AD47" s="47"/>
      <c r="AE47" s="47"/>
      <c r="AF47" s="47">
        <f t="shared" si="35"/>
        <v>1448545010</v>
      </c>
      <c r="AG47" s="47">
        <f t="shared" si="35"/>
        <v>1935773762</v>
      </c>
      <c r="AH47" s="47">
        <f t="shared" si="35"/>
        <v>0</v>
      </c>
      <c r="AI47" s="47">
        <f t="shared" si="35"/>
        <v>0</v>
      </c>
      <c r="AJ47" s="195"/>
      <c r="AK47" s="196"/>
      <c r="AL47" s="196"/>
      <c r="AM47" s="196"/>
      <c r="AN47" s="196"/>
      <c r="AO47" s="196"/>
      <c r="AP47" s="196"/>
    </row>
    <row r="48" spans="1:42" ht="71.25" customHeight="1" x14ac:dyDescent="0.25">
      <c r="A48" s="197" t="s">
        <v>32</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row>
    <row r="50" spans="18:32" x14ac:dyDescent="0.25">
      <c r="S50" s="67"/>
      <c r="AF50" s="66"/>
    </row>
    <row r="54" spans="18:32" x14ac:dyDescent="0.25">
      <c r="R54" s="68"/>
    </row>
    <row r="57" spans="18:32" x14ac:dyDescent="0.25">
      <c r="V57" s="68"/>
    </row>
  </sheetData>
  <mergeCells count="84">
    <mergeCell ref="O3:AP3"/>
    <mergeCell ref="O4:AP4"/>
    <mergeCell ref="AL39:AL44"/>
    <mergeCell ref="AM39:AM44"/>
    <mergeCell ref="AN39:AN44"/>
    <mergeCell ref="AO39:AO44"/>
    <mergeCell ref="AP39:AP44"/>
    <mergeCell ref="AL33:AL38"/>
    <mergeCell ref="AM33:AM38"/>
    <mergeCell ref="AN33:AN38"/>
    <mergeCell ref="AO33:AO38"/>
    <mergeCell ref="AP33:AP38"/>
    <mergeCell ref="AL27:AL32"/>
    <mergeCell ref="AM27:AM32"/>
    <mergeCell ref="AN27:AN32"/>
    <mergeCell ref="AO27:AO32"/>
    <mergeCell ref="AP27:AP32"/>
    <mergeCell ref="AL21:AL26"/>
    <mergeCell ref="AM21:AM26"/>
    <mergeCell ref="AN21:AN26"/>
    <mergeCell ref="AO21:AO26"/>
    <mergeCell ref="AP21:AP26"/>
    <mergeCell ref="AL15:AL20"/>
    <mergeCell ref="AM15:AM20"/>
    <mergeCell ref="AN15:AN20"/>
    <mergeCell ref="AO15:AO20"/>
    <mergeCell ref="AP15:AP20"/>
    <mergeCell ref="AL9:AL14"/>
    <mergeCell ref="AM9:AM14"/>
    <mergeCell ref="AN9:AN14"/>
    <mergeCell ref="AO9:AO14"/>
    <mergeCell ref="AP9:AP14"/>
    <mergeCell ref="D33:D38"/>
    <mergeCell ref="D39:D44"/>
    <mergeCell ref="B9:B14"/>
    <mergeCell ref="C9:C14"/>
    <mergeCell ref="B39:B44"/>
    <mergeCell ref="C39:C44"/>
    <mergeCell ref="B27:B32"/>
    <mergeCell ref="C27:C32"/>
    <mergeCell ref="B33:B38"/>
    <mergeCell ref="D27:D32"/>
    <mergeCell ref="D9:D14"/>
    <mergeCell ref="D15:D20"/>
    <mergeCell ref="D21:D26"/>
    <mergeCell ref="A1:E4"/>
    <mergeCell ref="AF7:AI7"/>
    <mergeCell ref="I7:K7"/>
    <mergeCell ref="L7:P7"/>
    <mergeCell ref="Q7:U7"/>
    <mergeCell ref="F3:N3"/>
    <mergeCell ref="F4:N4"/>
    <mergeCell ref="F6:F8"/>
    <mergeCell ref="AF6:AI6"/>
    <mergeCell ref="F1:AP1"/>
    <mergeCell ref="AL6:AL8"/>
    <mergeCell ref="AM6:AM8"/>
    <mergeCell ref="AN6:AN8"/>
    <mergeCell ref="AO6:AO8"/>
    <mergeCell ref="AP6:AP8"/>
    <mergeCell ref="F2:AP2"/>
    <mergeCell ref="AK6:AK8"/>
    <mergeCell ref="B6:D7"/>
    <mergeCell ref="I6:AE6"/>
    <mergeCell ref="V7:Z7"/>
    <mergeCell ref="E6:E8"/>
    <mergeCell ref="AA7:AE7"/>
    <mergeCell ref="AJ6:AJ8"/>
    <mergeCell ref="A6:A8"/>
    <mergeCell ref="G6:G8"/>
    <mergeCell ref="H6:H8"/>
    <mergeCell ref="AJ45:AP47"/>
    <mergeCell ref="A48:AP48"/>
    <mergeCell ref="A45:F47"/>
    <mergeCell ref="B15:B20"/>
    <mergeCell ref="C15:C20"/>
    <mergeCell ref="B21:B26"/>
    <mergeCell ref="C21:C26"/>
    <mergeCell ref="C33:C38"/>
    <mergeCell ref="F9:F44"/>
    <mergeCell ref="E9:E44"/>
    <mergeCell ref="A9:A20"/>
    <mergeCell ref="A21:A26"/>
    <mergeCell ref="A27:A44"/>
  </mergeCells>
  <hyperlinks>
    <hyperlink ref="AP27" r:id="rId1" display="http://oab.ambientebogota.gov.co/"/>
  </hyperlinks>
  <printOptions horizontalCentered="1" verticalCentered="1"/>
  <pageMargins left="0" right="0" top="0.74803149606299213" bottom="0" header="0.31496062992125984" footer="0"/>
  <pageSetup scale="15"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9"/>
  <sheetViews>
    <sheetView zoomScale="66" zoomScaleNormal="66" zoomScaleSheetLayoutView="70" workbookViewId="0">
      <selection activeCell="C8" sqref="C8:C9"/>
    </sheetView>
  </sheetViews>
  <sheetFormatPr baseColWidth="10" defaultColWidth="11.42578125" defaultRowHeight="12.75" x14ac:dyDescent="0.25"/>
  <cols>
    <col min="1" max="1" width="12.28515625" style="8" customWidth="1"/>
    <col min="2" max="2" width="22.7109375" style="8" customWidth="1"/>
    <col min="3" max="3" width="39.85546875" style="23" customWidth="1"/>
    <col min="4" max="4" width="6.140625" style="8" customWidth="1"/>
    <col min="5" max="5" width="7.85546875" style="8" customWidth="1"/>
    <col min="6" max="6" width="13.28515625" style="8" customWidth="1"/>
    <col min="7" max="8" width="8" style="8" customWidth="1"/>
    <col min="9" max="11" width="7" style="8" customWidth="1"/>
    <col min="12"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0" width="12.28515625" style="9" customWidth="1"/>
    <col min="21" max="21" width="14.5703125" style="9" customWidth="1"/>
    <col min="22" max="22" width="87.5703125" style="13" customWidth="1"/>
    <col min="23" max="58" width="11.42578125" style="13"/>
    <col min="59" max="16384" width="11.42578125" style="8"/>
  </cols>
  <sheetData>
    <row r="1" spans="1:51" s="10" customFormat="1" ht="33" customHeight="1" x14ac:dyDescent="0.25">
      <c r="A1" s="306"/>
      <c r="B1" s="307"/>
      <c r="C1" s="312" t="s">
        <v>0</v>
      </c>
      <c r="D1" s="312"/>
      <c r="E1" s="312"/>
      <c r="F1" s="312"/>
      <c r="G1" s="312"/>
      <c r="H1" s="312"/>
      <c r="I1" s="312"/>
      <c r="J1" s="312"/>
      <c r="K1" s="312"/>
      <c r="L1" s="312"/>
      <c r="M1" s="312"/>
      <c r="N1" s="312"/>
      <c r="O1" s="312"/>
      <c r="P1" s="312"/>
      <c r="Q1" s="312"/>
      <c r="R1" s="312"/>
      <c r="S1" s="312"/>
      <c r="T1" s="312"/>
      <c r="U1" s="312"/>
      <c r="V1" s="313"/>
    </row>
    <row r="2" spans="1:51" s="10" customFormat="1" ht="30" customHeight="1" x14ac:dyDescent="0.25">
      <c r="A2" s="308"/>
      <c r="B2" s="309"/>
      <c r="C2" s="314" t="s">
        <v>76</v>
      </c>
      <c r="D2" s="314"/>
      <c r="E2" s="314"/>
      <c r="F2" s="314"/>
      <c r="G2" s="314"/>
      <c r="H2" s="314"/>
      <c r="I2" s="314"/>
      <c r="J2" s="314"/>
      <c r="K2" s="314"/>
      <c r="L2" s="314"/>
      <c r="M2" s="314"/>
      <c r="N2" s="314"/>
      <c r="O2" s="314"/>
      <c r="P2" s="314"/>
      <c r="Q2" s="314"/>
      <c r="R2" s="314"/>
      <c r="S2" s="314"/>
      <c r="T2" s="314"/>
      <c r="U2" s="314"/>
      <c r="V2" s="315"/>
    </row>
    <row r="3" spans="1:51" s="10" customFormat="1" ht="27.75" customHeight="1" x14ac:dyDescent="0.25">
      <c r="A3" s="308"/>
      <c r="B3" s="309"/>
      <c r="C3" s="32" t="s">
        <v>1</v>
      </c>
      <c r="D3" s="316" t="s">
        <v>78</v>
      </c>
      <c r="E3" s="316"/>
      <c r="F3" s="316"/>
      <c r="G3" s="316"/>
      <c r="H3" s="316"/>
      <c r="I3" s="316"/>
      <c r="J3" s="316"/>
      <c r="K3" s="316"/>
      <c r="L3" s="316"/>
      <c r="M3" s="316"/>
      <c r="N3" s="316"/>
      <c r="O3" s="316"/>
      <c r="P3" s="316"/>
      <c r="Q3" s="316"/>
      <c r="R3" s="316"/>
      <c r="S3" s="316"/>
      <c r="T3" s="316"/>
      <c r="U3" s="316"/>
      <c r="V3" s="317"/>
    </row>
    <row r="4" spans="1:51" s="10" customFormat="1" ht="33" customHeight="1" thickBot="1" x14ac:dyDescent="0.3">
      <c r="A4" s="310"/>
      <c r="B4" s="311"/>
      <c r="C4" s="48" t="s">
        <v>16</v>
      </c>
      <c r="D4" s="318" t="s">
        <v>98</v>
      </c>
      <c r="E4" s="318"/>
      <c r="F4" s="318"/>
      <c r="G4" s="318"/>
      <c r="H4" s="318"/>
      <c r="I4" s="318"/>
      <c r="J4" s="318"/>
      <c r="K4" s="318"/>
      <c r="L4" s="318"/>
      <c r="M4" s="318"/>
      <c r="N4" s="318"/>
      <c r="O4" s="318"/>
      <c r="P4" s="318"/>
      <c r="Q4" s="318"/>
      <c r="R4" s="318"/>
      <c r="S4" s="318"/>
      <c r="T4" s="318"/>
      <c r="U4" s="318"/>
      <c r="V4" s="319"/>
    </row>
    <row r="5" spans="1:51" s="10" customFormat="1" ht="13.5" thickBot="1" x14ac:dyDescent="0.3">
      <c r="A5" s="11"/>
      <c r="B5" s="8"/>
      <c r="C5" s="20"/>
      <c r="D5" s="8"/>
      <c r="E5" s="8"/>
      <c r="F5" s="8"/>
      <c r="G5" s="8"/>
      <c r="H5" s="8"/>
      <c r="I5" s="8"/>
      <c r="J5" s="8"/>
      <c r="K5" s="8"/>
      <c r="L5" s="8"/>
      <c r="M5" s="8"/>
      <c r="N5" s="9"/>
      <c r="O5" s="9"/>
      <c r="P5" s="9"/>
      <c r="Q5" s="9"/>
      <c r="R5" s="9"/>
      <c r="S5" s="9"/>
      <c r="T5" s="9"/>
      <c r="U5" s="9"/>
    </row>
    <row r="6" spans="1:51" s="12" customFormat="1" ht="42.75" customHeight="1" x14ac:dyDescent="0.25">
      <c r="A6" s="69" t="s">
        <v>33</v>
      </c>
      <c r="B6" s="295" t="s">
        <v>34</v>
      </c>
      <c r="C6" s="322" t="s">
        <v>35</v>
      </c>
      <c r="D6" s="324" t="s">
        <v>36</v>
      </c>
      <c r="E6" s="325"/>
      <c r="F6" s="295" t="s">
        <v>131</v>
      </c>
      <c r="G6" s="295"/>
      <c r="H6" s="295"/>
      <c r="I6" s="295"/>
      <c r="J6" s="295"/>
      <c r="K6" s="295"/>
      <c r="L6" s="295"/>
      <c r="M6" s="295"/>
      <c r="N6" s="295"/>
      <c r="O6" s="295"/>
      <c r="P6" s="295"/>
      <c r="Q6" s="295"/>
      <c r="R6" s="295"/>
      <c r="S6" s="295"/>
      <c r="T6" s="295" t="s">
        <v>40</v>
      </c>
      <c r="U6" s="295"/>
      <c r="V6" s="320" t="s">
        <v>130</v>
      </c>
    </row>
    <row r="7" spans="1:51" s="12" customFormat="1" ht="44.25" customHeight="1" thickBot="1" x14ac:dyDescent="0.3">
      <c r="A7" s="70"/>
      <c r="B7" s="296"/>
      <c r="C7" s="323"/>
      <c r="D7" s="49" t="s">
        <v>37</v>
      </c>
      <c r="E7" s="49" t="s">
        <v>38</v>
      </c>
      <c r="F7" s="49" t="s">
        <v>39</v>
      </c>
      <c r="G7" s="152" t="s">
        <v>17</v>
      </c>
      <c r="H7" s="152" t="s">
        <v>18</v>
      </c>
      <c r="I7" s="152" t="s">
        <v>19</v>
      </c>
      <c r="J7" s="152" t="s">
        <v>20</v>
      </c>
      <c r="K7" s="152" t="s">
        <v>21</v>
      </c>
      <c r="L7" s="152" t="s">
        <v>22</v>
      </c>
      <c r="M7" s="152" t="s">
        <v>23</v>
      </c>
      <c r="N7" s="152" t="s">
        <v>24</v>
      </c>
      <c r="O7" s="152" t="s">
        <v>25</v>
      </c>
      <c r="P7" s="152" t="s">
        <v>26</v>
      </c>
      <c r="Q7" s="152" t="s">
        <v>27</v>
      </c>
      <c r="R7" s="152" t="s">
        <v>28</v>
      </c>
      <c r="S7" s="89" t="s">
        <v>29</v>
      </c>
      <c r="T7" s="75" t="s">
        <v>41</v>
      </c>
      <c r="U7" s="89" t="s">
        <v>42</v>
      </c>
      <c r="V7" s="321"/>
    </row>
    <row r="8" spans="1:51" s="55" customFormat="1" ht="133.9" customHeight="1" x14ac:dyDescent="0.25">
      <c r="A8" s="281" t="s">
        <v>82</v>
      </c>
      <c r="B8" s="291" t="s">
        <v>93</v>
      </c>
      <c r="C8" s="288" t="s">
        <v>129</v>
      </c>
      <c r="D8" s="297" t="s">
        <v>79</v>
      </c>
      <c r="E8" s="298"/>
      <c r="F8" s="57" t="s">
        <v>80</v>
      </c>
      <c r="G8" s="151">
        <v>0.05</v>
      </c>
      <c r="H8" s="151">
        <v>6.5000000000000002E-2</v>
      </c>
      <c r="I8" s="151">
        <v>7.4999999999999997E-2</v>
      </c>
      <c r="J8" s="151">
        <v>0.09</v>
      </c>
      <c r="K8" s="151">
        <v>0.09</v>
      </c>
      <c r="L8" s="151">
        <v>0.09</v>
      </c>
      <c r="M8" s="151">
        <v>0.09</v>
      </c>
      <c r="N8" s="151">
        <v>0.09</v>
      </c>
      <c r="O8" s="151">
        <v>0.09</v>
      </c>
      <c r="P8" s="151">
        <v>0.09</v>
      </c>
      <c r="Q8" s="151">
        <v>0.09</v>
      </c>
      <c r="R8" s="151">
        <v>0.09</v>
      </c>
      <c r="S8" s="61">
        <f t="shared" ref="S8:S27" si="0">SUM(G8:R8)</f>
        <v>0.99999999999999978</v>
      </c>
      <c r="T8" s="292">
        <v>0.12</v>
      </c>
      <c r="U8" s="289">
        <v>0.12</v>
      </c>
      <c r="V8" s="300" t="s">
        <v>154</v>
      </c>
    </row>
    <row r="9" spans="1:51" s="55" customFormat="1" ht="133.9" customHeight="1" thickBot="1" x14ac:dyDescent="0.3">
      <c r="A9" s="282"/>
      <c r="B9" s="273"/>
      <c r="C9" s="279"/>
      <c r="D9" s="294"/>
      <c r="E9" s="299"/>
      <c r="F9" s="58" t="s">
        <v>81</v>
      </c>
      <c r="G9" s="76">
        <v>0.05</v>
      </c>
      <c r="H9" s="76">
        <v>6.5000000000000002E-2</v>
      </c>
      <c r="I9" s="76">
        <v>7.4999999999999997E-2</v>
      </c>
      <c r="J9" s="76">
        <v>0.09</v>
      </c>
      <c r="K9" s="76">
        <v>0.09</v>
      </c>
      <c r="L9" s="76">
        <v>0.09</v>
      </c>
      <c r="M9" s="59"/>
      <c r="N9" s="59"/>
      <c r="O9" s="59"/>
      <c r="P9" s="59"/>
      <c r="Q9" s="59"/>
      <c r="R9" s="59"/>
      <c r="S9" s="58">
        <f t="shared" si="0"/>
        <v>0.45999999999999996</v>
      </c>
      <c r="T9" s="292"/>
      <c r="U9" s="290"/>
      <c r="V9" s="301"/>
    </row>
    <row r="10" spans="1:51" s="55" customFormat="1" ht="133.9" customHeight="1" x14ac:dyDescent="0.25">
      <c r="A10" s="282"/>
      <c r="B10" s="273" t="s">
        <v>94</v>
      </c>
      <c r="C10" s="278" t="s">
        <v>128</v>
      </c>
      <c r="D10" s="293" t="s">
        <v>79</v>
      </c>
      <c r="E10" s="74"/>
      <c r="F10" s="60" t="s">
        <v>80</v>
      </c>
      <c r="G10" s="77">
        <v>0.05</v>
      </c>
      <c r="H10" s="77">
        <v>0.05</v>
      </c>
      <c r="I10" s="77">
        <v>0.1</v>
      </c>
      <c r="J10" s="77">
        <v>0.1</v>
      </c>
      <c r="K10" s="77">
        <v>0.1</v>
      </c>
      <c r="L10" s="77">
        <v>0.1</v>
      </c>
      <c r="M10" s="77">
        <v>0.1</v>
      </c>
      <c r="N10" s="77">
        <v>0.1</v>
      </c>
      <c r="O10" s="77">
        <v>0.1</v>
      </c>
      <c r="P10" s="77">
        <v>0.1</v>
      </c>
      <c r="Q10" s="77">
        <v>0.05</v>
      </c>
      <c r="R10" s="77">
        <v>0.05</v>
      </c>
      <c r="S10" s="61">
        <f t="shared" si="0"/>
        <v>1</v>
      </c>
      <c r="T10" s="292">
        <f>+U10</f>
        <v>0.1</v>
      </c>
      <c r="U10" s="290">
        <v>0.1</v>
      </c>
      <c r="V10" s="336" t="s">
        <v>155</v>
      </c>
    </row>
    <row r="11" spans="1:51" s="55" customFormat="1" ht="133.9" customHeight="1" thickBot="1" x14ac:dyDescent="0.3">
      <c r="A11" s="287"/>
      <c r="B11" s="274"/>
      <c r="C11" s="279"/>
      <c r="D11" s="294"/>
      <c r="E11" s="74"/>
      <c r="F11" s="58" t="s">
        <v>81</v>
      </c>
      <c r="G11" s="76">
        <v>0.05</v>
      </c>
      <c r="H11" s="76">
        <v>0.05</v>
      </c>
      <c r="I11" s="76">
        <v>0.1</v>
      </c>
      <c r="J11" s="76">
        <v>0.1</v>
      </c>
      <c r="K11" s="76">
        <v>0.1</v>
      </c>
      <c r="L11" s="76">
        <v>0.1</v>
      </c>
      <c r="M11" s="59"/>
      <c r="N11" s="59"/>
      <c r="O11" s="59"/>
      <c r="P11" s="59"/>
      <c r="Q11" s="59"/>
      <c r="R11" s="59"/>
      <c r="S11" s="58">
        <f t="shared" si="0"/>
        <v>0.5</v>
      </c>
      <c r="T11" s="292"/>
      <c r="U11" s="290"/>
      <c r="V11" s="337"/>
    </row>
    <row r="12" spans="1:51" s="56" customFormat="1" ht="191.45" customHeight="1" x14ac:dyDescent="0.25">
      <c r="A12" s="272" t="s">
        <v>83</v>
      </c>
      <c r="B12" s="273" t="s">
        <v>95</v>
      </c>
      <c r="C12" s="278" t="s">
        <v>127</v>
      </c>
      <c r="D12" s="293" t="s">
        <v>79</v>
      </c>
      <c r="E12" s="328"/>
      <c r="F12" s="61" t="s">
        <v>80</v>
      </c>
      <c r="G12" s="151">
        <v>0.125</v>
      </c>
      <c r="H12" s="151">
        <v>0.159</v>
      </c>
      <c r="I12" s="151">
        <v>7.5999999999999998E-2</v>
      </c>
      <c r="J12" s="151">
        <v>8.5999999999999993E-2</v>
      </c>
      <c r="K12" s="151">
        <v>9.4E-2</v>
      </c>
      <c r="L12" s="151">
        <v>8.3000000000000004E-2</v>
      </c>
      <c r="M12" s="151">
        <v>7.1999999999999995E-2</v>
      </c>
      <c r="N12" s="151">
        <v>6.6000000000000003E-2</v>
      </c>
      <c r="O12" s="151">
        <v>6.0999999999999999E-2</v>
      </c>
      <c r="P12" s="151">
        <v>5.7000000000000002E-2</v>
      </c>
      <c r="Q12" s="151">
        <v>5.7000000000000002E-2</v>
      </c>
      <c r="R12" s="151">
        <v>6.4000000000000001E-2</v>
      </c>
      <c r="S12" s="61">
        <f t="shared" si="0"/>
        <v>1</v>
      </c>
      <c r="T12" s="292">
        <f>+U12+U14</f>
        <v>0.4</v>
      </c>
      <c r="U12" s="331">
        <v>0.3</v>
      </c>
      <c r="V12" s="329" t="s">
        <v>156</v>
      </c>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row>
    <row r="13" spans="1:51" s="56" customFormat="1" ht="191.45" customHeight="1" thickBot="1" x14ac:dyDescent="0.3">
      <c r="A13" s="272"/>
      <c r="B13" s="273"/>
      <c r="C13" s="279"/>
      <c r="D13" s="294"/>
      <c r="E13" s="328"/>
      <c r="F13" s="58" t="s">
        <v>81</v>
      </c>
      <c r="G13" s="76">
        <v>0.125</v>
      </c>
      <c r="H13" s="76">
        <v>0.159</v>
      </c>
      <c r="I13" s="76">
        <v>0.06</v>
      </c>
      <c r="J13" s="76">
        <v>9.7000000000000003E-2</v>
      </c>
      <c r="K13" s="76">
        <v>8.7999999999999995E-2</v>
      </c>
      <c r="L13" s="76">
        <v>8.3000000000000004E-2</v>
      </c>
      <c r="M13" s="59"/>
      <c r="N13" s="59"/>
      <c r="O13" s="59"/>
      <c r="P13" s="59"/>
      <c r="Q13" s="59"/>
      <c r="R13" s="59"/>
      <c r="S13" s="58">
        <f t="shared" si="0"/>
        <v>0.61199999999999999</v>
      </c>
      <c r="T13" s="292"/>
      <c r="U13" s="289"/>
      <c r="V13" s="330"/>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row>
    <row r="14" spans="1:51" s="56" customFormat="1" ht="120.6" customHeight="1" x14ac:dyDescent="0.25">
      <c r="A14" s="272"/>
      <c r="B14" s="273"/>
      <c r="C14" s="278" t="s">
        <v>126</v>
      </c>
      <c r="D14" s="293" t="s">
        <v>79</v>
      </c>
      <c r="E14" s="328"/>
      <c r="F14" s="61" t="s">
        <v>80</v>
      </c>
      <c r="G14" s="149">
        <v>0.08</v>
      </c>
      <c r="H14" s="149">
        <v>0.08</v>
      </c>
      <c r="I14" s="149">
        <v>8.5000000000000006E-2</v>
      </c>
      <c r="J14" s="149">
        <v>8.5000000000000006E-2</v>
      </c>
      <c r="K14" s="149">
        <v>8.5000000000000006E-2</v>
      </c>
      <c r="L14" s="149">
        <v>8.5000000000000006E-2</v>
      </c>
      <c r="M14" s="149">
        <v>8.5000000000000006E-2</v>
      </c>
      <c r="N14" s="149">
        <v>8.5000000000000006E-2</v>
      </c>
      <c r="O14" s="149">
        <v>8.5000000000000006E-2</v>
      </c>
      <c r="P14" s="149">
        <v>8.5000000000000006E-2</v>
      </c>
      <c r="Q14" s="149">
        <v>0.08</v>
      </c>
      <c r="R14" s="149">
        <v>0.08</v>
      </c>
      <c r="S14" s="61">
        <f t="shared" si="0"/>
        <v>0.99999999999999978</v>
      </c>
      <c r="T14" s="292"/>
      <c r="U14" s="327">
        <v>0.1</v>
      </c>
      <c r="V14" s="332" t="s">
        <v>157</v>
      </c>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row>
    <row r="15" spans="1:51" s="56" customFormat="1" ht="129.6" customHeight="1" thickBot="1" x14ac:dyDescent="0.3">
      <c r="A15" s="272"/>
      <c r="B15" s="273"/>
      <c r="C15" s="279"/>
      <c r="D15" s="294"/>
      <c r="E15" s="328"/>
      <c r="F15" s="58" t="s">
        <v>81</v>
      </c>
      <c r="G15" s="150">
        <v>0.08</v>
      </c>
      <c r="H15" s="150">
        <v>0.08</v>
      </c>
      <c r="I15" s="150">
        <v>8.5000000000000006E-2</v>
      </c>
      <c r="J15" s="76">
        <v>8.5000000000000006E-2</v>
      </c>
      <c r="K15" s="76">
        <v>8.5000000000000006E-2</v>
      </c>
      <c r="L15" s="76">
        <v>8.5000000000000006E-2</v>
      </c>
      <c r="M15" s="59"/>
      <c r="N15" s="59"/>
      <c r="O15" s="59"/>
      <c r="P15" s="59"/>
      <c r="Q15" s="59"/>
      <c r="R15" s="59"/>
      <c r="S15" s="58">
        <f t="shared" si="0"/>
        <v>0.5</v>
      </c>
      <c r="T15" s="292"/>
      <c r="U15" s="338"/>
      <c r="V15" s="333"/>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row>
    <row r="16" spans="1:51" s="56" customFormat="1" ht="73.900000000000006" customHeight="1" x14ac:dyDescent="0.25">
      <c r="A16" s="359" t="s">
        <v>84</v>
      </c>
      <c r="B16" s="274" t="s">
        <v>96</v>
      </c>
      <c r="C16" s="278" t="s">
        <v>125</v>
      </c>
      <c r="D16" s="293" t="s">
        <v>79</v>
      </c>
      <c r="E16" s="328"/>
      <c r="F16" s="61" t="s">
        <v>80</v>
      </c>
      <c r="G16" s="77">
        <v>0.05</v>
      </c>
      <c r="H16" s="77">
        <v>0.1</v>
      </c>
      <c r="I16" s="77">
        <v>0.05</v>
      </c>
      <c r="J16" s="77">
        <v>0.05</v>
      </c>
      <c r="K16" s="77">
        <v>0.1</v>
      </c>
      <c r="L16" s="77">
        <v>0.1</v>
      </c>
      <c r="M16" s="77">
        <v>0.1</v>
      </c>
      <c r="N16" s="77">
        <v>0.1</v>
      </c>
      <c r="O16" s="77">
        <v>0.1</v>
      </c>
      <c r="P16" s="77">
        <v>0.1</v>
      </c>
      <c r="Q16" s="77">
        <v>0.1</v>
      </c>
      <c r="R16" s="77">
        <v>0.05</v>
      </c>
      <c r="S16" s="61">
        <f t="shared" si="0"/>
        <v>0.99999999999999989</v>
      </c>
      <c r="T16" s="341">
        <f>+U16+U18</f>
        <v>0.15000000000000002</v>
      </c>
      <c r="U16" s="326">
        <v>0.1</v>
      </c>
      <c r="V16" s="332" t="s">
        <v>158</v>
      </c>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row>
    <row r="17" spans="1:51" s="56" customFormat="1" ht="73.900000000000006" customHeight="1" thickBot="1" x14ac:dyDescent="0.3">
      <c r="A17" s="360"/>
      <c r="B17" s="275"/>
      <c r="C17" s="279"/>
      <c r="D17" s="294"/>
      <c r="E17" s="328"/>
      <c r="F17" s="58" t="s">
        <v>81</v>
      </c>
      <c r="G17" s="76">
        <v>0.05</v>
      </c>
      <c r="H17" s="76">
        <v>0.1</v>
      </c>
      <c r="I17" s="76">
        <v>0.05</v>
      </c>
      <c r="J17" s="76">
        <v>0.05</v>
      </c>
      <c r="K17" s="76">
        <v>0.1</v>
      </c>
      <c r="L17" s="76">
        <v>0.1</v>
      </c>
      <c r="M17" s="59"/>
      <c r="N17" s="59"/>
      <c r="O17" s="59"/>
      <c r="P17" s="59"/>
      <c r="Q17" s="59"/>
      <c r="R17" s="59"/>
      <c r="S17" s="58">
        <f t="shared" si="0"/>
        <v>0.44999999999999996</v>
      </c>
      <c r="T17" s="342"/>
      <c r="U17" s="327"/>
      <c r="V17" s="333"/>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row>
    <row r="18" spans="1:51" s="56" customFormat="1" ht="73.900000000000006" customHeight="1" x14ac:dyDescent="0.25">
      <c r="A18" s="360"/>
      <c r="B18" s="275"/>
      <c r="C18" s="278" t="s">
        <v>124</v>
      </c>
      <c r="D18" s="293" t="s">
        <v>79</v>
      </c>
      <c r="E18" s="328"/>
      <c r="F18" s="60" t="s">
        <v>80</v>
      </c>
      <c r="G18" s="149">
        <v>0.08</v>
      </c>
      <c r="H18" s="149">
        <v>0.08</v>
      </c>
      <c r="I18" s="149">
        <v>8.5000000000000006E-2</v>
      </c>
      <c r="J18" s="149">
        <v>8.5000000000000006E-2</v>
      </c>
      <c r="K18" s="149">
        <v>8.5000000000000006E-2</v>
      </c>
      <c r="L18" s="149">
        <v>8.5000000000000006E-2</v>
      </c>
      <c r="M18" s="149">
        <v>8.5000000000000006E-2</v>
      </c>
      <c r="N18" s="149">
        <v>8.5000000000000006E-2</v>
      </c>
      <c r="O18" s="149">
        <v>8.5000000000000006E-2</v>
      </c>
      <c r="P18" s="149">
        <v>8.5000000000000006E-2</v>
      </c>
      <c r="Q18" s="149">
        <v>0.08</v>
      </c>
      <c r="R18" s="149">
        <v>0.08</v>
      </c>
      <c r="S18" s="61">
        <f t="shared" si="0"/>
        <v>0.99999999999999978</v>
      </c>
      <c r="T18" s="342"/>
      <c r="U18" s="326">
        <v>0.05</v>
      </c>
      <c r="V18" s="332" t="s">
        <v>159</v>
      </c>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row>
    <row r="19" spans="1:51" s="56" customFormat="1" ht="73.900000000000006" customHeight="1" thickBot="1" x14ac:dyDescent="0.3">
      <c r="A19" s="360"/>
      <c r="B19" s="275"/>
      <c r="C19" s="283"/>
      <c r="D19" s="343"/>
      <c r="E19" s="367"/>
      <c r="F19" s="146" t="s">
        <v>81</v>
      </c>
      <c r="G19" s="148">
        <v>0.08</v>
      </c>
      <c r="H19" s="148">
        <v>0.08</v>
      </c>
      <c r="I19" s="148">
        <v>8.5000000000000006E-2</v>
      </c>
      <c r="J19" s="148">
        <v>8.5000000000000006E-2</v>
      </c>
      <c r="K19" s="148">
        <v>8.5000000000000006E-2</v>
      </c>
      <c r="L19" s="148">
        <v>8.5000000000000006E-2</v>
      </c>
      <c r="M19" s="147"/>
      <c r="N19" s="147"/>
      <c r="O19" s="147"/>
      <c r="P19" s="147"/>
      <c r="Q19" s="147"/>
      <c r="R19" s="147"/>
      <c r="S19" s="146">
        <f t="shared" si="0"/>
        <v>0.5</v>
      </c>
      <c r="T19" s="342"/>
      <c r="U19" s="344"/>
      <c r="V19" s="333"/>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row>
    <row r="20" spans="1:51" s="56" customFormat="1" ht="73.900000000000006" customHeight="1" x14ac:dyDescent="0.25">
      <c r="A20" s="360"/>
      <c r="B20" s="276" t="s">
        <v>90</v>
      </c>
      <c r="C20" s="281" t="s">
        <v>123</v>
      </c>
      <c r="D20" s="354" t="s">
        <v>79</v>
      </c>
      <c r="E20" s="357"/>
      <c r="F20" s="57" t="s">
        <v>80</v>
      </c>
      <c r="G20" s="77">
        <v>0.2</v>
      </c>
      <c r="H20" s="77">
        <v>0.2</v>
      </c>
      <c r="I20" s="77">
        <v>0</v>
      </c>
      <c r="J20" s="77">
        <v>0.2</v>
      </c>
      <c r="K20" s="77">
        <v>0</v>
      </c>
      <c r="L20" s="77">
        <v>0</v>
      </c>
      <c r="M20" s="77">
        <v>0.2</v>
      </c>
      <c r="N20" s="77">
        <v>0</v>
      </c>
      <c r="O20" s="77">
        <v>0</v>
      </c>
      <c r="P20" s="77">
        <v>0.2</v>
      </c>
      <c r="Q20" s="77">
        <v>0</v>
      </c>
      <c r="R20" s="77">
        <v>0</v>
      </c>
      <c r="S20" s="57">
        <f t="shared" si="0"/>
        <v>1</v>
      </c>
      <c r="T20" s="347">
        <f>SUM(U20:U31)</f>
        <v>0.16</v>
      </c>
      <c r="U20" s="340">
        <v>2.5000000000000001E-2</v>
      </c>
      <c r="V20" s="355" t="s">
        <v>160</v>
      </c>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row>
    <row r="21" spans="1:51" s="56" customFormat="1" ht="73.900000000000006" customHeight="1" x14ac:dyDescent="0.25">
      <c r="A21" s="360"/>
      <c r="B21" s="277"/>
      <c r="C21" s="282"/>
      <c r="D21" s="334"/>
      <c r="E21" s="328"/>
      <c r="F21" s="58" t="s">
        <v>81</v>
      </c>
      <c r="G21" s="76">
        <v>0.2</v>
      </c>
      <c r="H21" s="76">
        <v>0.2</v>
      </c>
      <c r="I21" s="76">
        <v>0</v>
      </c>
      <c r="J21" s="76">
        <v>0.2</v>
      </c>
      <c r="K21" s="76">
        <v>0</v>
      </c>
      <c r="L21" s="76">
        <v>0</v>
      </c>
      <c r="M21" s="59"/>
      <c r="N21" s="59"/>
      <c r="O21" s="59"/>
      <c r="P21" s="59"/>
      <c r="Q21" s="59"/>
      <c r="R21" s="59"/>
      <c r="S21" s="58">
        <f t="shared" si="0"/>
        <v>0.60000000000000009</v>
      </c>
      <c r="T21" s="292"/>
      <c r="U21" s="335"/>
      <c r="V21" s="356"/>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row>
    <row r="22" spans="1:51" s="56" customFormat="1" ht="73.900000000000006" customHeight="1" x14ac:dyDescent="0.25">
      <c r="A22" s="360"/>
      <c r="B22" s="277"/>
      <c r="C22" s="284" t="s">
        <v>102</v>
      </c>
      <c r="D22" s="334" t="s">
        <v>79</v>
      </c>
      <c r="E22" s="328"/>
      <c r="F22" s="60" t="s">
        <v>80</v>
      </c>
      <c r="G22" s="145">
        <v>8.3299999999999999E-2</v>
      </c>
      <c r="H22" s="145">
        <v>8.3299999999999999E-2</v>
      </c>
      <c r="I22" s="145">
        <v>8.3400000000000002E-2</v>
      </c>
      <c r="J22" s="145">
        <v>8.3299999999999999E-2</v>
      </c>
      <c r="K22" s="145">
        <v>8.3299999999999999E-2</v>
      </c>
      <c r="L22" s="145">
        <v>8.3400000000000002E-2</v>
      </c>
      <c r="M22" s="145">
        <v>8.3299999999999999E-2</v>
      </c>
      <c r="N22" s="145">
        <v>8.3299999999999999E-2</v>
      </c>
      <c r="O22" s="145">
        <v>8.3400000000000002E-2</v>
      </c>
      <c r="P22" s="145">
        <v>8.3299999999999999E-2</v>
      </c>
      <c r="Q22" s="145">
        <v>8.3299999999999999E-2</v>
      </c>
      <c r="R22" s="145">
        <v>8.3400000000000002E-2</v>
      </c>
      <c r="S22" s="144">
        <f t="shared" si="0"/>
        <v>1.0000000000000002</v>
      </c>
      <c r="T22" s="292"/>
      <c r="U22" s="335">
        <v>2.5000000000000001E-2</v>
      </c>
      <c r="V22" s="365" t="s">
        <v>161</v>
      </c>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row>
    <row r="23" spans="1:51" s="56" customFormat="1" ht="73.900000000000006" customHeight="1" x14ac:dyDescent="0.25">
      <c r="A23" s="360"/>
      <c r="B23" s="277"/>
      <c r="C23" s="284"/>
      <c r="D23" s="334"/>
      <c r="E23" s="328"/>
      <c r="F23" s="58" t="s">
        <v>81</v>
      </c>
      <c r="G23" s="143">
        <v>8.3299999999999999E-2</v>
      </c>
      <c r="H23" s="143">
        <v>8.3299999999999999E-2</v>
      </c>
      <c r="I23" s="143">
        <v>8.3400000000000002E-2</v>
      </c>
      <c r="J23" s="76">
        <v>8.3299999999999999E-2</v>
      </c>
      <c r="K23" s="76">
        <v>8.3299999999999999E-2</v>
      </c>
      <c r="L23" s="76">
        <v>8.3400000000000002E-2</v>
      </c>
      <c r="M23" s="59"/>
      <c r="N23" s="59"/>
      <c r="O23" s="59"/>
      <c r="P23" s="59"/>
      <c r="Q23" s="59"/>
      <c r="R23" s="59"/>
      <c r="S23" s="58">
        <f t="shared" si="0"/>
        <v>0.5</v>
      </c>
      <c r="T23" s="292"/>
      <c r="U23" s="335"/>
      <c r="V23" s="36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row>
    <row r="24" spans="1:51" s="56" customFormat="1" ht="73.900000000000006" customHeight="1" x14ac:dyDescent="0.25">
      <c r="A24" s="360"/>
      <c r="B24" s="277"/>
      <c r="C24" s="285" t="s">
        <v>103</v>
      </c>
      <c r="D24" s="334" t="s">
        <v>79</v>
      </c>
      <c r="E24" s="328"/>
      <c r="F24" s="60" t="s">
        <v>80</v>
      </c>
      <c r="G24" s="145">
        <v>8.5000000000000006E-2</v>
      </c>
      <c r="H24" s="145">
        <v>8.5000000000000006E-2</v>
      </c>
      <c r="I24" s="145">
        <v>8.3599999999999994E-2</v>
      </c>
      <c r="J24" s="145">
        <v>8.3299999999999999E-2</v>
      </c>
      <c r="K24" s="145">
        <v>8.3299999999999999E-2</v>
      </c>
      <c r="L24" s="145">
        <v>8.3299999999999999E-2</v>
      </c>
      <c r="M24" s="145">
        <v>8.3299999999999999E-2</v>
      </c>
      <c r="N24" s="145">
        <v>8.3299999999999999E-2</v>
      </c>
      <c r="O24" s="145">
        <v>8.3299999999999999E-2</v>
      </c>
      <c r="P24" s="145">
        <v>8.3299999999999999E-2</v>
      </c>
      <c r="Q24" s="145">
        <v>8.3299999999999999E-2</v>
      </c>
      <c r="R24" s="145">
        <v>0.08</v>
      </c>
      <c r="S24" s="144">
        <f t="shared" si="0"/>
        <v>1.0000000000000002</v>
      </c>
      <c r="T24" s="292"/>
      <c r="U24" s="358">
        <v>0.02</v>
      </c>
      <c r="V24" s="351" t="s">
        <v>162</v>
      </c>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row>
    <row r="25" spans="1:51" s="56" customFormat="1" ht="73.900000000000006" customHeight="1" x14ac:dyDescent="0.25">
      <c r="A25" s="360"/>
      <c r="B25" s="277"/>
      <c r="C25" s="285"/>
      <c r="D25" s="334"/>
      <c r="E25" s="328"/>
      <c r="F25" s="58" t="s">
        <v>81</v>
      </c>
      <c r="G25" s="76">
        <v>8.5000000000000006E-2</v>
      </c>
      <c r="H25" s="76">
        <v>8.5000000000000006E-2</v>
      </c>
      <c r="I25" s="143">
        <v>8.3599999999999994E-2</v>
      </c>
      <c r="J25" s="143">
        <v>8.3299999999999999E-2</v>
      </c>
      <c r="K25" s="143">
        <v>8.3299999999999999E-2</v>
      </c>
      <c r="L25" s="143">
        <v>8.3299999999999999E-2</v>
      </c>
      <c r="M25" s="59"/>
      <c r="N25" s="59"/>
      <c r="O25" s="59"/>
      <c r="P25" s="59"/>
      <c r="Q25" s="59"/>
      <c r="R25" s="59"/>
      <c r="S25" s="58">
        <f t="shared" si="0"/>
        <v>0.50349999999999995</v>
      </c>
      <c r="T25" s="292"/>
      <c r="U25" s="358"/>
      <c r="V25" s="351"/>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row>
    <row r="26" spans="1:51" s="56" customFormat="1" ht="73.900000000000006" customHeight="1" x14ac:dyDescent="0.25">
      <c r="A26" s="360"/>
      <c r="B26" s="277"/>
      <c r="C26" s="285" t="s">
        <v>122</v>
      </c>
      <c r="D26" s="334" t="s">
        <v>79</v>
      </c>
      <c r="E26" s="328"/>
      <c r="F26" s="60" t="s">
        <v>80</v>
      </c>
      <c r="G26" s="142">
        <v>0.2</v>
      </c>
      <c r="H26" s="142">
        <v>0.2</v>
      </c>
      <c r="I26" s="142">
        <v>0</v>
      </c>
      <c r="J26" s="142">
        <v>0.2</v>
      </c>
      <c r="K26" s="142">
        <v>0</v>
      </c>
      <c r="L26" s="142">
        <v>0</v>
      </c>
      <c r="M26" s="142">
        <v>0.2</v>
      </c>
      <c r="N26" s="142">
        <v>0</v>
      </c>
      <c r="O26" s="142">
        <v>0</v>
      </c>
      <c r="P26" s="142">
        <v>0.2</v>
      </c>
      <c r="Q26" s="142">
        <v>0</v>
      </c>
      <c r="R26" s="142">
        <v>0</v>
      </c>
      <c r="S26" s="60">
        <f t="shared" si="0"/>
        <v>1</v>
      </c>
      <c r="T26" s="292"/>
      <c r="U26" s="335">
        <v>2.5000000000000001E-2</v>
      </c>
      <c r="V26" s="352" t="s">
        <v>163</v>
      </c>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row>
    <row r="27" spans="1:51" s="56" customFormat="1" ht="73.900000000000006" customHeight="1" x14ac:dyDescent="0.25">
      <c r="A27" s="360"/>
      <c r="B27" s="277"/>
      <c r="C27" s="285"/>
      <c r="D27" s="334"/>
      <c r="E27" s="328"/>
      <c r="F27" s="58" t="s">
        <v>81</v>
      </c>
      <c r="G27" s="76">
        <v>0.2</v>
      </c>
      <c r="H27" s="76">
        <v>0.2</v>
      </c>
      <c r="I27" s="76">
        <v>0</v>
      </c>
      <c r="J27" s="76">
        <v>0.2</v>
      </c>
      <c r="K27" s="76">
        <v>0</v>
      </c>
      <c r="L27" s="76">
        <v>0</v>
      </c>
      <c r="M27" s="59"/>
      <c r="N27" s="59"/>
      <c r="O27" s="59"/>
      <c r="P27" s="59"/>
      <c r="Q27" s="59"/>
      <c r="R27" s="59"/>
      <c r="S27" s="58">
        <f t="shared" si="0"/>
        <v>0.60000000000000009</v>
      </c>
      <c r="T27" s="292"/>
      <c r="U27" s="335"/>
      <c r="V27" s="353"/>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row>
    <row r="28" spans="1:51" s="56" customFormat="1" ht="73.900000000000006" customHeight="1" x14ac:dyDescent="0.25">
      <c r="A28" s="360"/>
      <c r="B28" s="277"/>
      <c r="C28" s="285" t="s">
        <v>121</v>
      </c>
      <c r="D28" s="334" t="s">
        <v>79</v>
      </c>
      <c r="E28" s="328"/>
      <c r="F28" s="60" t="s">
        <v>80</v>
      </c>
      <c r="G28" s="142">
        <v>0.25</v>
      </c>
      <c r="H28" s="142">
        <v>0</v>
      </c>
      <c r="I28" s="142">
        <v>0</v>
      </c>
      <c r="J28" s="142">
        <v>0.25</v>
      </c>
      <c r="K28" s="142">
        <v>0</v>
      </c>
      <c r="L28" s="142">
        <v>0</v>
      </c>
      <c r="M28" s="142">
        <v>0.25</v>
      </c>
      <c r="N28" s="142">
        <v>0</v>
      </c>
      <c r="O28" s="142">
        <v>0</v>
      </c>
      <c r="P28" s="142">
        <v>0.25</v>
      </c>
      <c r="Q28" s="142">
        <v>0</v>
      </c>
      <c r="R28" s="142">
        <v>0</v>
      </c>
      <c r="S28" s="60">
        <f>SUM(G28:Q28)</f>
        <v>1</v>
      </c>
      <c r="T28" s="292"/>
      <c r="U28" s="335">
        <v>4.4999999999999998E-2</v>
      </c>
      <c r="V28" s="352" t="s">
        <v>164</v>
      </c>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row>
    <row r="29" spans="1:51" s="56" customFormat="1" ht="73.900000000000006" customHeight="1" x14ac:dyDescent="0.25">
      <c r="A29" s="360"/>
      <c r="B29" s="277"/>
      <c r="C29" s="285"/>
      <c r="D29" s="334"/>
      <c r="E29" s="328"/>
      <c r="F29" s="58" t="s">
        <v>81</v>
      </c>
      <c r="G29" s="76">
        <v>0.125</v>
      </c>
      <c r="H29" s="76">
        <v>0.125</v>
      </c>
      <c r="I29" s="76">
        <v>0</v>
      </c>
      <c r="J29" s="76">
        <v>0.125</v>
      </c>
      <c r="K29" s="76">
        <v>0.125</v>
      </c>
      <c r="L29" s="76">
        <v>0</v>
      </c>
      <c r="M29" s="59"/>
      <c r="N29" s="59"/>
      <c r="O29" s="59"/>
      <c r="P29" s="59"/>
      <c r="Q29" s="59"/>
      <c r="R29" s="59"/>
      <c r="S29" s="58">
        <f t="shared" ref="S29:S35" si="1">SUM(G29:R29)</f>
        <v>0.5</v>
      </c>
      <c r="T29" s="292"/>
      <c r="U29" s="335"/>
      <c r="V29" s="353"/>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row>
    <row r="30" spans="1:51" s="56" customFormat="1" ht="124.15" customHeight="1" x14ac:dyDescent="0.25">
      <c r="A30" s="360"/>
      <c r="B30" s="277"/>
      <c r="C30" s="285" t="s">
        <v>120</v>
      </c>
      <c r="D30" s="334" t="s">
        <v>79</v>
      </c>
      <c r="E30" s="328"/>
      <c r="F30" s="60" t="s">
        <v>80</v>
      </c>
      <c r="G30" s="142">
        <v>0.5</v>
      </c>
      <c r="H30" s="142">
        <v>0</v>
      </c>
      <c r="I30" s="142">
        <v>0</v>
      </c>
      <c r="J30" s="142">
        <v>0</v>
      </c>
      <c r="K30" s="142">
        <v>0</v>
      </c>
      <c r="L30" s="142">
        <v>0</v>
      </c>
      <c r="M30" s="142">
        <v>0.5</v>
      </c>
      <c r="N30" s="142">
        <v>0</v>
      </c>
      <c r="O30" s="142">
        <v>0</v>
      </c>
      <c r="P30" s="142">
        <v>0</v>
      </c>
      <c r="Q30" s="142">
        <v>0</v>
      </c>
      <c r="R30" s="142">
        <v>0</v>
      </c>
      <c r="S30" s="60">
        <f t="shared" si="1"/>
        <v>1</v>
      </c>
      <c r="T30" s="292"/>
      <c r="U30" s="335">
        <v>0.02</v>
      </c>
      <c r="V30" s="352" t="s">
        <v>165</v>
      </c>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row>
    <row r="31" spans="1:51" s="56" customFormat="1" ht="124.15" customHeight="1" thickBot="1" x14ac:dyDescent="0.3">
      <c r="A31" s="360"/>
      <c r="B31" s="277"/>
      <c r="C31" s="286"/>
      <c r="D31" s="366"/>
      <c r="E31" s="368"/>
      <c r="F31" s="141" t="s">
        <v>81</v>
      </c>
      <c r="G31" s="140">
        <v>0.2</v>
      </c>
      <c r="H31" s="140">
        <v>0.1</v>
      </c>
      <c r="I31" s="140">
        <v>0.1</v>
      </c>
      <c r="J31" s="140">
        <v>0.05</v>
      </c>
      <c r="K31" s="140">
        <v>0.05</v>
      </c>
      <c r="L31" s="140">
        <v>0.05</v>
      </c>
      <c r="M31" s="139"/>
      <c r="N31" s="139"/>
      <c r="O31" s="139"/>
      <c r="P31" s="139"/>
      <c r="Q31" s="139"/>
      <c r="R31" s="139"/>
      <c r="S31" s="58">
        <f t="shared" si="1"/>
        <v>0.55000000000000004</v>
      </c>
      <c r="T31" s="348"/>
      <c r="U31" s="346"/>
      <c r="V31" s="353"/>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row>
    <row r="32" spans="1:51" s="56" customFormat="1" ht="309.60000000000002" customHeight="1" x14ac:dyDescent="0.25">
      <c r="A32" s="360"/>
      <c r="B32" s="273" t="s">
        <v>91</v>
      </c>
      <c r="C32" s="280" t="s">
        <v>119</v>
      </c>
      <c r="D32" s="297" t="s">
        <v>79</v>
      </c>
      <c r="E32" s="345"/>
      <c r="F32" s="61" t="s">
        <v>80</v>
      </c>
      <c r="G32" s="138">
        <v>0.09</v>
      </c>
      <c r="H32" s="138">
        <v>0.09</v>
      </c>
      <c r="I32" s="138">
        <v>0.08</v>
      </c>
      <c r="J32" s="138">
        <v>0.09</v>
      </c>
      <c r="K32" s="138">
        <v>0.09</v>
      </c>
      <c r="L32" s="138">
        <v>0.09</v>
      </c>
      <c r="M32" s="138">
        <v>0.09</v>
      </c>
      <c r="N32" s="138">
        <v>0.09</v>
      </c>
      <c r="O32" s="138">
        <v>0.08</v>
      </c>
      <c r="P32" s="138">
        <v>7.0000000000000007E-2</v>
      </c>
      <c r="Q32" s="138">
        <v>7.0000000000000007E-2</v>
      </c>
      <c r="R32" s="138">
        <v>7.0000000000000007E-2</v>
      </c>
      <c r="S32" s="137">
        <f t="shared" si="1"/>
        <v>1</v>
      </c>
      <c r="T32" s="349">
        <v>0.04</v>
      </c>
      <c r="U32" s="362">
        <f>+T32+T34</f>
        <v>7.0000000000000007E-2</v>
      </c>
      <c r="V32" s="339" t="s">
        <v>166</v>
      </c>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row>
    <row r="33" spans="1:51" s="56" customFormat="1" ht="309.60000000000002" customHeight="1" x14ac:dyDescent="0.25">
      <c r="A33" s="360"/>
      <c r="B33" s="273"/>
      <c r="C33" s="280"/>
      <c r="D33" s="294"/>
      <c r="E33" s="328"/>
      <c r="F33" s="58" t="s">
        <v>81</v>
      </c>
      <c r="G33" s="76">
        <v>0.09</v>
      </c>
      <c r="H33" s="76">
        <v>0.09</v>
      </c>
      <c r="I33" s="76">
        <v>0.08</v>
      </c>
      <c r="J33" s="136">
        <v>0.09</v>
      </c>
      <c r="K33" s="136">
        <v>0.09</v>
      </c>
      <c r="L33" s="136">
        <v>0.09</v>
      </c>
      <c r="M33" s="59"/>
      <c r="N33" s="59"/>
      <c r="O33" s="59"/>
      <c r="P33" s="59"/>
      <c r="Q33" s="59"/>
      <c r="R33" s="59"/>
      <c r="S33" s="58">
        <f t="shared" si="1"/>
        <v>0.52999999999999992</v>
      </c>
      <c r="T33" s="350"/>
      <c r="U33" s="363"/>
      <c r="V33" s="339"/>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row>
    <row r="34" spans="1:51" s="56" customFormat="1" ht="91.9" customHeight="1" x14ac:dyDescent="0.25">
      <c r="A34" s="360"/>
      <c r="B34" s="273"/>
      <c r="C34" s="280" t="s">
        <v>118</v>
      </c>
      <c r="D34" s="294" t="s">
        <v>79</v>
      </c>
      <c r="E34" s="328"/>
      <c r="F34" s="61" t="s">
        <v>80</v>
      </c>
      <c r="G34" s="138">
        <v>0.09</v>
      </c>
      <c r="H34" s="138">
        <v>0.09</v>
      </c>
      <c r="I34" s="138">
        <v>0.08</v>
      </c>
      <c r="J34" s="138">
        <v>0.09</v>
      </c>
      <c r="K34" s="138">
        <v>0.09</v>
      </c>
      <c r="L34" s="138">
        <v>0.09</v>
      </c>
      <c r="M34" s="138">
        <v>0.09</v>
      </c>
      <c r="N34" s="138">
        <v>0.09</v>
      </c>
      <c r="O34" s="138">
        <v>0.08</v>
      </c>
      <c r="P34" s="138">
        <v>7.0000000000000007E-2</v>
      </c>
      <c r="Q34" s="138">
        <v>7.0000000000000007E-2</v>
      </c>
      <c r="R34" s="138">
        <v>7.0000000000000007E-2</v>
      </c>
      <c r="S34" s="137">
        <f t="shared" si="1"/>
        <v>1</v>
      </c>
      <c r="T34" s="349">
        <v>0.03</v>
      </c>
      <c r="U34" s="363"/>
      <c r="V34" s="332" t="s">
        <v>167</v>
      </c>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row>
    <row r="35" spans="1:51" s="56" customFormat="1" ht="91.9" customHeight="1" thickBot="1" x14ac:dyDescent="0.3">
      <c r="A35" s="361"/>
      <c r="B35" s="273"/>
      <c r="C35" s="280"/>
      <c r="D35" s="334"/>
      <c r="E35" s="328"/>
      <c r="F35" s="58" t="s">
        <v>81</v>
      </c>
      <c r="G35" s="136">
        <v>0.09</v>
      </c>
      <c r="H35" s="136">
        <v>0.09</v>
      </c>
      <c r="I35" s="136">
        <v>0.08</v>
      </c>
      <c r="J35" s="136">
        <v>0.09</v>
      </c>
      <c r="K35" s="136">
        <v>0.09</v>
      </c>
      <c r="L35" s="136">
        <v>0.09</v>
      </c>
      <c r="M35" s="59"/>
      <c r="N35" s="59"/>
      <c r="O35" s="59"/>
      <c r="P35" s="59"/>
      <c r="Q35" s="59"/>
      <c r="R35" s="59"/>
      <c r="S35" s="58">
        <f t="shared" si="1"/>
        <v>0.52999999999999992</v>
      </c>
      <c r="T35" s="350"/>
      <c r="U35" s="364"/>
      <c r="V35" s="330"/>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row>
    <row r="36" spans="1:51" ht="29.25" customHeight="1" thickBot="1" x14ac:dyDescent="0.3">
      <c r="A36" s="302" t="s">
        <v>30</v>
      </c>
      <c r="B36" s="303"/>
      <c r="C36" s="303"/>
      <c r="D36" s="303"/>
      <c r="E36" s="304"/>
      <c r="F36" s="303"/>
      <c r="G36" s="303"/>
      <c r="H36" s="303"/>
      <c r="I36" s="303"/>
      <c r="J36" s="303"/>
      <c r="K36" s="303"/>
      <c r="L36" s="303"/>
      <c r="M36" s="303"/>
      <c r="N36" s="303"/>
      <c r="O36" s="303"/>
      <c r="P36" s="303"/>
      <c r="Q36" s="303"/>
      <c r="R36" s="303"/>
      <c r="S36" s="305"/>
      <c r="T36" s="135">
        <f>SUM(T8:T35)</f>
        <v>1</v>
      </c>
      <c r="U36" s="51">
        <f>SUM(U8:U35)</f>
        <v>1.0000000000000002</v>
      </c>
    </row>
    <row r="37" spans="1:51" x14ac:dyDescent="0.25">
      <c r="A37" s="14"/>
      <c r="B37" s="14"/>
      <c r="C37" s="21"/>
      <c r="D37" s="14"/>
      <c r="E37" s="14"/>
      <c r="F37" s="14"/>
      <c r="G37" s="15"/>
      <c r="H37" s="15"/>
      <c r="I37" s="15"/>
      <c r="J37" s="15"/>
      <c r="K37" s="15"/>
      <c r="L37" s="15"/>
      <c r="M37" s="15"/>
      <c r="N37" s="15"/>
      <c r="O37" s="15"/>
      <c r="P37" s="15"/>
      <c r="Q37" s="15"/>
      <c r="R37" s="15"/>
      <c r="S37" s="15"/>
      <c r="T37" s="16"/>
      <c r="U37" s="16"/>
    </row>
    <row r="38" spans="1:51" x14ac:dyDescent="0.25">
      <c r="A38" s="13"/>
      <c r="B38" s="13"/>
      <c r="C38" s="22"/>
      <c r="D38" s="13"/>
      <c r="E38" s="13"/>
      <c r="F38" s="13"/>
      <c r="G38" s="13"/>
      <c r="H38" s="13"/>
      <c r="I38" s="13"/>
      <c r="J38" s="13"/>
      <c r="K38" s="13"/>
      <c r="L38" s="13"/>
      <c r="M38" s="13"/>
      <c r="N38" s="17"/>
      <c r="O38" s="17"/>
      <c r="P38" s="17"/>
      <c r="Q38" s="17"/>
      <c r="R38" s="17"/>
      <c r="S38" s="17"/>
      <c r="T38" s="17"/>
      <c r="U38" s="17"/>
    </row>
    <row r="39" spans="1:51" x14ac:dyDescent="0.25">
      <c r="A39" s="13"/>
      <c r="B39" s="13"/>
      <c r="C39" s="22"/>
      <c r="D39" s="13"/>
      <c r="E39" s="13"/>
      <c r="F39" s="13"/>
      <c r="G39" s="13"/>
      <c r="H39" s="13"/>
      <c r="I39" s="13"/>
      <c r="J39" s="13"/>
      <c r="K39" s="13"/>
      <c r="L39" s="13"/>
      <c r="M39" s="13"/>
      <c r="N39" s="17"/>
      <c r="O39" s="17"/>
      <c r="P39" s="17"/>
      <c r="Q39" s="17"/>
      <c r="R39" s="17"/>
      <c r="S39" s="17"/>
      <c r="T39" s="17"/>
      <c r="U39" s="17"/>
    </row>
    <row r="40" spans="1:51" x14ac:dyDescent="0.25">
      <c r="A40" s="13"/>
      <c r="B40" s="13"/>
      <c r="C40" s="22"/>
      <c r="D40" s="13"/>
      <c r="E40" s="13"/>
      <c r="F40" s="13"/>
      <c r="G40" s="13"/>
      <c r="H40" s="13"/>
      <c r="I40" s="13"/>
      <c r="J40" s="13"/>
      <c r="K40" s="13"/>
      <c r="L40" s="13"/>
      <c r="M40" s="13"/>
      <c r="N40" s="17"/>
      <c r="O40" s="17"/>
      <c r="P40" s="17"/>
      <c r="Q40" s="17"/>
      <c r="R40" s="17"/>
      <c r="S40" s="17"/>
      <c r="T40" s="17"/>
      <c r="U40" s="17"/>
    </row>
    <row r="41" spans="1:51" x14ac:dyDescent="0.25">
      <c r="A41" s="13"/>
      <c r="B41" s="13"/>
      <c r="C41" s="22"/>
      <c r="D41" s="13"/>
      <c r="E41" s="13"/>
      <c r="F41" s="13"/>
      <c r="G41" s="13"/>
      <c r="H41" s="13"/>
      <c r="I41" s="13"/>
      <c r="J41" s="13"/>
      <c r="K41" s="13"/>
      <c r="L41" s="13"/>
      <c r="M41" s="13"/>
      <c r="N41" s="17"/>
      <c r="O41" s="17"/>
      <c r="P41" s="17"/>
      <c r="Q41" s="17"/>
      <c r="R41" s="17"/>
      <c r="S41" s="17"/>
      <c r="T41" s="17"/>
      <c r="U41" s="17"/>
    </row>
    <row r="42" spans="1:51" x14ac:dyDescent="0.25">
      <c r="A42" s="13"/>
      <c r="B42" s="13"/>
      <c r="C42" s="22"/>
      <c r="D42" s="13"/>
      <c r="E42" s="13"/>
      <c r="F42" s="13"/>
      <c r="G42" s="13"/>
      <c r="H42" s="13"/>
      <c r="I42" s="13"/>
      <c r="J42" s="13"/>
      <c r="K42" s="13"/>
      <c r="L42" s="13"/>
      <c r="M42" s="13"/>
      <c r="N42" s="17"/>
      <c r="O42" s="17"/>
      <c r="P42" s="17"/>
      <c r="Q42" s="17"/>
      <c r="R42" s="17"/>
      <c r="S42" s="17"/>
      <c r="T42" s="17"/>
      <c r="U42" s="17"/>
    </row>
    <row r="43" spans="1:51" x14ac:dyDescent="0.25">
      <c r="A43" s="13"/>
      <c r="B43" s="13"/>
      <c r="C43" s="22"/>
      <c r="D43" s="13"/>
      <c r="E43" s="13"/>
      <c r="F43" s="13"/>
      <c r="G43" s="13"/>
      <c r="H43" s="13"/>
      <c r="I43" s="13"/>
      <c r="J43" s="13"/>
      <c r="K43" s="13"/>
      <c r="L43" s="13"/>
      <c r="M43" s="13"/>
      <c r="N43" s="17"/>
      <c r="O43" s="17"/>
      <c r="P43" s="17"/>
      <c r="Q43" s="17"/>
      <c r="R43" s="17"/>
      <c r="S43" s="17"/>
      <c r="T43" s="17"/>
      <c r="U43" s="17"/>
    </row>
    <row r="44" spans="1:51" x14ac:dyDescent="0.25">
      <c r="A44" s="13"/>
      <c r="B44" s="13"/>
      <c r="C44" s="22"/>
      <c r="D44" s="13"/>
      <c r="E44" s="13"/>
      <c r="F44" s="13"/>
      <c r="G44" s="13"/>
      <c r="H44" s="13"/>
      <c r="I44" s="13"/>
      <c r="J44" s="13"/>
      <c r="K44" s="13"/>
      <c r="L44" s="13"/>
      <c r="M44" s="13"/>
      <c r="N44" s="17"/>
      <c r="O44" s="17"/>
      <c r="P44" s="17"/>
      <c r="Q44" s="17"/>
      <c r="R44" s="17"/>
      <c r="S44" s="17"/>
      <c r="T44" s="17"/>
      <c r="U44" s="17"/>
    </row>
    <row r="45" spans="1:51" x14ac:dyDescent="0.25">
      <c r="A45" s="13"/>
      <c r="B45" s="13"/>
      <c r="C45" s="22"/>
      <c r="D45" s="13"/>
      <c r="E45" s="13"/>
      <c r="F45" s="13"/>
      <c r="G45" s="13"/>
      <c r="H45" s="13"/>
      <c r="I45" s="13"/>
      <c r="J45" s="13"/>
      <c r="K45" s="13"/>
      <c r="L45" s="13"/>
      <c r="M45" s="13"/>
      <c r="N45" s="17"/>
      <c r="O45" s="17"/>
      <c r="P45" s="17"/>
      <c r="Q45" s="17"/>
      <c r="R45" s="17"/>
      <c r="S45" s="17"/>
      <c r="T45" s="17"/>
      <c r="U45" s="17"/>
    </row>
    <row r="46" spans="1:51" x14ac:dyDescent="0.25">
      <c r="A46" s="13"/>
      <c r="B46" s="13"/>
      <c r="C46" s="22"/>
      <c r="D46" s="13"/>
      <c r="E46" s="13"/>
      <c r="F46" s="13"/>
      <c r="G46" s="13"/>
      <c r="H46" s="13"/>
      <c r="I46" s="13"/>
      <c r="J46" s="13"/>
      <c r="K46" s="13"/>
      <c r="L46" s="13"/>
      <c r="M46" s="13"/>
      <c r="N46" s="17"/>
      <c r="O46" s="17"/>
      <c r="P46" s="17"/>
      <c r="Q46" s="17"/>
      <c r="R46" s="17"/>
      <c r="S46" s="17"/>
      <c r="T46" s="17"/>
      <c r="U46" s="17"/>
    </row>
    <row r="47" spans="1:51" x14ac:dyDescent="0.25">
      <c r="A47" s="13"/>
      <c r="B47" s="13"/>
      <c r="C47" s="22"/>
      <c r="D47" s="13"/>
      <c r="E47" s="13"/>
      <c r="F47" s="13"/>
      <c r="G47" s="13"/>
      <c r="H47" s="13"/>
      <c r="I47" s="13"/>
      <c r="J47" s="13"/>
      <c r="K47" s="13"/>
      <c r="L47" s="13"/>
      <c r="M47" s="13"/>
      <c r="N47" s="17"/>
      <c r="O47" s="17"/>
      <c r="P47" s="17"/>
      <c r="Q47" s="17"/>
      <c r="R47" s="17"/>
      <c r="S47" s="17"/>
      <c r="T47" s="17"/>
      <c r="U47" s="17"/>
    </row>
    <row r="48" spans="1:51" x14ac:dyDescent="0.25">
      <c r="A48" s="13"/>
      <c r="B48" s="13"/>
      <c r="C48" s="22"/>
      <c r="D48" s="13"/>
      <c r="E48" s="13"/>
      <c r="F48" s="13"/>
      <c r="G48" s="13"/>
      <c r="H48" s="13"/>
      <c r="I48" s="13"/>
      <c r="J48" s="13"/>
      <c r="K48" s="13"/>
      <c r="L48" s="13"/>
      <c r="M48" s="13"/>
      <c r="N48" s="17"/>
      <c r="O48" s="17"/>
      <c r="P48" s="17"/>
      <c r="Q48" s="17"/>
      <c r="R48" s="17"/>
      <c r="S48" s="17"/>
      <c r="T48" s="17"/>
      <c r="U48" s="17"/>
    </row>
    <row r="49" spans="1:21" x14ac:dyDescent="0.25">
      <c r="A49" s="13"/>
      <c r="B49" s="13"/>
      <c r="C49" s="22"/>
      <c r="D49" s="13"/>
      <c r="E49" s="13"/>
      <c r="F49" s="13"/>
      <c r="G49" s="13"/>
      <c r="H49" s="13"/>
      <c r="I49" s="13"/>
      <c r="J49" s="13"/>
      <c r="K49" s="13"/>
      <c r="L49" s="13"/>
      <c r="M49" s="13"/>
      <c r="N49" s="17"/>
      <c r="O49" s="17"/>
      <c r="P49" s="17"/>
      <c r="Q49" s="17"/>
      <c r="R49" s="17"/>
      <c r="S49" s="17"/>
      <c r="T49" s="17"/>
      <c r="U49" s="17"/>
    </row>
    <row r="50" spans="1:21" x14ac:dyDescent="0.25">
      <c r="A50" s="13"/>
      <c r="B50" s="13"/>
      <c r="C50" s="22"/>
      <c r="D50" s="13"/>
      <c r="E50" s="13"/>
      <c r="F50" s="13"/>
      <c r="G50" s="13"/>
      <c r="H50" s="13"/>
      <c r="I50" s="13"/>
      <c r="J50" s="13"/>
      <c r="K50" s="13"/>
      <c r="L50" s="13"/>
      <c r="M50" s="13"/>
      <c r="N50" s="17"/>
      <c r="O50" s="17"/>
      <c r="P50" s="17"/>
      <c r="Q50" s="17"/>
      <c r="R50" s="17"/>
      <c r="S50" s="17"/>
      <c r="T50" s="17"/>
      <c r="U50" s="17"/>
    </row>
    <row r="51" spans="1:21" x14ac:dyDescent="0.25">
      <c r="A51" s="13"/>
      <c r="B51" s="13"/>
      <c r="C51" s="22"/>
      <c r="D51" s="13"/>
      <c r="E51" s="13"/>
      <c r="F51" s="13"/>
      <c r="G51" s="13"/>
      <c r="H51" s="13"/>
      <c r="I51" s="13"/>
      <c r="J51" s="13"/>
      <c r="K51" s="13"/>
      <c r="L51" s="13"/>
      <c r="M51" s="13"/>
      <c r="N51" s="17"/>
      <c r="O51" s="17"/>
      <c r="P51" s="17"/>
      <c r="Q51" s="17"/>
      <c r="R51" s="17"/>
      <c r="S51" s="17"/>
      <c r="T51" s="17"/>
      <c r="U51" s="17"/>
    </row>
    <row r="52" spans="1:21" x14ac:dyDescent="0.25">
      <c r="A52" s="13"/>
      <c r="B52" s="13"/>
      <c r="C52" s="22"/>
      <c r="D52" s="13"/>
      <c r="E52" s="13"/>
      <c r="F52" s="13"/>
      <c r="G52" s="13"/>
      <c r="H52" s="13"/>
      <c r="I52" s="13"/>
      <c r="J52" s="13"/>
      <c r="K52" s="13"/>
      <c r="L52" s="13"/>
      <c r="M52" s="13"/>
      <c r="N52" s="17"/>
      <c r="O52" s="17"/>
      <c r="P52" s="17"/>
      <c r="Q52" s="17"/>
      <c r="R52" s="17"/>
      <c r="S52" s="17"/>
      <c r="T52" s="17"/>
      <c r="U52" s="17"/>
    </row>
    <row r="53" spans="1:21" x14ac:dyDescent="0.25">
      <c r="A53" s="13"/>
      <c r="B53" s="13"/>
      <c r="C53" s="22"/>
      <c r="D53" s="13"/>
      <c r="E53" s="13"/>
      <c r="F53" s="13"/>
      <c r="G53" s="13"/>
      <c r="H53" s="13"/>
      <c r="I53" s="13"/>
      <c r="J53" s="13"/>
      <c r="K53" s="13"/>
      <c r="L53" s="13"/>
      <c r="M53" s="13"/>
      <c r="N53" s="17"/>
      <c r="O53" s="17"/>
      <c r="P53" s="17"/>
      <c r="Q53" s="17"/>
      <c r="R53" s="17"/>
      <c r="S53" s="17"/>
      <c r="T53" s="17"/>
      <c r="U53" s="17"/>
    </row>
    <row r="54" spans="1:21" x14ac:dyDescent="0.25">
      <c r="A54" s="13"/>
      <c r="B54" s="13"/>
      <c r="C54" s="22"/>
      <c r="D54" s="13"/>
      <c r="E54" s="13"/>
      <c r="F54" s="13"/>
      <c r="G54" s="13"/>
      <c r="H54" s="13"/>
      <c r="I54" s="13"/>
      <c r="J54" s="13"/>
      <c r="K54" s="13"/>
      <c r="L54" s="13"/>
      <c r="M54" s="13"/>
      <c r="N54" s="17"/>
      <c r="O54" s="17"/>
      <c r="P54" s="17"/>
      <c r="Q54" s="17"/>
      <c r="R54" s="17"/>
      <c r="S54" s="17"/>
      <c r="T54" s="17"/>
      <c r="U54" s="17"/>
    </row>
    <row r="55" spans="1:21" x14ac:dyDescent="0.25">
      <c r="A55" s="13"/>
      <c r="B55" s="13"/>
      <c r="C55" s="22"/>
      <c r="D55" s="13"/>
      <c r="E55" s="13"/>
      <c r="F55" s="13"/>
      <c r="G55" s="13"/>
      <c r="H55" s="13"/>
      <c r="I55" s="13"/>
      <c r="J55" s="13"/>
      <c r="K55" s="13"/>
      <c r="L55" s="13"/>
      <c r="M55" s="13"/>
      <c r="N55" s="17"/>
      <c r="O55" s="17"/>
      <c r="P55" s="17"/>
      <c r="Q55" s="17"/>
      <c r="R55" s="17"/>
      <c r="S55" s="17"/>
      <c r="T55" s="17"/>
      <c r="U55" s="17"/>
    </row>
    <row r="56" spans="1:21" x14ac:dyDescent="0.25">
      <c r="A56" s="13"/>
      <c r="B56" s="13"/>
      <c r="C56" s="22"/>
      <c r="D56" s="13"/>
      <c r="E56" s="13"/>
      <c r="F56" s="13"/>
      <c r="G56" s="13"/>
      <c r="H56" s="13"/>
      <c r="I56" s="13"/>
      <c r="J56" s="13"/>
      <c r="K56" s="13"/>
      <c r="L56" s="13"/>
      <c r="M56" s="13"/>
      <c r="N56" s="17"/>
      <c r="O56" s="17"/>
      <c r="P56" s="17"/>
      <c r="Q56" s="17"/>
      <c r="R56" s="17"/>
      <c r="S56" s="17"/>
      <c r="T56" s="17"/>
      <c r="U56" s="17"/>
    </row>
    <row r="57" spans="1:21" x14ac:dyDescent="0.25">
      <c r="A57" s="13"/>
      <c r="B57" s="13"/>
      <c r="C57" s="22"/>
      <c r="D57" s="13"/>
      <c r="E57" s="13"/>
      <c r="F57" s="13"/>
      <c r="G57" s="13"/>
      <c r="H57" s="13"/>
      <c r="I57" s="13"/>
      <c r="J57" s="13"/>
      <c r="K57" s="13"/>
      <c r="L57" s="13"/>
      <c r="M57" s="13"/>
      <c r="N57" s="17"/>
      <c r="O57" s="17"/>
      <c r="P57" s="17"/>
      <c r="Q57" s="17"/>
      <c r="R57" s="17"/>
      <c r="S57" s="17"/>
      <c r="T57" s="17"/>
      <c r="U57" s="17"/>
    </row>
    <row r="58" spans="1:21" x14ac:dyDescent="0.25">
      <c r="A58" s="13"/>
      <c r="B58" s="13"/>
      <c r="C58" s="22"/>
      <c r="D58" s="13"/>
      <c r="E58" s="13"/>
      <c r="F58" s="13"/>
      <c r="G58" s="13"/>
      <c r="H58" s="13"/>
      <c r="I58" s="13"/>
      <c r="J58" s="13"/>
      <c r="K58" s="13"/>
      <c r="L58" s="13"/>
      <c r="M58" s="13"/>
      <c r="N58" s="17"/>
      <c r="O58" s="17"/>
      <c r="P58" s="17"/>
      <c r="Q58" s="17"/>
      <c r="R58" s="17"/>
      <c r="S58" s="17"/>
      <c r="T58" s="17"/>
      <c r="U58" s="17"/>
    </row>
    <row r="59" spans="1:21" x14ac:dyDescent="0.25">
      <c r="A59" s="13"/>
      <c r="B59" s="13"/>
      <c r="C59" s="22"/>
      <c r="D59" s="13"/>
      <c r="E59" s="13"/>
      <c r="F59" s="13"/>
      <c r="G59" s="13"/>
      <c r="H59" s="13"/>
      <c r="I59" s="13"/>
      <c r="J59" s="13"/>
      <c r="K59" s="13"/>
      <c r="L59" s="13"/>
      <c r="M59" s="13"/>
      <c r="N59" s="17"/>
      <c r="O59" s="17"/>
      <c r="P59" s="17"/>
      <c r="Q59" s="17"/>
      <c r="R59" s="17"/>
      <c r="S59" s="17"/>
      <c r="T59" s="17"/>
      <c r="U59" s="17"/>
    </row>
    <row r="60" spans="1:21" x14ac:dyDescent="0.25">
      <c r="A60" s="13"/>
      <c r="B60" s="13"/>
      <c r="C60" s="22"/>
      <c r="D60" s="13"/>
      <c r="E60" s="13"/>
      <c r="F60" s="13"/>
      <c r="G60" s="13"/>
      <c r="H60" s="13"/>
      <c r="I60" s="13"/>
      <c r="J60" s="13"/>
      <c r="K60" s="13"/>
      <c r="L60" s="13"/>
      <c r="M60" s="13"/>
      <c r="N60" s="17"/>
      <c r="O60" s="17"/>
      <c r="P60" s="17"/>
      <c r="Q60" s="17"/>
      <c r="R60" s="17"/>
      <c r="S60" s="17"/>
      <c r="T60" s="17"/>
      <c r="U60" s="17"/>
    </row>
    <row r="61" spans="1:21" x14ac:dyDescent="0.25">
      <c r="A61" s="13"/>
      <c r="B61" s="13"/>
      <c r="C61" s="22"/>
      <c r="D61" s="13"/>
      <c r="E61" s="13"/>
      <c r="F61" s="13"/>
      <c r="G61" s="13"/>
      <c r="H61" s="13"/>
      <c r="I61" s="13"/>
      <c r="J61" s="13"/>
      <c r="K61" s="13"/>
      <c r="L61" s="13"/>
      <c r="M61" s="13"/>
      <c r="N61" s="17"/>
      <c r="O61" s="17"/>
      <c r="P61" s="17"/>
      <c r="Q61" s="17"/>
      <c r="R61" s="17"/>
      <c r="S61" s="17"/>
      <c r="T61" s="17"/>
      <c r="U61" s="17"/>
    </row>
    <row r="62" spans="1:21" x14ac:dyDescent="0.25">
      <c r="A62" s="13"/>
      <c r="B62" s="13"/>
      <c r="C62" s="22"/>
      <c r="D62" s="13"/>
      <c r="E62" s="13"/>
      <c r="F62" s="13"/>
      <c r="G62" s="13"/>
      <c r="H62" s="13"/>
      <c r="I62" s="13"/>
      <c r="J62" s="13"/>
      <c r="K62" s="13"/>
      <c r="L62" s="13"/>
      <c r="M62" s="13"/>
      <c r="N62" s="17"/>
      <c r="O62" s="17"/>
      <c r="P62" s="17"/>
      <c r="Q62" s="17"/>
      <c r="R62" s="17"/>
      <c r="S62" s="17"/>
      <c r="T62" s="17"/>
      <c r="U62" s="17"/>
    </row>
    <row r="63" spans="1:21" x14ac:dyDescent="0.25">
      <c r="A63" s="13"/>
      <c r="B63" s="13"/>
      <c r="C63" s="22"/>
      <c r="D63" s="13"/>
      <c r="E63" s="13"/>
      <c r="F63" s="13"/>
      <c r="G63" s="13"/>
      <c r="H63" s="13"/>
      <c r="I63" s="13"/>
      <c r="J63" s="13"/>
      <c r="K63" s="13"/>
      <c r="L63" s="13"/>
      <c r="M63" s="13"/>
      <c r="N63" s="17"/>
      <c r="O63" s="17"/>
      <c r="P63" s="17"/>
      <c r="Q63" s="17"/>
      <c r="R63" s="17"/>
      <c r="S63" s="17"/>
      <c r="T63" s="17"/>
      <c r="U63" s="17"/>
    </row>
    <row r="64" spans="1:21" x14ac:dyDescent="0.25">
      <c r="A64" s="13"/>
      <c r="B64" s="13"/>
      <c r="C64" s="22"/>
      <c r="D64" s="13"/>
      <c r="E64" s="13"/>
      <c r="F64" s="13"/>
      <c r="G64" s="13"/>
      <c r="H64" s="13"/>
      <c r="I64" s="13"/>
      <c r="J64" s="13"/>
      <c r="K64" s="13"/>
      <c r="L64" s="13"/>
      <c r="M64" s="13"/>
      <c r="N64" s="17"/>
      <c r="O64" s="17"/>
      <c r="P64" s="17"/>
      <c r="Q64" s="17"/>
      <c r="R64" s="17"/>
      <c r="S64" s="17"/>
      <c r="T64" s="17"/>
      <c r="U64" s="17"/>
    </row>
    <row r="65" spans="1:21" x14ac:dyDescent="0.25">
      <c r="A65" s="13"/>
      <c r="B65" s="13"/>
      <c r="C65" s="22"/>
      <c r="D65" s="13"/>
      <c r="E65" s="13"/>
      <c r="F65" s="13"/>
      <c r="G65" s="13"/>
      <c r="H65" s="13"/>
      <c r="I65" s="13"/>
      <c r="J65" s="13"/>
      <c r="K65" s="13"/>
      <c r="L65" s="13"/>
      <c r="M65" s="13"/>
      <c r="N65" s="17"/>
      <c r="O65" s="17"/>
      <c r="P65" s="17"/>
      <c r="Q65" s="17"/>
      <c r="R65" s="17"/>
      <c r="S65" s="17"/>
      <c r="T65" s="17"/>
      <c r="U65" s="17"/>
    </row>
    <row r="66" spans="1:21" x14ac:dyDescent="0.25">
      <c r="A66" s="13"/>
      <c r="B66" s="13"/>
      <c r="C66" s="22"/>
      <c r="D66" s="13"/>
      <c r="E66" s="13"/>
      <c r="F66" s="13"/>
      <c r="G66" s="13"/>
      <c r="H66" s="13"/>
      <c r="I66" s="13"/>
      <c r="J66" s="13"/>
      <c r="K66" s="13"/>
      <c r="L66" s="13"/>
      <c r="M66" s="13"/>
      <c r="N66" s="17"/>
      <c r="O66" s="17"/>
      <c r="P66" s="17"/>
      <c r="Q66" s="17"/>
      <c r="R66" s="17"/>
      <c r="S66" s="17"/>
      <c r="T66" s="17"/>
      <c r="U66" s="17"/>
    </row>
    <row r="67" spans="1:21" x14ac:dyDescent="0.25">
      <c r="A67" s="13"/>
      <c r="B67" s="13"/>
      <c r="C67" s="22"/>
      <c r="D67" s="13"/>
      <c r="E67" s="13"/>
      <c r="F67" s="13"/>
      <c r="G67" s="13"/>
      <c r="H67" s="13"/>
      <c r="I67" s="13"/>
      <c r="J67" s="13"/>
      <c r="K67" s="13"/>
      <c r="L67" s="13"/>
      <c r="M67" s="13"/>
      <c r="N67" s="17"/>
      <c r="O67" s="17"/>
      <c r="P67" s="17"/>
      <c r="Q67" s="17"/>
      <c r="R67" s="17"/>
      <c r="S67" s="17"/>
      <c r="T67" s="17"/>
      <c r="U67" s="17"/>
    </row>
    <row r="68" spans="1:21" x14ac:dyDescent="0.25">
      <c r="A68" s="13"/>
      <c r="B68" s="13"/>
      <c r="C68" s="22"/>
      <c r="D68" s="13"/>
      <c r="E68" s="13"/>
      <c r="F68" s="13"/>
      <c r="G68" s="13"/>
      <c r="H68" s="13"/>
      <c r="I68" s="13"/>
      <c r="J68" s="13"/>
      <c r="K68" s="13"/>
      <c r="L68" s="13"/>
      <c r="M68" s="13"/>
      <c r="N68" s="17"/>
      <c r="O68" s="17"/>
      <c r="P68" s="17"/>
      <c r="Q68" s="17"/>
      <c r="R68" s="17"/>
      <c r="S68" s="17"/>
      <c r="T68" s="17"/>
      <c r="U68" s="17"/>
    </row>
    <row r="69" spans="1:21" x14ac:dyDescent="0.25">
      <c r="A69" s="13"/>
      <c r="B69" s="13"/>
      <c r="C69" s="22"/>
      <c r="D69" s="13"/>
      <c r="E69" s="13"/>
      <c r="F69" s="13"/>
      <c r="G69" s="13"/>
      <c r="H69" s="13"/>
      <c r="I69" s="13"/>
      <c r="J69" s="13"/>
      <c r="K69" s="13"/>
      <c r="L69" s="13"/>
      <c r="M69" s="13"/>
      <c r="N69" s="17"/>
      <c r="O69" s="17"/>
      <c r="P69" s="17"/>
      <c r="Q69" s="17"/>
      <c r="R69" s="17"/>
      <c r="S69" s="17"/>
      <c r="T69" s="17"/>
      <c r="U69" s="17"/>
    </row>
    <row r="70" spans="1:21" x14ac:dyDescent="0.25">
      <c r="A70" s="13"/>
      <c r="B70" s="13"/>
      <c r="C70" s="22"/>
      <c r="D70" s="13"/>
      <c r="E70" s="13"/>
      <c r="F70" s="13"/>
      <c r="G70" s="13"/>
      <c r="H70" s="13"/>
      <c r="I70" s="13"/>
      <c r="J70" s="13"/>
      <c r="K70" s="13"/>
      <c r="L70" s="13"/>
      <c r="M70" s="13"/>
      <c r="N70" s="17"/>
      <c r="O70" s="17"/>
      <c r="P70" s="17"/>
      <c r="Q70" s="17"/>
      <c r="R70" s="17"/>
      <c r="S70" s="17"/>
      <c r="T70" s="17"/>
      <c r="U70" s="17"/>
    </row>
    <row r="71" spans="1:21" x14ac:dyDescent="0.25">
      <c r="A71" s="13"/>
      <c r="B71" s="13"/>
      <c r="C71" s="22"/>
      <c r="D71" s="13"/>
      <c r="E71" s="13"/>
      <c r="F71" s="13"/>
      <c r="G71" s="13"/>
      <c r="H71" s="13"/>
      <c r="I71" s="13"/>
      <c r="J71" s="13"/>
      <c r="K71" s="13"/>
      <c r="L71" s="13"/>
      <c r="M71" s="13"/>
      <c r="N71" s="17"/>
      <c r="O71" s="17"/>
      <c r="P71" s="17"/>
      <c r="Q71" s="17"/>
      <c r="R71" s="17"/>
      <c r="S71" s="17"/>
      <c r="T71" s="17"/>
      <c r="U71" s="17"/>
    </row>
    <row r="72" spans="1:21" x14ac:dyDescent="0.25">
      <c r="A72" s="13"/>
      <c r="B72" s="13"/>
      <c r="C72" s="22"/>
      <c r="D72" s="13"/>
      <c r="E72" s="13"/>
      <c r="F72" s="13"/>
      <c r="G72" s="13"/>
      <c r="H72" s="13"/>
      <c r="I72" s="13"/>
      <c r="J72" s="13"/>
      <c r="K72" s="13"/>
      <c r="L72" s="13"/>
      <c r="M72" s="13"/>
      <c r="N72" s="17"/>
      <c r="O72" s="17"/>
      <c r="P72" s="17"/>
      <c r="Q72" s="17"/>
      <c r="R72" s="17"/>
      <c r="S72" s="17"/>
      <c r="T72" s="17"/>
      <c r="U72" s="17"/>
    </row>
    <row r="73" spans="1:21" x14ac:dyDescent="0.25">
      <c r="A73" s="13"/>
      <c r="B73" s="13"/>
      <c r="C73" s="22"/>
      <c r="D73" s="13"/>
      <c r="E73" s="13"/>
      <c r="F73" s="13"/>
      <c r="G73" s="13"/>
      <c r="H73" s="13"/>
      <c r="I73" s="13"/>
      <c r="J73" s="13"/>
      <c r="K73" s="13"/>
      <c r="L73" s="13"/>
      <c r="M73" s="13"/>
      <c r="N73" s="17"/>
      <c r="O73" s="17"/>
      <c r="P73" s="17"/>
      <c r="Q73" s="17"/>
      <c r="R73" s="17"/>
      <c r="S73" s="17"/>
      <c r="T73" s="17"/>
      <c r="U73" s="17"/>
    </row>
    <row r="74" spans="1:21" x14ac:dyDescent="0.25">
      <c r="A74" s="13"/>
      <c r="B74" s="13"/>
      <c r="C74" s="22"/>
      <c r="D74" s="13"/>
      <c r="E74" s="13"/>
      <c r="F74" s="13"/>
      <c r="G74" s="13"/>
      <c r="H74" s="13"/>
      <c r="I74" s="13"/>
      <c r="J74" s="13"/>
      <c r="K74" s="13"/>
      <c r="L74" s="13"/>
      <c r="M74" s="13"/>
      <c r="N74" s="17"/>
      <c r="O74" s="17"/>
      <c r="P74" s="17"/>
      <c r="Q74" s="17"/>
      <c r="R74" s="17"/>
      <c r="S74" s="17"/>
      <c r="T74" s="17"/>
      <c r="U74" s="17"/>
    </row>
    <row r="75" spans="1:21" x14ac:dyDescent="0.25">
      <c r="A75" s="13"/>
      <c r="B75" s="13"/>
      <c r="C75" s="22"/>
      <c r="D75" s="13"/>
      <c r="E75" s="13"/>
      <c r="F75" s="13"/>
      <c r="G75" s="13"/>
      <c r="H75" s="13"/>
      <c r="I75" s="13"/>
      <c r="J75" s="13"/>
      <c r="K75" s="13"/>
      <c r="L75" s="13"/>
      <c r="M75" s="13"/>
      <c r="N75" s="17"/>
      <c r="O75" s="17"/>
      <c r="P75" s="17"/>
      <c r="Q75" s="17"/>
      <c r="R75" s="17"/>
      <c r="S75" s="17"/>
      <c r="T75" s="17"/>
      <c r="U75" s="17"/>
    </row>
    <row r="76" spans="1:21" x14ac:dyDescent="0.25">
      <c r="A76" s="13"/>
      <c r="B76" s="13"/>
      <c r="C76" s="22"/>
      <c r="D76" s="13"/>
      <c r="E76" s="13"/>
      <c r="F76" s="13"/>
      <c r="G76" s="13"/>
      <c r="H76" s="13"/>
      <c r="I76" s="13"/>
      <c r="J76" s="13"/>
      <c r="K76" s="13"/>
      <c r="L76" s="13"/>
      <c r="M76" s="13"/>
      <c r="N76" s="17"/>
      <c r="O76" s="17"/>
      <c r="P76" s="17"/>
      <c r="Q76" s="17"/>
      <c r="R76" s="17"/>
      <c r="S76" s="17"/>
      <c r="T76" s="17"/>
      <c r="U76" s="17"/>
    </row>
    <row r="77" spans="1:21" x14ac:dyDescent="0.25">
      <c r="A77" s="13"/>
      <c r="B77" s="13"/>
      <c r="C77" s="22"/>
      <c r="D77" s="13"/>
      <c r="E77" s="13"/>
      <c r="F77" s="13"/>
      <c r="G77" s="13"/>
      <c r="H77" s="13"/>
      <c r="I77" s="13"/>
      <c r="J77" s="13"/>
      <c r="K77" s="13"/>
      <c r="L77" s="13"/>
      <c r="M77" s="13"/>
      <c r="N77" s="17"/>
      <c r="O77" s="17"/>
      <c r="P77" s="17"/>
      <c r="Q77" s="17"/>
      <c r="R77" s="17"/>
      <c r="S77" s="17"/>
      <c r="T77" s="17"/>
      <c r="U77" s="17"/>
    </row>
    <row r="78" spans="1:21" x14ac:dyDescent="0.25">
      <c r="A78" s="13"/>
      <c r="B78" s="13"/>
      <c r="C78" s="22"/>
      <c r="D78" s="13"/>
      <c r="E78" s="13"/>
      <c r="F78" s="13"/>
      <c r="G78" s="13"/>
      <c r="H78" s="13"/>
      <c r="I78" s="13"/>
      <c r="J78" s="13"/>
      <c r="K78" s="13"/>
      <c r="L78" s="13"/>
      <c r="M78" s="13"/>
      <c r="N78" s="17"/>
      <c r="O78" s="17"/>
      <c r="P78" s="17"/>
      <c r="Q78" s="17"/>
      <c r="R78" s="17"/>
      <c r="S78" s="17"/>
      <c r="T78" s="17"/>
      <c r="U78" s="17"/>
    </row>
    <row r="79" spans="1:21" x14ac:dyDescent="0.25">
      <c r="A79" s="13"/>
      <c r="B79" s="13"/>
      <c r="C79" s="22"/>
      <c r="D79" s="13"/>
      <c r="E79" s="13"/>
      <c r="F79" s="13"/>
      <c r="G79" s="13"/>
      <c r="H79" s="13"/>
      <c r="I79" s="13"/>
      <c r="J79" s="13"/>
      <c r="K79" s="13"/>
      <c r="L79" s="13"/>
      <c r="M79" s="13"/>
      <c r="N79" s="17"/>
      <c r="O79" s="17"/>
      <c r="P79" s="17"/>
      <c r="Q79" s="17"/>
      <c r="R79" s="17"/>
      <c r="S79" s="17"/>
      <c r="T79" s="17"/>
      <c r="U79" s="17"/>
    </row>
    <row r="80" spans="1:21" x14ac:dyDescent="0.25">
      <c r="A80" s="13"/>
      <c r="B80" s="13"/>
      <c r="C80" s="22"/>
      <c r="D80" s="13"/>
      <c r="E80" s="13"/>
      <c r="F80" s="13"/>
      <c r="G80" s="13"/>
      <c r="H80" s="13"/>
      <c r="I80" s="13"/>
      <c r="J80" s="13"/>
      <c r="K80" s="13"/>
      <c r="L80" s="13"/>
      <c r="M80" s="13"/>
      <c r="N80" s="17"/>
      <c r="O80" s="17"/>
      <c r="P80" s="17"/>
      <c r="Q80" s="17"/>
      <c r="R80" s="17"/>
      <c r="S80" s="17"/>
      <c r="T80" s="17"/>
      <c r="U80" s="17"/>
    </row>
    <row r="81" spans="1:21" x14ac:dyDescent="0.25">
      <c r="A81" s="13"/>
      <c r="B81" s="13"/>
      <c r="C81" s="22"/>
      <c r="D81" s="13"/>
      <c r="E81" s="13"/>
      <c r="F81" s="13"/>
      <c r="G81" s="13"/>
      <c r="H81" s="13"/>
      <c r="I81" s="13"/>
      <c r="J81" s="13"/>
      <c r="K81" s="13"/>
      <c r="L81" s="13"/>
      <c r="M81" s="13"/>
      <c r="N81" s="17"/>
      <c r="O81" s="17"/>
      <c r="P81" s="17"/>
      <c r="Q81" s="17"/>
      <c r="R81" s="17"/>
      <c r="S81" s="17"/>
      <c r="T81" s="17"/>
      <c r="U81" s="17"/>
    </row>
    <row r="82" spans="1:21" x14ac:dyDescent="0.25">
      <c r="A82" s="13"/>
      <c r="B82" s="13"/>
      <c r="C82" s="22"/>
      <c r="D82" s="13"/>
      <c r="E82" s="13"/>
      <c r="F82" s="13"/>
      <c r="G82" s="13"/>
      <c r="H82" s="13"/>
      <c r="I82" s="13"/>
      <c r="J82" s="13"/>
      <c r="K82" s="13"/>
      <c r="L82" s="13"/>
      <c r="M82" s="13"/>
      <c r="N82" s="17"/>
      <c r="O82" s="17"/>
      <c r="P82" s="17"/>
      <c r="Q82" s="17"/>
      <c r="R82" s="17"/>
      <c r="S82" s="17"/>
      <c r="T82" s="17"/>
      <c r="U82" s="17"/>
    </row>
    <row r="83" spans="1:21" x14ac:dyDescent="0.25">
      <c r="A83" s="13"/>
      <c r="B83" s="13"/>
      <c r="C83" s="22"/>
      <c r="D83" s="13"/>
      <c r="E83" s="13"/>
      <c r="F83" s="13"/>
      <c r="G83" s="13"/>
      <c r="H83" s="13"/>
      <c r="I83" s="13"/>
      <c r="J83" s="13"/>
      <c r="K83" s="13"/>
      <c r="L83" s="13"/>
      <c r="M83" s="13"/>
      <c r="N83" s="17"/>
      <c r="O83" s="17"/>
      <c r="P83" s="17"/>
      <c r="Q83" s="17"/>
      <c r="R83" s="17"/>
      <c r="S83" s="17"/>
      <c r="T83" s="17"/>
      <c r="U83" s="17"/>
    </row>
    <row r="84" spans="1:21" x14ac:dyDescent="0.25">
      <c r="A84" s="13"/>
      <c r="B84" s="13"/>
      <c r="C84" s="22"/>
      <c r="D84" s="13"/>
      <c r="E84" s="13"/>
      <c r="F84" s="13"/>
      <c r="G84" s="13"/>
      <c r="H84" s="13"/>
      <c r="I84" s="13"/>
      <c r="J84" s="13"/>
      <c r="K84" s="13"/>
      <c r="L84" s="13"/>
      <c r="M84" s="13"/>
      <c r="N84" s="17"/>
      <c r="O84" s="17"/>
      <c r="P84" s="17"/>
      <c r="Q84" s="17"/>
      <c r="R84" s="17"/>
      <c r="S84" s="17"/>
      <c r="T84" s="17"/>
      <c r="U84" s="17"/>
    </row>
    <row r="85" spans="1:21" x14ac:dyDescent="0.25">
      <c r="A85" s="13"/>
      <c r="B85" s="13"/>
      <c r="C85" s="22"/>
      <c r="D85" s="13"/>
      <c r="E85" s="13"/>
      <c r="F85" s="13"/>
      <c r="G85" s="13"/>
      <c r="H85" s="13"/>
      <c r="I85" s="13"/>
      <c r="J85" s="13"/>
      <c r="K85" s="13"/>
      <c r="L85" s="13"/>
      <c r="M85" s="13"/>
      <c r="N85" s="17"/>
      <c r="O85" s="17"/>
      <c r="P85" s="17"/>
      <c r="Q85" s="17"/>
      <c r="R85" s="17"/>
      <c r="S85" s="17"/>
      <c r="T85" s="17"/>
      <c r="U85" s="17"/>
    </row>
    <row r="86" spans="1:21" x14ac:dyDescent="0.25">
      <c r="A86" s="13"/>
      <c r="B86" s="13"/>
      <c r="C86" s="22"/>
      <c r="D86" s="13"/>
      <c r="E86" s="13"/>
      <c r="F86" s="13"/>
      <c r="G86" s="13"/>
      <c r="H86" s="13"/>
      <c r="I86" s="13"/>
      <c r="J86" s="13"/>
      <c r="K86" s="13"/>
      <c r="L86" s="13"/>
      <c r="M86" s="13"/>
      <c r="N86" s="17"/>
      <c r="O86" s="17"/>
      <c r="P86" s="17"/>
      <c r="Q86" s="17"/>
      <c r="R86" s="17"/>
      <c r="S86" s="17"/>
      <c r="T86" s="17"/>
      <c r="U86" s="17"/>
    </row>
    <row r="87" spans="1:21" x14ac:dyDescent="0.25">
      <c r="A87" s="13"/>
      <c r="B87" s="13"/>
      <c r="C87" s="22"/>
      <c r="D87" s="13"/>
      <c r="E87" s="13"/>
      <c r="F87" s="13"/>
      <c r="G87" s="13"/>
      <c r="H87" s="13"/>
      <c r="I87" s="13"/>
      <c r="J87" s="13"/>
      <c r="K87" s="13"/>
      <c r="L87" s="13"/>
      <c r="M87" s="13"/>
      <c r="N87" s="17"/>
      <c r="O87" s="17"/>
      <c r="P87" s="17"/>
      <c r="Q87" s="17"/>
      <c r="R87" s="17"/>
      <c r="S87" s="17"/>
      <c r="T87" s="17"/>
      <c r="U87" s="17"/>
    </row>
    <row r="88" spans="1:21" x14ac:dyDescent="0.25">
      <c r="A88" s="13"/>
      <c r="B88" s="13"/>
      <c r="C88" s="22"/>
      <c r="D88" s="13"/>
      <c r="E88" s="13"/>
      <c r="F88" s="13"/>
      <c r="G88" s="13"/>
      <c r="H88" s="13"/>
      <c r="I88" s="13"/>
      <c r="J88" s="13"/>
      <c r="K88" s="13"/>
      <c r="L88" s="13"/>
      <c r="M88" s="13"/>
      <c r="N88" s="17"/>
      <c r="O88" s="17"/>
      <c r="P88" s="17"/>
      <c r="Q88" s="17"/>
      <c r="R88" s="17"/>
      <c r="S88" s="17"/>
      <c r="T88" s="17"/>
      <c r="U88" s="17"/>
    </row>
    <row r="89" spans="1:21" x14ac:dyDescent="0.25">
      <c r="A89" s="13"/>
      <c r="B89" s="13"/>
      <c r="C89" s="22"/>
      <c r="D89" s="13"/>
      <c r="E89" s="13"/>
      <c r="F89" s="13"/>
      <c r="G89" s="13"/>
      <c r="H89" s="13"/>
      <c r="I89" s="13"/>
      <c r="J89" s="13"/>
      <c r="K89" s="13"/>
      <c r="L89" s="13"/>
      <c r="M89" s="13"/>
      <c r="N89" s="17"/>
      <c r="O89" s="17"/>
      <c r="P89" s="17"/>
      <c r="Q89" s="17"/>
      <c r="R89" s="17"/>
      <c r="S89" s="17"/>
      <c r="T89" s="17"/>
      <c r="U89" s="17"/>
    </row>
    <row r="90" spans="1:21" x14ac:dyDescent="0.25">
      <c r="A90" s="13"/>
      <c r="B90" s="13"/>
      <c r="C90" s="22"/>
      <c r="D90" s="13"/>
      <c r="E90" s="13"/>
      <c r="F90" s="13"/>
      <c r="G90" s="13"/>
      <c r="H90" s="13"/>
      <c r="I90" s="13"/>
      <c r="J90" s="13"/>
      <c r="K90" s="13"/>
      <c r="L90" s="13"/>
      <c r="M90" s="13"/>
      <c r="N90" s="17"/>
      <c r="O90" s="17"/>
      <c r="P90" s="17"/>
      <c r="Q90" s="17"/>
      <c r="R90" s="17"/>
      <c r="S90" s="17"/>
      <c r="T90" s="17"/>
      <c r="U90" s="17"/>
    </row>
    <row r="91" spans="1:21" x14ac:dyDescent="0.25">
      <c r="A91" s="13"/>
      <c r="B91" s="13"/>
      <c r="C91" s="22"/>
      <c r="D91" s="13"/>
      <c r="E91" s="13"/>
      <c r="F91" s="13"/>
      <c r="G91" s="13"/>
      <c r="H91" s="13"/>
      <c r="I91" s="13"/>
      <c r="J91" s="13"/>
      <c r="K91" s="13"/>
      <c r="L91" s="13"/>
      <c r="M91" s="13"/>
      <c r="N91" s="17"/>
      <c r="O91" s="17"/>
      <c r="P91" s="17"/>
      <c r="Q91" s="17"/>
      <c r="R91" s="17"/>
      <c r="S91" s="17"/>
      <c r="T91" s="17"/>
      <c r="U91" s="17"/>
    </row>
    <row r="92" spans="1:21" x14ac:dyDescent="0.25">
      <c r="A92" s="13"/>
      <c r="B92" s="13"/>
      <c r="C92" s="22"/>
      <c r="D92" s="13"/>
      <c r="E92" s="13"/>
      <c r="F92" s="13"/>
      <c r="G92" s="13"/>
      <c r="H92" s="13"/>
      <c r="I92" s="13"/>
      <c r="J92" s="13"/>
      <c r="K92" s="13"/>
      <c r="L92" s="13"/>
      <c r="M92" s="13"/>
      <c r="N92" s="17"/>
      <c r="O92" s="17"/>
      <c r="P92" s="17"/>
      <c r="Q92" s="17"/>
      <c r="R92" s="17"/>
      <c r="S92" s="17"/>
      <c r="T92" s="17"/>
      <c r="U92" s="17"/>
    </row>
    <row r="93" spans="1:21" x14ac:dyDescent="0.25">
      <c r="A93" s="13"/>
      <c r="B93" s="13"/>
      <c r="C93" s="22"/>
      <c r="D93" s="13"/>
      <c r="E93" s="13"/>
      <c r="F93" s="13"/>
      <c r="G93" s="13"/>
      <c r="H93" s="13"/>
      <c r="I93" s="13"/>
      <c r="J93" s="13"/>
      <c r="K93" s="13"/>
      <c r="L93" s="13"/>
      <c r="M93" s="13"/>
      <c r="N93" s="17"/>
      <c r="O93" s="17"/>
      <c r="P93" s="17"/>
      <c r="Q93" s="17"/>
      <c r="R93" s="17"/>
      <c r="S93" s="17"/>
      <c r="T93" s="17"/>
      <c r="U93" s="17"/>
    </row>
    <row r="94" spans="1:21" x14ac:dyDescent="0.25">
      <c r="A94" s="13"/>
      <c r="B94" s="13"/>
      <c r="C94" s="22"/>
      <c r="D94" s="13"/>
      <c r="E94" s="13"/>
      <c r="F94" s="13"/>
      <c r="G94" s="13"/>
      <c r="H94" s="13"/>
      <c r="I94" s="13"/>
      <c r="J94" s="13"/>
      <c r="K94" s="13"/>
      <c r="L94" s="13"/>
      <c r="M94" s="13"/>
      <c r="N94" s="17"/>
      <c r="O94" s="17"/>
      <c r="P94" s="17"/>
      <c r="Q94" s="17"/>
      <c r="R94" s="17"/>
      <c r="S94" s="17"/>
      <c r="T94" s="17"/>
      <c r="U94" s="17"/>
    </row>
    <row r="95" spans="1:21" x14ac:dyDescent="0.25">
      <c r="A95" s="13"/>
      <c r="B95" s="13"/>
      <c r="C95" s="22"/>
      <c r="D95" s="13"/>
      <c r="E95" s="13"/>
      <c r="F95" s="13"/>
      <c r="G95" s="13"/>
      <c r="H95" s="13"/>
      <c r="I95" s="13"/>
      <c r="J95" s="13"/>
      <c r="K95" s="13"/>
      <c r="L95" s="13"/>
      <c r="M95" s="13"/>
      <c r="N95" s="17"/>
      <c r="O95" s="17"/>
      <c r="P95" s="17"/>
      <c r="Q95" s="17"/>
      <c r="R95" s="17"/>
      <c r="S95" s="17"/>
      <c r="T95" s="17"/>
      <c r="U95" s="17"/>
    </row>
    <row r="96" spans="1:21" x14ac:dyDescent="0.25">
      <c r="A96" s="13"/>
      <c r="B96" s="13"/>
      <c r="C96" s="22"/>
      <c r="D96" s="13"/>
      <c r="E96" s="13"/>
      <c r="F96" s="13"/>
      <c r="G96" s="13"/>
      <c r="H96" s="13"/>
      <c r="I96" s="13"/>
      <c r="J96" s="13"/>
      <c r="K96" s="13"/>
      <c r="L96" s="13"/>
      <c r="M96" s="13"/>
      <c r="N96" s="17"/>
      <c r="O96" s="17"/>
      <c r="P96" s="17"/>
      <c r="Q96" s="17"/>
      <c r="R96" s="17"/>
      <c r="S96" s="17"/>
      <c r="T96" s="17"/>
      <c r="U96" s="17"/>
    </row>
    <row r="97" spans="1:21" x14ac:dyDescent="0.25">
      <c r="A97" s="13"/>
      <c r="B97" s="13"/>
      <c r="C97" s="22"/>
      <c r="D97" s="13"/>
      <c r="E97" s="13"/>
      <c r="F97" s="13"/>
      <c r="G97" s="13"/>
      <c r="H97" s="13"/>
      <c r="I97" s="13"/>
      <c r="J97" s="13"/>
      <c r="K97" s="13"/>
      <c r="L97" s="13"/>
      <c r="M97" s="13"/>
      <c r="N97" s="17"/>
      <c r="O97" s="17"/>
      <c r="P97" s="17"/>
      <c r="Q97" s="17"/>
      <c r="R97" s="17"/>
      <c r="S97" s="17"/>
      <c r="T97" s="17"/>
      <c r="U97" s="17"/>
    </row>
    <row r="98" spans="1:21" x14ac:dyDescent="0.25">
      <c r="A98" s="13"/>
      <c r="B98" s="13"/>
      <c r="C98" s="22"/>
      <c r="D98" s="13"/>
      <c r="E98" s="13"/>
      <c r="F98" s="13"/>
      <c r="G98" s="13"/>
      <c r="H98" s="13"/>
      <c r="I98" s="13"/>
      <c r="J98" s="13"/>
      <c r="K98" s="13"/>
      <c r="L98" s="13"/>
      <c r="M98" s="13"/>
      <c r="N98" s="17"/>
      <c r="O98" s="17"/>
      <c r="P98" s="17"/>
      <c r="Q98" s="17"/>
      <c r="R98" s="17"/>
      <c r="S98" s="17"/>
      <c r="T98" s="17"/>
      <c r="U98" s="17"/>
    </row>
    <row r="99" spans="1:21" x14ac:dyDescent="0.25">
      <c r="A99" s="13"/>
      <c r="B99" s="13"/>
      <c r="C99" s="22"/>
      <c r="D99" s="13"/>
      <c r="E99" s="13"/>
      <c r="F99" s="13"/>
      <c r="G99" s="13"/>
      <c r="H99" s="13"/>
      <c r="I99" s="13"/>
      <c r="J99" s="13"/>
      <c r="K99" s="13"/>
      <c r="L99" s="13"/>
      <c r="M99" s="13"/>
      <c r="N99" s="17"/>
      <c r="O99" s="17"/>
      <c r="P99" s="17"/>
      <c r="Q99" s="17"/>
      <c r="R99" s="17"/>
      <c r="S99" s="17"/>
      <c r="T99" s="17"/>
      <c r="U99" s="17"/>
    </row>
    <row r="100" spans="1:21" x14ac:dyDescent="0.25">
      <c r="A100" s="13"/>
      <c r="B100" s="13"/>
      <c r="C100" s="22"/>
      <c r="D100" s="13"/>
      <c r="E100" s="13"/>
      <c r="F100" s="13"/>
      <c r="G100" s="13"/>
      <c r="H100" s="13"/>
      <c r="I100" s="13"/>
      <c r="J100" s="13"/>
      <c r="K100" s="13"/>
      <c r="L100" s="13"/>
      <c r="M100" s="13"/>
      <c r="N100" s="17"/>
      <c r="O100" s="17"/>
      <c r="P100" s="17"/>
      <c r="Q100" s="17"/>
      <c r="R100" s="17"/>
      <c r="S100" s="17"/>
      <c r="T100" s="17"/>
      <c r="U100" s="17"/>
    </row>
    <row r="101" spans="1:21" x14ac:dyDescent="0.25">
      <c r="A101" s="13"/>
      <c r="B101" s="13"/>
      <c r="C101" s="22"/>
      <c r="D101" s="13"/>
      <c r="E101" s="13"/>
      <c r="F101" s="13"/>
      <c r="G101" s="13"/>
      <c r="H101" s="13"/>
      <c r="I101" s="13"/>
      <c r="J101" s="13"/>
      <c r="K101" s="13"/>
      <c r="L101" s="13"/>
      <c r="M101" s="13"/>
      <c r="N101" s="17"/>
      <c r="O101" s="17"/>
      <c r="P101" s="17"/>
      <c r="Q101" s="17"/>
      <c r="R101" s="17"/>
      <c r="S101" s="17"/>
      <c r="T101" s="17"/>
      <c r="U101" s="17"/>
    </row>
    <row r="102" spans="1:21" x14ac:dyDescent="0.25">
      <c r="A102" s="13"/>
      <c r="B102" s="13"/>
      <c r="C102" s="22"/>
      <c r="D102" s="13"/>
      <c r="E102" s="13"/>
      <c r="F102" s="13"/>
      <c r="G102" s="13"/>
      <c r="H102" s="13"/>
      <c r="I102" s="13"/>
      <c r="J102" s="13"/>
      <c r="K102" s="13"/>
      <c r="L102" s="13"/>
      <c r="M102" s="13"/>
      <c r="N102" s="17"/>
      <c r="O102" s="17"/>
      <c r="P102" s="17"/>
      <c r="Q102" s="17"/>
      <c r="R102" s="17"/>
      <c r="S102" s="17"/>
      <c r="T102" s="17"/>
      <c r="U102" s="17"/>
    </row>
    <row r="103" spans="1:21" x14ac:dyDescent="0.25">
      <c r="A103" s="13"/>
      <c r="B103" s="13"/>
      <c r="C103" s="22"/>
      <c r="D103" s="13"/>
      <c r="E103" s="13"/>
      <c r="F103" s="13"/>
      <c r="G103" s="13"/>
      <c r="H103" s="13"/>
      <c r="I103" s="13"/>
      <c r="J103" s="13"/>
      <c r="K103" s="13"/>
      <c r="L103" s="13"/>
      <c r="M103" s="13"/>
      <c r="N103" s="17"/>
      <c r="O103" s="17"/>
      <c r="P103" s="17"/>
      <c r="Q103" s="17"/>
      <c r="R103" s="17"/>
      <c r="S103" s="17"/>
      <c r="T103" s="17"/>
      <c r="U103" s="17"/>
    </row>
    <row r="104" spans="1:21" x14ac:dyDescent="0.25">
      <c r="A104" s="13"/>
      <c r="B104" s="13"/>
      <c r="C104" s="22"/>
      <c r="D104" s="13"/>
      <c r="E104" s="13"/>
      <c r="F104" s="13"/>
      <c r="G104" s="13"/>
      <c r="H104" s="13"/>
      <c r="I104" s="13"/>
      <c r="J104" s="13"/>
      <c r="K104" s="13"/>
      <c r="L104" s="13"/>
      <c r="M104" s="13"/>
      <c r="N104" s="17"/>
      <c r="O104" s="17"/>
      <c r="P104" s="17"/>
      <c r="Q104" s="17"/>
      <c r="R104" s="17"/>
      <c r="S104" s="17"/>
      <c r="T104" s="17"/>
      <c r="U104" s="17"/>
    </row>
    <row r="105" spans="1:21" x14ac:dyDescent="0.25">
      <c r="A105" s="13"/>
      <c r="B105" s="13"/>
      <c r="C105" s="22"/>
      <c r="D105" s="13"/>
      <c r="E105" s="13"/>
      <c r="F105" s="13"/>
      <c r="G105" s="13"/>
      <c r="H105" s="13"/>
      <c r="I105" s="13"/>
      <c r="J105" s="13"/>
      <c r="K105" s="13"/>
      <c r="L105" s="13"/>
      <c r="M105" s="13"/>
      <c r="N105" s="17"/>
      <c r="O105" s="17"/>
      <c r="P105" s="17"/>
      <c r="Q105" s="17"/>
      <c r="R105" s="17"/>
      <c r="S105" s="17"/>
      <c r="T105" s="17"/>
      <c r="U105" s="17"/>
    </row>
    <row r="106" spans="1:21" x14ac:dyDescent="0.25">
      <c r="C106" s="22"/>
      <c r="D106" s="13"/>
      <c r="E106" s="13"/>
      <c r="F106" s="13"/>
      <c r="G106" s="13"/>
      <c r="H106" s="13"/>
      <c r="I106" s="13"/>
      <c r="J106" s="13"/>
      <c r="K106" s="13"/>
      <c r="L106" s="13"/>
      <c r="M106" s="13"/>
      <c r="N106" s="17"/>
    </row>
    <row r="107" spans="1:21" x14ac:dyDescent="0.25">
      <c r="C107" s="22"/>
      <c r="D107" s="13"/>
      <c r="E107" s="13"/>
      <c r="F107" s="13"/>
      <c r="G107" s="13"/>
      <c r="H107" s="13"/>
      <c r="I107" s="13"/>
      <c r="J107" s="13"/>
      <c r="K107" s="13"/>
      <c r="L107" s="13"/>
      <c r="M107" s="13"/>
      <c r="N107" s="17"/>
    </row>
    <row r="108" spans="1:21" x14ac:dyDescent="0.25">
      <c r="C108" s="22"/>
      <c r="D108" s="13"/>
      <c r="E108" s="13"/>
      <c r="F108" s="13"/>
      <c r="G108" s="13"/>
      <c r="H108" s="13"/>
      <c r="I108" s="13"/>
      <c r="J108" s="13"/>
      <c r="K108" s="13"/>
      <c r="L108" s="13"/>
      <c r="M108" s="13"/>
      <c r="N108" s="17"/>
    </row>
    <row r="109" spans="1:21" x14ac:dyDescent="0.25">
      <c r="C109" s="22"/>
      <c r="D109" s="13"/>
      <c r="E109" s="13"/>
      <c r="F109" s="13"/>
      <c r="G109" s="13"/>
      <c r="H109" s="13"/>
      <c r="I109" s="13"/>
      <c r="J109" s="13"/>
      <c r="K109" s="13"/>
      <c r="L109" s="13"/>
      <c r="M109" s="13"/>
      <c r="N109" s="17"/>
    </row>
  </sheetData>
  <mergeCells count="96">
    <mergeCell ref="E30:E31"/>
    <mergeCell ref="U24:U25"/>
    <mergeCell ref="V34:V35"/>
    <mergeCell ref="A16:A35"/>
    <mergeCell ref="C34:C35"/>
    <mergeCell ref="D34:D35"/>
    <mergeCell ref="E34:E35"/>
    <mergeCell ref="T34:T35"/>
    <mergeCell ref="U32:U35"/>
    <mergeCell ref="V18:V19"/>
    <mergeCell ref="V22:V23"/>
    <mergeCell ref="V28:V29"/>
    <mergeCell ref="D28:D29"/>
    <mergeCell ref="D30:D31"/>
    <mergeCell ref="E18:E19"/>
    <mergeCell ref="V30:V31"/>
    <mergeCell ref="E28:E29"/>
    <mergeCell ref="V32:V33"/>
    <mergeCell ref="U20:U21"/>
    <mergeCell ref="T16:T19"/>
    <mergeCell ref="D18:D19"/>
    <mergeCell ref="U18:U19"/>
    <mergeCell ref="E32:E33"/>
    <mergeCell ref="U22:U23"/>
    <mergeCell ref="U28:U29"/>
    <mergeCell ref="U30:U31"/>
    <mergeCell ref="T20:T31"/>
    <mergeCell ref="T32:T33"/>
    <mergeCell ref="D24:D25"/>
    <mergeCell ref="E24:E25"/>
    <mergeCell ref="D32:D33"/>
    <mergeCell ref="E26:E27"/>
    <mergeCell ref="D22:D23"/>
    <mergeCell ref="V16:V17"/>
    <mergeCell ref="E12:E13"/>
    <mergeCell ref="D26:D27"/>
    <mergeCell ref="U26:U27"/>
    <mergeCell ref="V10:V11"/>
    <mergeCell ref="D12:D13"/>
    <mergeCell ref="V14:V15"/>
    <mergeCell ref="D16:D17"/>
    <mergeCell ref="U14:U15"/>
    <mergeCell ref="D14:D15"/>
    <mergeCell ref="V24:V25"/>
    <mergeCell ref="V26:V27"/>
    <mergeCell ref="D20:D21"/>
    <mergeCell ref="V20:V21"/>
    <mergeCell ref="E20:E21"/>
    <mergeCell ref="E22:E23"/>
    <mergeCell ref="A36:S36"/>
    <mergeCell ref="T6:U6"/>
    <mergeCell ref="A1:B4"/>
    <mergeCell ref="C1:V1"/>
    <mergeCell ref="C2:V2"/>
    <mergeCell ref="D3:V3"/>
    <mergeCell ref="D4:V4"/>
    <mergeCell ref="V6:V7"/>
    <mergeCell ref="C6:C7"/>
    <mergeCell ref="D6:E6"/>
    <mergeCell ref="U16:U17"/>
    <mergeCell ref="T12:T15"/>
    <mergeCell ref="E14:E15"/>
    <mergeCell ref="E16:E17"/>
    <mergeCell ref="V12:V13"/>
    <mergeCell ref="U12:U13"/>
    <mergeCell ref="F6:S6"/>
    <mergeCell ref="B6:B7"/>
    <mergeCell ref="D8:D9"/>
    <mergeCell ref="E8:E9"/>
    <mergeCell ref="V8:V9"/>
    <mergeCell ref="A8:A11"/>
    <mergeCell ref="C8:C9"/>
    <mergeCell ref="U8:U9"/>
    <mergeCell ref="C10:C11"/>
    <mergeCell ref="U10:U11"/>
    <mergeCell ref="B8:B9"/>
    <mergeCell ref="T8:T9"/>
    <mergeCell ref="B10:B11"/>
    <mergeCell ref="T10:T11"/>
    <mergeCell ref="D10:D11"/>
    <mergeCell ref="B32:B35"/>
    <mergeCell ref="C32:C33"/>
    <mergeCell ref="C20:C21"/>
    <mergeCell ref="C18:C19"/>
    <mergeCell ref="C22:C23"/>
    <mergeCell ref="C28:C29"/>
    <mergeCell ref="C30:C31"/>
    <mergeCell ref="C24:C25"/>
    <mergeCell ref="C26:C27"/>
    <mergeCell ref="A12:A15"/>
    <mergeCell ref="B12:B15"/>
    <mergeCell ref="B16:B19"/>
    <mergeCell ref="B20:B31"/>
    <mergeCell ref="C12:C13"/>
    <mergeCell ref="C14:C15"/>
    <mergeCell ref="C16:C17"/>
  </mergeCells>
  <printOptions horizontalCentered="1" verticalCentered="1"/>
  <pageMargins left="0" right="0" top="0.55118110236220474" bottom="0" header="0.31496062992125984" footer="0"/>
  <pageSetup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baseColWidth="10" defaultRowHeight="15" x14ac:dyDescent="0.25"/>
  <sheetData>
    <row r="1" spans="1:2" x14ac:dyDescent="0.25">
      <c r="A1" t="s">
        <v>111</v>
      </c>
      <c r="B1" s="62">
        <f>+INVERSIÓN!J10+INVERSIÓN!J16</f>
        <v>258559922</v>
      </c>
    </row>
    <row r="2" spans="1:2" x14ac:dyDescent="0.25">
      <c r="A2" t="s">
        <v>112</v>
      </c>
      <c r="B2" s="62">
        <f>+INVERSIÓN!J22</f>
        <v>551874000</v>
      </c>
    </row>
    <row r="3" spans="1:2" x14ac:dyDescent="0.25">
      <c r="A3" t="s">
        <v>113</v>
      </c>
      <c r="B3" s="62">
        <f>+INVERSIÓN!J28+INVERSIÓN!J34+INVERSIÓN!J40</f>
        <v>558216695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 </vt:lpstr>
      <vt:lpstr>Hoja1</vt:lpstr>
      <vt:lpstr>'ACTIVIDADES '!Área_de_impresión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2013-08-23T14:10:42Z</cp:lastPrinted>
  <dcterms:created xsi:type="dcterms:W3CDTF">2010-03-25T16:40:43Z</dcterms:created>
  <dcterms:modified xsi:type="dcterms:W3CDTF">2017-08-14T16:13:48Z</dcterms:modified>
</cp:coreProperties>
</file>