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yulied.penaranda\Desktop\2019\Abril 2019\Plan de acción marzo 2019\Para Públicar\Plan de acción a marzo 2019\"/>
    </mc:Choice>
  </mc:AlternateContent>
  <xr:revisionPtr revIDLastSave="0" documentId="13_ncr:1_{1CC2E2A3-E59C-4713-83F3-CF7386DE8DD9}" xr6:coauthVersionLast="36" xr6:coauthVersionMax="36" xr10:uidLastSave="{00000000-0000-0000-0000-000000000000}"/>
  <bookViews>
    <workbookView xWindow="0" yWindow="0" windowWidth="15345" windowHeight="4170" tabRatio="494" activeTab="2"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TERRITORIALIZACIÓN!$A$7:$Y$34</definedName>
    <definedName name="_xlnm.Print_Area" localSheetId="2">ACTIVIDADES!$A$1:$V$35</definedName>
    <definedName name="_xlnm.Print_Area" localSheetId="0">GESTIÓN!$A$1:$AW$19</definedName>
    <definedName name="_xlnm.Print_Area" localSheetId="1">INVERSIÓN!$A$1:$AU$53</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1" i="9" l="1"/>
  <c r="E30" i="9"/>
  <c r="E29" i="9"/>
  <c r="E28" i="9"/>
  <c r="E27" i="9"/>
  <c r="E26" i="9"/>
  <c r="E25" i="9"/>
  <c r="E24" i="9"/>
  <c r="E23" i="9"/>
  <c r="E22" i="9"/>
  <c r="E21" i="9"/>
  <c r="E20" i="9"/>
  <c r="E19" i="9"/>
  <c r="E18" i="9"/>
  <c r="E17" i="9"/>
  <c r="E16" i="9"/>
  <c r="E15" i="9"/>
  <c r="E14" i="9"/>
  <c r="E13" i="9"/>
  <c r="E12" i="9"/>
  <c r="E11" i="9"/>
  <c r="E10" i="9"/>
  <c r="E9" i="9"/>
  <c r="E8" i="9"/>
  <c r="AP46" i="6"/>
  <c r="AP45" i="6"/>
  <c r="AP41" i="6"/>
  <c r="AP40" i="6"/>
  <c r="AP39" i="6"/>
  <c r="AP38" i="6"/>
  <c r="AP34" i="6"/>
  <c r="H33" i="6"/>
  <c r="H29" i="6"/>
  <c r="H31" i="6"/>
  <c r="AP33" i="6"/>
  <c r="AO33" i="6"/>
  <c r="AP32" i="6"/>
  <c r="AO32" i="6"/>
  <c r="AO31" i="6"/>
  <c r="AP29" i="6"/>
  <c r="AO29" i="6"/>
  <c r="AP28" i="6"/>
  <c r="AO28" i="6"/>
  <c r="H27" i="6"/>
  <c r="H25" i="6"/>
  <c r="H23" i="6"/>
  <c r="AP27" i="6"/>
  <c r="AO27" i="6"/>
  <c r="AP26" i="6"/>
  <c r="AO26" i="6"/>
  <c r="AO25" i="6"/>
  <c r="AP23" i="6"/>
  <c r="AO23" i="6"/>
  <c r="AP22" i="6"/>
  <c r="AO22" i="6"/>
  <c r="AO21" i="6"/>
  <c r="AO20" i="6"/>
  <c r="AO19" i="6"/>
  <c r="AO16" i="6"/>
  <c r="AP21" i="6"/>
  <c r="AP20" i="6"/>
  <c r="AP17" i="6"/>
  <c r="AO17" i="6"/>
  <c r="AP16" i="6"/>
  <c r="AP15" i="6"/>
  <c r="H15" i="6"/>
  <c r="H13" i="6"/>
  <c r="H11" i="6"/>
  <c r="AO11" i="6"/>
  <c r="H10" i="6"/>
  <c r="AP10" i="6"/>
  <c r="AP11" i="6"/>
  <c r="AP14" i="6"/>
  <c r="AR14" i="5"/>
  <c r="H46" i="6"/>
  <c r="J8" i="9"/>
  <c r="AO34" i="6"/>
  <c r="AO40" i="6"/>
  <c r="AO48" i="6"/>
  <c r="AO47" i="6"/>
  <c r="AO46" i="6"/>
  <c r="AK47" i="6"/>
  <c r="AK46" i="6"/>
  <c r="G32" i="9"/>
  <c r="G34" i="9"/>
  <c r="H32" i="9"/>
  <c r="H34" i="9"/>
  <c r="I32" i="9"/>
  <c r="G33" i="9"/>
  <c r="H33" i="9"/>
  <c r="I33" i="9"/>
  <c r="I34" i="9"/>
  <c r="J31" i="9"/>
  <c r="J30" i="9"/>
  <c r="J29" i="9"/>
  <c r="J28" i="9"/>
  <c r="J27" i="9"/>
  <c r="J26" i="9"/>
  <c r="J25" i="9"/>
  <c r="J24" i="9"/>
  <c r="J23" i="9"/>
  <c r="J22" i="9"/>
  <c r="J21" i="9"/>
  <c r="J20" i="9"/>
  <c r="J19" i="9"/>
  <c r="J18" i="9"/>
  <c r="J17" i="9"/>
  <c r="J16" i="9"/>
  <c r="J15" i="9"/>
  <c r="J14" i="9"/>
  <c r="J13" i="9"/>
  <c r="J12" i="9"/>
  <c r="J11" i="9"/>
  <c r="J10" i="9"/>
  <c r="J9" i="9"/>
  <c r="F31" i="9"/>
  <c r="F30" i="9"/>
  <c r="F29" i="9"/>
  <c r="F28" i="9"/>
  <c r="F27" i="9"/>
  <c r="F26" i="9"/>
  <c r="F25" i="9"/>
  <c r="F24" i="9"/>
  <c r="F23" i="9"/>
  <c r="F22" i="9"/>
  <c r="F21" i="9"/>
  <c r="F20" i="9"/>
  <c r="F19" i="9"/>
  <c r="F18" i="9"/>
  <c r="F17" i="9"/>
  <c r="F16" i="9"/>
  <c r="F15" i="9"/>
  <c r="F14" i="9"/>
  <c r="F13" i="9"/>
  <c r="F12" i="9"/>
  <c r="F11" i="9"/>
  <c r="F10" i="9"/>
  <c r="F9" i="9"/>
  <c r="F8" i="9"/>
  <c r="J33" i="9"/>
  <c r="J32" i="9"/>
  <c r="F33" i="9"/>
  <c r="F32" i="9"/>
  <c r="E32" i="9"/>
  <c r="E33" i="9"/>
  <c r="E16" i="6"/>
  <c r="E22" i="6"/>
  <c r="E28" i="6"/>
  <c r="E34" i="6"/>
  <c r="E40" i="6"/>
  <c r="E10" i="6"/>
  <c r="U28" i="7"/>
  <c r="T18" i="7"/>
  <c r="T12" i="7"/>
  <c r="T10" i="7"/>
  <c r="S10" i="7"/>
  <c r="S11" i="7"/>
  <c r="S12" i="7"/>
  <c r="S13" i="7"/>
  <c r="S14" i="7"/>
  <c r="S15" i="7"/>
  <c r="S16" i="7"/>
  <c r="S17" i="7"/>
  <c r="S18" i="7"/>
  <c r="S19" i="7"/>
  <c r="S20" i="7"/>
  <c r="S21" i="7"/>
  <c r="S22" i="7"/>
  <c r="S23" i="7"/>
  <c r="S24" i="7"/>
  <c r="S25" i="7"/>
  <c r="S26" i="7"/>
  <c r="S27" i="7"/>
  <c r="S28" i="7"/>
  <c r="S29" i="7"/>
  <c r="Z45" i="6"/>
  <c r="Z44" i="6"/>
  <c r="Z39" i="6"/>
  <c r="Z38" i="6"/>
  <c r="Z33" i="6"/>
  <c r="Z32" i="6"/>
  <c r="Z27" i="6"/>
  <c r="Z26" i="6"/>
  <c r="Z21" i="6"/>
  <c r="Z20" i="6"/>
  <c r="Z15" i="6"/>
  <c r="Z14" i="6"/>
  <c r="H47" i="6"/>
  <c r="H48" i="6"/>
  <c r="AC48" i="6"/>
  <c r="AB48" i="6"/>
  <c r="Y48" i="6"/>
  <c r="X48" i="6"/>
  <c r="U48" i="6"/>
  <c r="T48" i="6"/>
  <c r="Q48" i="6"/>
  <c r="P48" i="6"/>
  <c r="M48" i="6"/>
  <c r="L48" i="6"/>
  <c r="I48" i="6"/>
  <c r="AE47" i="6"/>
  <c r="AD47" i="6"/>
  <c r="AC47" i="6"/>
  <c r="AB47" i="6"/>
  <c r="AA47" i="6"/>
  <c r="Z47" i="6"/>
  <c r="Y47" i="6"/>
  <c r="X47" i="6"/>
  <c r="W47" i="6"/>
  <c r="V47" i="6"/>
  <c r="U47" i="6"/>
  <c r="T47" i="6"/>
  <c r="S47" i="6"/>
  <c r="R47" i="6"/>
  <c r="Q47" i="6"/>
  <c r="P47" i="6"/>
  <c r="O47" i="6"/>
  <c r="N47" i="6"/>
  <c r="M47" i="6"/>
  <c r="L47" i="6"/>
  <c r="K47" i="6"/>
  <c r="J47" i="6"/>
  <c r="I47" i="6"/>
  <c r="AE46" i="6"/>
  <c r="AE48" i="6"/>
  <c r="AD46" i="6"/>
  <c r="AD48" i="6"/>
  <c r="AC46" i="6"/>
  <c r="AB46" i="6"/>
  <c r="AA46" i="6"/>
  <c r="AA48" i="6"/>
  <c r="Z46" i="6"/>
  <c r="Z48" i="6"/>
  <c r="Y46" i="6"/>
  <c r="X46" i="6"/>
  <c r="W46" i="6"/>
  <c r="W48" i="6"/>
  <c r="V46" i="6"/>
  <c r="V48" i="6"/>
  <c r="U46" i="6"/>
  <c r="T46" i="6"/>
  <c r="S46" i="6"/>
  <c r="S48" i="6"/>
  <c r="R46" i="6"/>
  <c r="R48" i="6"/>
  <c r="Q46" i="6"/>
  <c r="P46" i="6"/>
  <c r="O46" i="6"/>
  <c r="O48" i="6"/>
  <c r="N46" i="6"/>
  <c r="N48" i="6"/>
  <c r="M46" i="6"/>
  <c r="L46" i="6"/>
  <c r="K46" i="6"/>
  <c r="K48" i="6"/>
  <c r="J46" i="6"/>
  <c r="J48" i="6"/>
  <c r="I46" i="6"/>
  <c r="AM45" i="6"/>
  <c r="AL45" i="6"/>
  <c r="AK45" i="6"/>
  <c r="AO45" i="6"/>
  <c r="AE45" i="6"/>
  <c r="Y45" i="6"/>
  <c r="X45" i="6"/>
  <c r="W45" i="6"/>
  <c r="V45" i="6"/>
  <c r="U45" i="6"/>
  <c r="T45" i="6"/>
  <c r="S45" i="6"/>
  <c r="Q45" i="6"/>
  <c r="P45" i="6"/>
  <c r="O45" i="6"/>
  <c r="N45" i="6"/>
  <c r="M45" i="6"/>
  <c r="L45" i="6"/>
  <c r="K45" i="6"/>
  <c r="J45" i="6"/>
  <c r="I45" i="6"/>
  <c r="AO44" i="6"/>
  <c r="AM44" i="6"/>
  <c r="AL44" i="6"/>
  <c r="AK44" i="6"/>
  <c r="AE44" i="6"/>
  <c r="Y44" i="6"/>
  <c r="X44" i="6"/>
  <c r="H44" i="6"/>
  <c r="W44" i="6"/>
  <c r="V44" i="6"/>
  <c r="U44" i="6"/>
  <c r="T44" i="6"/>
  <c r="S44" i="6"/>
  <c r="R44" i="6"/>
  <c r="Q44" i="6"/>
  <c r="P44" i="6"/>
  <c r="O44" i="6"/>
  <c r="N44" i="6"/>
  <c r="M44" i="6"/>
  <c r="L44" i="6"/>
  <c r="K44" i="6"/>
  <c r="J44" i="6"/>
  <c r="I44" i="6"/>
  <c r="AO43" i="6"/>
  <c r="R43" i="6"/>
  <c r="H43" i="6"/>
  <c r="AO41" i="6"/>
  <c r="H41" i="6"/>
  <c r="H40" i="6"/>
  <c r="AM39" i="6"/>
  <c r="AL39" i="6"/>
  <c r="AK39" i="6"/>
  <c r="AO39" i="6"/>
  <c r="AE39" i="6"/>
  <c r="Y39" i="6"/>
  <c r="X39" i="6"/>
  <c r="W39" i="6"/>
  <c r="V39" i="6"/>
  <c r="U39" i="6"/>
  <c r="T39" i="6"/>
  <c r="S39" i="6"/>
  <c r="R39" i="6"/>
  <c r="Q39" i="6"/>
  <c r="P39" i="6"/>
  <c r="O39" i="6"/>
  <c r="N39" i="6"/>
  <c r="M39" i="6"/>
  <c r="L39" i="6"/>
  <c r="H39" i="6"/>
  <c r="K39" i="6"/>
  <c r="J39" i="6"/>
  <c r="I39" i="6"/>
  <c r="AM38" i="6"/>
  <c r="AL38" i="6"/>
  <c r="AK38" i="6"/>
  <c r="AO38" i="6"/>
  <c r="AE38" i="6"/>
  <c r="Y38" i="6"/>
  <c r="X38" i="6"/>
  <c r="W38" i="6"/>
  <c r="V38" i="6"/>
  <c r="U38" i="6"/>
  <c r="T38" i="6"/>
  <c r="S38" i="6"/>
  <c r="R38" i="6"/>
  <c r="Q38" i="6"/>
  <c r="P38" i="6"/>
  <c r="O38" i="6"/>
  <c r="N38" i="6"/>
  <c r="M38" i="6"/>
  <c r="L38" i="6"/>
  <c r="H38" i="6"/>
  <c r="K38" i="6"/>
  <c r="J38" i="6"/>
  <c r="I38" i="6"/>
  <c r="AO37" i="6"/>
  <c r="R37" i="6"/>
  <c r="H37" i="6"/>
  <c r="AO35" i="6"/>
  <c r="H35" i="6"/>
  <c r="AP35" i="6"/>
  <c r="H34" i="6"/>
  <c r="AN33" i="6"/>
  <c r="AM33" i="6"/>
  <c r="AL33" i="6"/>
  <c r="AK33" i="6"/>
  <c r="AE33" i="6"/>
  <c r="Y33" i="6"/>
  <c r="X33" i="6"/>
  <c r="W33" i="6"/>
  <c r="V33" i="6"/>
  <c r="U33" i="6"/>
  <c r="T33" i="6"/>
  <c r="S33" i="6"/>
  <c r="Q33" i="6"/>
  <c r="P33" i="6"/>
  <c r="O33" i="6"/>
  <c r="N33" i="6"/>
  <c r="M33" i="6"/>
  <c r="L33" i="6"/>
  <c r="K33" i="6"/>
  <c r="J33" i="6"/>
  <c r="I33" i="6"/>
  <c r="AN32" i="6"/>
  <c r="AE32" i="6"/>
  <c r="Y32" i="6"/>
  <c r="X32" i="6"/>
  <c r="W32" i="6"/>
  <c r="V32" i="6"/>
  <c r="U32" i="6"/>
  <c r="T32" i="6"/>
  <c r="S32" i="6"/>
  <c r="R32" i="6"/>
  <c r="Q32" i="6"/>
  <c r="P32" i="6"/>
  <c r="O32" i="6"/>
  <c r="N32" i="6"/>
  <c r="M32" i="6"/>
  <c r="L32" i="6"/>
  <c r="H32" i="6"/>
  <c r="K32" i="6"/>
  <c r="J32" i="6"/>
  <c r="I32" i="6"/>
  <c r="R31" i="6"/>
  <c r="R33" i="6"/>
  <c r="AL28" i="6"/>
  <c r="AM28" i="6"/>
  <c r="AM32" i="6"/>
  <c r="H28" i="6"/>
  <c r="AM27" i="6"/>
  <c r="AL27" i="6"/>
  <c r="AK27" i="6"/>
  <c r="AE27" i="6"/>
  <c r="Y27" i="6"/>
  <c r="X27" i="6"/>
  <c r="W27" i="6"/>
  <c r="V27" i="6"/>
  <c r="U27" i="6"/>
  <c r="T27" i="6"/>
  <c r="S27" i="6"/>
  <c r="R27" i="6"/>
  <c r="Q27" i="6"/>
  <c r="P27" i="6"/>
  <c r="O27" i="6"/>
  <c r="N27" i="6"/>
  <c r="M27" i="6"/>
  <c r="L27" i="6"/>
  <c r="K27" i="6"/>
  <c r="J27" i="6"/>
  <c r="I27" i="6"/>
  <c r="AM26" i="6"/>
  <c r="AL26" i="6"/>
  <c r="AK26" i="6"/>
  <c r="AE26" i="6"/>
  <c r="Y26" i="6"/>
  <c r="X26" i="6"/>
  <c r="W26" i="6"/>
  <c r="V26" i="6"/>
  <c r="U26" i="6"/>
  <c r="T26" i="6"/>
  <c r="S26" i="6"/>
  <c r="R26" i="6"/>
  <c r="Q26" i="6"/>
  <c r="P26" i="6"/>
  <c r="O26" i="6"/>
  <c r="N26" i="6"/>
  <c r="M26" i="6"/>
  <c r="L26" i="6"/>
  <c r="H26" i="6"/>
  <c r="K26" i="6"/>
  <c r="J26" i="6"/>
  <c r="I26" i="6"/>
  <c r="H22" i="6"/>
  <c r="AM21" i="6"/>
  <c r="AL21" i="6"/>
  <c r="AK21" i="6"/>
  <c r="AE21" i="6"/>
  <c r="Y21" i="6"/>
  <c r="X21" i="6"/>
  <c r="W21" i="6"/>
  <c r="V21" i="6"/>
  <c r="U21" i="6"/>
  <c r="T21" i="6"/>
  <c r="S21" i="6"/>
  <c r="Q21" i="6"/>
  <c r="P21" i="6"/>
  <c r="O21" i="6"/>
  <c r="N21" i="6"/>
  <c r="M21" i="6"/>
  <c r="L21" i="6"/>
  <c r="K21" i="6"/>
  <c r="J21" i="6"/>
  <c r="I21" i="6"/>
  <c r="AK20" i="6"/>
  <c r="AE20" i="6"/>
  <c r="Y20" i="6"/>
  <c r="X20" i="6"/>
  <c r="W20" i="6"/>
  <c r="V20" i="6"/>
  <c r="U20" i="6"/>
  <c r="T20" i="6"/>
  <c r="S20" i="6"/>
  <c r="R20" i="6"/>
  <c r="Q20" i="6"/>
  <c r="P20" i="6"/>
  <c r="O20" i="6"/>
  <c r="N20" i="6"/>
  <c r="M20" i="6"/>
  <c r="L20" i="6"/>
  <c r="H20" i="6"/>
  <c r="K20" i="6"/>
  <c r="J20" i="6"/>
  <c r="I20" i="6"/>
  <c r="R19" i="6"/>
  <c r="H19" i="6"/>
  <c r="H17" i="6"/>
  <c r="AL16" i="6"/>
  <c r="AL20" i="6"/>
  <c r="H16" i="6"/>
  <c r="AM15" i="6"/>
  <c r="AL15" i="6"/>
  <c r="AK15" i="6"/>
  <c r="AO15" i="6"/>
  <c r="AE15" i="6"/>
  <c r="Y15" i="6"/>
  <c r="X15" i="6"/>
  <c r="W15" i="6"/>
  <c r="V15" i="6"/>
  <c r="U15" i="6"/>
  <c r="T15" i="6"/>
  <c r="S15" i="6"/>
  <c r="R15" i="6"/>
  <c r="Q15" i="6"/>
  <c r="P15" i="6"/>
  <c r="O15" i="6"/>
  <c r="N15" i="6"/>
  <c r="M15" i="6"/>
  <c r="L15" i="6"/>
  <c r="K15" i="6"/>
  <c r="J15" i="6"/>
  <c r="I15" i="6"/>
  <c r="AE14" i="6"/>
  <c r="Y14" i="6"/>
  <c r="AO14" i="6"/>
  <c r="X14" i="6"/>
  <c r="W14" i="6"/>
  <c r="V14" i="6"/>
  <c r="U14" i="6"/>
  <c r="T14" i="6"/>
  <c r="S14" i="6"/>
  <c r="R14" i="6"/>
  <c r="Q14" i="6"/>
  <c r="P14" i="6"/>
  <c r="O14" i="6"/>
  <c r="N14" i="6"/>
  <c r="M14" i="6"/>
  <c r="L14" i="6"/>
  <c r="K14" i="6"/>
  <c r="J14" i="6"/>
  <c r="I14" i="6"/>
  <c r="H14" i="6"/>
  <c r="AO13" i="6"/>
  <c r="AO10" i="6"/>
  <c r="AM10" i="6"/>
  <c r="AM14" i="6"/>
  <c r="AL10" i="6"/>
  <c r="AL14" i="6"/>
  <c r="K14" i="5"/>
  <c r="AL32" i="6"/>
  <c r="J34" i="9"/>
  <c r="F34" i="9"/>
  <c r="E34" i="9"/>
  <c r="AP44" i="6"/>
  <c r="AM16" i="6"/>
  <c r="AM20" i="6"/>
  <c r="R45" i="6"/>
  <c r="R21" i="6"/>
  <c r="H45" i="6"/>
  <c r="H21" i="6"/>
  <c r="AJ47" i="6"/>
  <c r="AI47" i="6"/>
  <c r="AH47" i="6"/>
  <c r="AG47" i="6"/>
  <c r="AF47" i="6"/>
  <c r="AJ46" i="6"/>
  <c r="AI46" i="6"/>
  <c r="AH46" i="6"/>
  <c r="AH48" i="6"/>
  <c r="AG46" i="6"/>
  <c r="AF46" i="6"/>
  <c r="AQ14" i="5"/>
  <c r="AJ48" i="6"/>
  <c r="AG48" i="6"/>
  <c r="AF48" i="6"/>
  <c r="AI48" i="6"/>
  <c r="AK48" i="6"/>
  <c r="S8" i="7"/>
  <c r="S9" i="7"/>
  <c r="T30" i="7"/>
  <c r="U3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Q22" authorId="0" shapeId="0" xr:uid="{9FD508B4-E55E-4342-88BE-C5E6CF7A5D24}">
      <text>
        <r>
          <rPr>
            <b/>
            <sz val="9"/>
            <color indexed="81"/>
            <rFont val="Tahoma"/>
            <family val="2"/>
          </rPr>
          <t>YULIED.PENARANDA:</t>
        </r>
        <r>
          <rPr>
            <sz val="9"/>
            <color indexed="81"/>
            <rFont val="Tahoma"/>
            <family val="2"/>
          </rPr>
          <t xml:space="preserve">
Lo señalado de color no me alcanzó el espacio en Segplan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00000000-0006-0000-0200-000001000000}">
      <text>
        <r>
          <rPr>
            <b/>
            <sz val="9"/>
            <color indexed="81"/>
            <rFont val="Tahoma"/>
            <family val="2"/>
          </rPr>
          <t xml:space="preserve">YULIED.PENARANDA
Logros más representativos alcanzados durante el trimestre reportado.
</t>
        </r>
      </text>
    </comment>
  </commentList>
</comments>
</file>

<file path=xl/sharedStrings.xml><?xml version="1.0" encoding="utf-8"?>
<sst xmlns="http://schemas.openxmlformats.org/spreadsheetml/2006/main" count="491" uniqueCount="216">
  <si>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</si>
  <si>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</si>
  <si>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</si>
  <si>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</si>
  <si>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</si>
  <si>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</si>
  <si>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</si>
  <si>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</si>
  <si>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</si>
  <si>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</si>
  <si>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</si>
  <si>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</si>
  <si>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</si>
  <si>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</si>
  <si>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</si>
  <si>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</si>
  <si>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</si>
  <si>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</si>
  <si>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</si>
  <si>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</si>
  <si>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</si>
  <si>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</si>
  <si>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</si>
  <si>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</si>
  <si>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</si>
  <si>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</si>
  <si>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</si>
  <si>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</si>
  <si>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</si>
  <si>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</si>
  <si>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</si>
  <si>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</si>
  <si>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</si>
  <si>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</si>
  <si>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</si>
  <si>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</si>
  <si>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</si>
  <si>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</si>
  <si>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</si>
  <si>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</si>
  <si>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</si>
  <si>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</si>
  <si>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</si>
  <si>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</si>
  <si>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</si>
  <si>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</si>
  <si>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</si>
  <si>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</si>
  <si>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</si>
  <si>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</si>
  <si>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</si>
  <si>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</si>
  <si>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</si>
  <si>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</si>
  <si>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</si>
  <si>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</si>
  <si>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</si>
  <si>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</si>
  <si>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</si>
  <si>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</si>
  <si>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</si>
  <si>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</si>
  <si>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</si>
  <si>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</si>
  <si>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</si>
  <si>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</si>
  <si>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</si>
  <si>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</si>
  <si>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</si>
  <si>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</si>
  <si>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</si>
  <si>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</si>
  <si>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</si>
  <si>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</si>
  <si>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</si>
  <si>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</si>
  <si>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</si>
  <si>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</si>
  <si>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</si>
  <si>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</si>
  <si>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</si>
  <si>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</si>
  <si>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</si>
  <si>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</si>
  <si>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</si>
  <si>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</si>
  <si>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</si>
  <si>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</si>
  <si>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</si>
  <si>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</si>
  <si>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</si>
  <si>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</si>
  <si>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</si>
  <si>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</si>
  <si>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</si>
  <si>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</si>
  <si>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</si>
  <si>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</si>
  <si>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</si>
  <si>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</si>
  <si>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</si>
  <si>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</si>
  <si>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</si>
  <si>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</si>
  <si>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</si>
  <si>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</si>
  <si>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</si>
  <si>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</si>
  <si>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</si>
  <si>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</si>
  <si>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</si>
  <si>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</si>
  <si>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</si>
  <si>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</si>
  <si>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</si>
  <si>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</si>
  <si>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</si>
  <si>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</si>
  <si>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</si>
  <si>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</si>
  <si>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</si>
  <si>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</si>
  <si>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</si>
  <si>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</si>
  <si>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</si>
  <si>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</si>
  <si>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</si>
  <si>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</si>
  <si>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</si>
  <si>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</si>
  <si>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</si>
  <si>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</si>
  <si>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</si>
  <si>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</si>
  <si>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</si>
  <si>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</si>
  <si>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</si>
  <si>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</si>
  <si>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 xml:space="preserve">Suma </t>
  </si>
  <si>
    <t>5, PONDERACIÓN HORIZONTAL AÑO: 2019</t>
  </si>
  <si>
    <t>X</t>
  </si>
  <si>
    <t>7, OBSERVACIONES AVANCE TRIMESTRE 1o  DE 2019</t>
  </si>
  <si>
    <t>1029 - PLANEACIÓN AMBIENTAL PARA UN MODELO DE DESARROLLO SOSTENIBLE EN EL DISTRITO Y LA REGIÓN</t>
  </si>
  <si>
    <t>6 -  Sostenibilidad ambiental basada en eficiencia energéticaaiencia energética</t>
  </si>
  <si>
    <t>40 - Gestión de la huella ambiental urbana</t>
  </si>
  <si>
    <t>PLANEACIÓN AMBIENTAL PARA UN MODELO DE DESARROLLO    SOSTENIBLE EN EL DISTRITO Y LA REGIÓN</t>
  </si>
  <si>
    <t>Priorizar y formular las determinantes ambientales</t>
  </si>
  <si>
    <t>Número de instrumentos de Planeación Ambiental  que, revisan, actualizan o incorporan determinantes ambientales, en la unidad espacial de referencia j, en el periodo de tiempo t.</t>
  </si>
  <si>
    <t>Número de Instrumentos</t>
  </si>
  <si>
    <t>FORTALECER LA PARTICIPACIÓN EN INSTANCIAS DE COORDINACIÓN INSTITUCIONAL DISTRITAL, REGIONAL Y NACIONAL</t>
  </si>
  <si>
    <t>GESTIONAR LAS  POLÍTICAS E INSTRUMENTOS DE PLANEACIÓN AMBIENTAL</t>
  </si>
  <si>
    <t>MEJORAR LA CAPACIDAD INSTITUCIONAL PARA LA PLANEACIÓN AMBIENTAL</t>
  </si>
  <si>
    <t>GESTIONAR 4 ACTIVIDADES DE COORDINACIÓN PARA LA GESTIÓN AMBIENTAL DISTRITAL</t>
  </si>
  <si>
    <t>181- Territorio sostenible</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</si>
  <si>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</si>
  <si>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</si>
  <si>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</si>
  <si>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</si>
  <si>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</si>
  <si>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1, GESTIONAR 4 ACTIVIDADES DE COORDINACIÓN PARA LA GESTIÓN AMBIENTAL DISTRITAL</t>
  </si>
  <si>
    <t>2, PRESENTAR 6 INICIATIVAS PARA LA AGENDA REGIONAL DESDE LAS COMPETENCIAS DE LA SECRETARÍA DISTRITAL DE AMBIENTE</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</si>
  <si>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</si>
  <si>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</si>
  <si>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11, DESCRIPCIÓN DE LOS AVANCES Y LOGROS ALCANZADOS a marzo 31 de 2019</t>
  </si>
  <si>
    <t xml:space="preserve"> GESTIONAR 4 ACTIVIDADES DE COORDINACIÓN PARA LA GESTIÓN AMBIENTAL DISTRITAL</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</si>
  <si>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</si>
  <si>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</si>
  <si>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</si>
  <si>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7, SEGUIMIENTO</t>
  </si>
  <si>
    <t>N/A</t>
  </si>
  <si>
    <t xml:space="preserve">DISTRITO CAPITAL </t>
  </si>
  <si>
    <t>N/D</t>
  </si>
  <si>
    <t>TODOS LOS GRUPOS</t>
  </si>
  <si>
    <t>NO IDENTIFICA GRU´POS ETNICOS</t>
  </si>
  <si>
    <t xml:space="preserve">Documentos de soporte, actas y listados de asistencia </t>
  </si>
  <si>
    <t>En el primer trimestre del 2019, se elaboró un (1) informe integral de seguimiento a los proyectos de inversión de la SDA  del  2018, de acuerdo con el estado de avances y resultados de las metas plan de desarrollo, metas de inversión, actividades, territorialización, plan de adquisiciones y la gestión de los estudios previos, el cual fue socializado a los Gerentes de los Proyectos y su equipo de trabajo, a través del informe de alertas y recomendaciones, para prever posibles errores en los reportes y así poder tomar decisiones preventivas y correctivas en la gestión de los mismos.
Se adelantó la revisión, evaluación y consolidación de los Planes de Acción de los proyectos de la SDA, en los procesos de actualización y seguimiento en los componentes de gestión, inversión, actividades y territorialización,  de la vigencia 2018. Como resultado de este proceso se generó la información que fue registrada en el aplicativo distrital SEGPLAN y publicada en la página web de la SDA.
Se realizó la consolidación del Plan Anual de Adquisiciones - PAA, cierre 2018, así como la estructuración de la vigencia 2019 y las actualizaciones durante los tres primeros meses de 2019 y publicado en la página web de SECOP II.
Consolidación de la información referente a los indicadores de gestión cierre 2018, revisión de las hojas de vida y aprobación de indicadores vigencia 2019 y el seguimiento de los primeros dos meses de 2019, así como el registro PMR- Producto, Metas y Resultado, en el aplicativo PMR PREDIS, en los mismos tiempos.
Consolidación del informe de rendición de cuenta del Eje 6 “Sostenibilidad ambiental basada en eficiencia energética” con corte a diciembre 2018 y el seguimiento a los programas 38, 39 y 40 asociados al Plan de Desarrollo, el cual fue cargada en el aplicativo SEGPLAN, según lineamientos dados por la SDP.
Consolidación y elaboración del informe de Gestión de la entidad vigencia 2018, publicado en la página web de la entidad y el Informe de Balance Social.</t>
  </si>
  <si>
    <t>Con los reportes integrales de seguimiento a los proyectos de inversión de la SDA, le permite a los Gerentes de los proyectos, identificar y anticipar posibles falencias en la gestión de los proyectos y así poder tomar decisiones preventivas y correctivas en la gestión de los proyectos de inversión de la SDA, cuyo resultado permite visibilizar las amenazas y oportunidades para dar claridad en la gestión de los proyectos de la entidad.
Con los informes de seguimiento que se publican en la plataforma de la SDA, se tiene informado a la ciudadanía sobre la gestión que desarrolla en la entidad.
Con los reportes de territorialización desagregada en los proyectos de inversión, se puede identificar las áreas de intervención trabajadas por la SDA</t>
  </si>
  <si>
    <t xml:space="preserve">• Carpeta digital SPCI -Informes de Alertas y recomendaciones de los proyectos de inversión de la SDA. 
• Reportes SEGPLAN, publicados en la página web de la SDA.
• Página web de SECOP II -Plan de Adquisiciones publicado  
• Página web de la SDA -Informe de gestión publicado.
• Página web de la SDA -Reportes indicadores publicado
• Aplicativo PMR-PREDIS
</t>
  </si>
  <si>
    <t>Informe Auditoría Energética (193 páginas), entregado a la Dirección de Gestión Corporativa.</t>
  </si>
  <si>
    <t>Durante el primer trimestre de 2019, se realizaron actividades de revisión, evaluación y consolidación de los Planes de Acción, en los procesos de actualización y seguimiento en los componentes de gestión, inversión, actividades y territorialización, con corte a diciembre de 2018. Lo anterior para todos los proyectos de inversión de la SDA.  Como resultado de este proceso se generó la información final que fue registrada en el aplicativo SEGPLAN, la cual fue publicada en la página web de la SDA. 
Revisión y consolidación del Plan Anual de Adquisiciones - PAA, cierre 2018, así como la estructuración de la vigencia 2019 y las actualizaciones durante los tres primeros meses de 2019 y publicado en la página web de SECOP II.
Consolidación de la información referente a los indicadores de gestión cierre 2018, revisión de las hojas de vida y aprobación de indicadores vigencia 2019 y el seguimiento de los primeros dos meses de 2019, así como el registro PMR- Producto, Metas y Resultado, en el aplicativo PMR PREDIS, en los mismos tiempos.
Revisión y viabilidad de los estudios previos allegados a la SPCI, en el aplicativo SIPSE durante los tres primeros meses de la vigencia 2019.</t>
  </si>
  <si>
    <t>Se coordinó la elaboración del informe de rendición de cuenta del Eje 6 "Sostenibilidad ambiental basada en eficiencia energética" con corte a diciembre/2018 y se realizó seguimiento a los programas 38, 39 y 40 asociados al Plan de Desarrollo "Bogotá Mejor Para Todos", con corte a diciembre de 2018, según los avances de las metas plan de desarrollo asociadas a los programas en mención. Como resultado de este proceso se generó la información final que fue registrada en el aplicativo SEGPLAN, según lineamientos dados por la Secretaria Distrital de Planeación.</t>
  </si>
  <si>
    <t xml:space="preserve">En el primer trimestre del 2019, se elaboró un (1) informe integral de seguimiento a los proyectos de inversión de la SDA  del  2018, de acuerdo con el estado de avances y resultados de las metas plan de desarrollo, metas de inversión, actividades, territorialización, plan de adquisiciones y la gestión de los estudios previos, el cual fue socializado a los Gerentes de los Proyectos y su equipo de trabajo, a través del informe de alertas y recomendaciones, para prever posibles errores en los reportes y así poder tomar decisiones preventivas y correctivas en la gestión de los mismos.
Consolidación y elaboración del informe de Gestión de la entidad vigencia 2018, publicado en la página web de la entidad y el Informe de Balance Social.
</t>
  </si>
  <si>
    <t>Anexo 1:  Oficio remitido a la Subsecretaria General y de Control Disciplinario 
Anexo 2: Resolución 120 de 2019
Anexo 3. Oficio remitido a la Secretaria General de la Alcaldía Mayor de Bogotá para anexos 3 y 4 de la Resolución 233 de 2018
Anexo 4: oficios remitidos a la Secretaria General, Secretaria de Gobierno y Secretaria de Hábitat, para revisión del proyecto de Decreto.
Anexo 5: Oficio IDPYBA
Anexo 6: Oficio remitido a la Secretaria General de la Alcaldía Mayor de Bogotá relacionado al seguimiento de la gestión intersectorial
Anexo 7: versión final del proyecto de Decreto a corte de 31 de marzo de 2019.</t>
  </si>
  <si>
    <t>Se consolidó el informe de seguimiento 2018 al Plan de investigación Ambiental de Bogotá -PIAB 2012-2019. Se dio inicio al seguimiento del año 2019 y formulación del nuevo PIAB 2020-2027 con la convocatoria a la reunión de las dependencias de la Secretaría Distrital de Ambiente, donde se darán los lineamientos generales del proceso de formulación. Posteriormente se realizará con las diferentes entidades distritales identificadas como actores del PIAB.</t>
  </si>
  <si>
    <t xml:space="preserve">Portales web de  los observatorios
http://oab.ambientebogota.gov.co/
http://www.orarbo.gov.co/
Administración de los observatorios: 
Informes anuales del ORARBO y OAB
Bitácoras de indicadores
Registros de estadísticas de sesiones 
Actividades de difusión 
Nuevos módulos
Radicado 2019IE13098, 2019IE13718
Acta 20 -03 2019 Plaus
Resumen PLAUS OAB 
Sentencia Río Bogotá 
1) Acta 10-01-2019 MesaEducacionyParticipacion
2) Acta 16-01-2019 MesaEducacionyParticipacion
3) Asistencia 17-01-2019 Mesa SIGICA-ORARBO
4) Acta 19-02-2019 MesaSIGICA-ORARBO
5) Asistencia 19-02-2018 MesaEducacionyParticipacion
6) Acta 21-03-2019 Mesa SIGICA-ORARBO
7) Acta 29-03-2019 Mesa SIGICA-ORARBO
</t>
  </si>
  <si>
    <t>Articular las acciones del trabajo realizado por las diversas instituciones en Bogotá Región, contribuirá a aunar esfuerzos y potenciar los  resultados en el territorio, orientados a  aumentar la capacidad de adaptación de Bogotá y la región ante las nuevas condiciones climáticas</t>
  </si>
  <si>
    <t>Archivo de Gestión de la Subdirección de Políticas y Planes Ambientales, IP 192,168,176,114</t>
  </si>
  <si>
    <t>El seguimiento, evaluación y/o análisis y/o actualización  en la implementación de las políticas e instrumentos  de planeación ambiental e instrumentos económicos, permite poner en marcha varios de estos instrumentos, así como ajustar o mejorar aquellos que una vez realizado su seguimiento sean susceptibles de ello. Esto se alcanza por medio de la emisión de informes anuales de seguimiento, uno relacionado con las Políticas Públicas Ambientales e Instrumentos de Planeación Ambiental y el otro con los instrumentos económicos.
De igual manera permite Mejor la articulación de los instrumentos de planeación ambiental, visibiliza el beneficio para la ciudad alcanzado por las entidades distritales que desarrollan acciones ambientales complementarias, en el marco del Plan de Desarrollo vigente en armonía con el Plan de Gestión Ambiental –PGA.
Estas acciones permiten mejorar las condiciones del territorio a largo plazo, propendiendo por la sustentabilidad del mismo, generando efectos positivos, dado que la adecuada implementación de las políticas e instrumentos, orientan la gestión ambiental distrital y regional, que al final proporcionarán una mayor calidad de vida a los ciudadanos e incluso propenderá por su mayor participación activa, todos estos elementos de forma tal, que permitirán contar con un modelo de ciudad sostenible en temas ambientales.</t>
  </si>
  <si>
    <t>Archivo de Gestión de la Subdirección de Políticas y Planes Ambientales. Ip 192.168.176.88</t>
  </si>
  <si>
    <t>Contar con información del avance en la implementación del PDGRDCC, que permite tomar decisiones enfocadas en aumentar la capacidad de adaptación al cambio climático, que contribuya al mejoramiento de la calidad de vida en el Distrito.</t>
  </si>
  <si>
    <t xml:space="preserve">A corte de 31 de marzo de 2019 se realizaron las siguientes acciones: 
•	Se acompañó a la Secretaria Técnica del Comité Sectorial de Desarrollo Administrativo de Ambiente, a proyectar el reglamento interno de dicho comité; se notificó al Instituto Distrital de Protección y Bienestar Animal la importancia de publicar la información relacionada con el Consejo Distrital de Protección y Bienestar Animal de acuerdo con el artículo 11 de la Resolución 233 de 2018. Al mismo tiempo se diligenciaron y remitieron a la Secretaria General de la Alcaldía Mayor de Bogotá los anexos 3 y 4 de la Resolución 233 de 2018 en lo relacionado con el Inventario único de instancias de Coordinación y la participación de la SDA en las instancias donde la entidad es integrante. 
•	La Secretaria Distrital de Ambiente expidió la Resolución 120 de 2019 “Por medio de la cual se identifican las Instancias de Coordinación en las que participa la Secretaría Distrital de Ambiente, se hacen unas delegaciones y se dictan otras disposiciones”, con el fin de delegar la participación del Señor Secretario Distrital de Ambiente en las instancias de coordinación del Distrito.  Tomando como fuente de información la Resolución 120 de 2019, Se diseñó la matriz de seguimiento a la gestión de la entidad en las instancias de coordinación, a fin de conocer los aportes, gestión y compromisos de la entidad, en las instancias donde se participa. 
•	En cuanto a la reorganización de las instancias de coordinación en conjunto con la Dirección Legal Ambiental se remitió a la Secretaria General de la Alcaldía Mayor de Bogotá, la Secretaria Distrital de Gobierno y Secretaria Distrital de Hábitat, el Proyecto de Decreto y Exposición de motivos relacionado con la reorganización de instancias, para la revisión y tramite de firmas de este. </t>
  </si>
  <si>
    <t>La puesta en operación de los lineamientos para el fortalecimiento, seguimiento y gestión de las instancias de coordinación ambientales le permite a la ciudadanía conocer cuáles son los espacios consultivos y de coordinación de las políticas públicas Ambientales, dado que la entidad busca garantizar el funcionamiento y operatividad de las instancias que están a cargo de la SDA.</t>
  </si>
  <si>
    <t xml:space="preserve"> La iniciativa planteada para este año es el desarrollo del Foro regional: “Gestión integral del agua para la adaptación al cambio climático"; se han publicado en forma digital las memorias y propuestas de integración regional en relación a la gestión integral del agua y la adaptación al cambio climático. Para ello se desarrolló un documento en el que se presenta la descripción del evento propuesto, sus objetivos, una propuesta con los posibles participantes y una agenda tentativa del evento. Adicionalmente en este documento se identifican los requerimientos logísticos. Se realizó una reunión con la Secretaría técnica del Nodo Regional de Cambio Climático Centro Oriente Andino para presentarles la propuesta y se obtuvo una respuesta positiva para contar con la participación de diferentes actores del Nodo en el Evento.
En relación con la iniciativa que se venía trabajando "Distrito Capital como piloto de la herramienta de Monitoreo, Reporte y Verificación para los Planes Integrales de Cambio Climático (PICC) del país." Se llevó a cabo una reunión con el Ministerio de Ambiente y Desarrollo Sostenible y el IDIGER con el objeto de presentar la experiencia y los resultados obtenidos por parte la SDA con el desarrollo de la herramienta en la que se registró la  gestión reportada por 29 entidades distritales para avanzar en la ejecución del Plan, y en la que se identificó que el Plan Distrital de Gestión de Riegos y Cambio Climático tiene relación con varias líneas estratégicas e instrumentales de la Política Nacional de Cambio Climático.</t>
  </si>
  <si>
    <t>La iniciativa planteada para este año es el desarrollo del Foro regional: “Gestión integral del agua para la adaptación al cambio climático"; se han publicado en forma digital las memorias y propuestas de integración regional en relación a la gestión integral del agua y la adaptación al cambio climático. Para ello se desarrolló un documento en el que se presenta la descripción del evento propuesto, sus objetivos, una propuesta con los posibles participantes y una agenda tentativa del evento. Adicionalmente en este documento se identifican los requerimientos logísticos. Se realizó una reunión con la Secretaría técnica del Nodo Regional de Cambio Climático Centro Oriente Andino para presentarles la propuesta y se obtuvo una respuesta positiva para contar con la participación de diferentes actores del Nodo en el Evento.
En relación con la iniciativa que se venía trabajando "Distrito Capital como piloto de la herramienta de Monitoreo, Reporte y Verificación para los Planes Integrales de Cambio Climático (PICC) del país." Se llevó a cabo una reunión con el Ministerio de Ambiente y Desarrollo Sostenible y el IDIGER con el objeto de presentar la experiencia y los resultados obtenidos por parte la SDA con el desarrollo de la herramienta en la que se registró la  gestión reportada por 29 entidades distritales para avanzar en la ejecución del Plan, y en la que se identificó que el Plan Distrital de Gestión de Riegos y Cambio Climático tiene relación con varias líneas estratégicas e instrumentales de la Política Nacional de Cambio Climático.</t>
  </si>
  <si>
    <r>
      <t xml:space="preserve">Para la actualización y ajustes a la implementación de instrumentos y políticas ambientales priorizadas, se realizaron las siguientes actividades – 
</t>
    </r>
    <r>
      <rPr>
        <b/>
        <sz val="8"/>
        <color theme="1"/>
        <rFont val="Arial"/>
        <family val="2"/>
      </rPr>
      <t>PMA</t>
    </r>
    <r>
      <rPr>
        <sz val="8"/>
        <color theme="1"/>
        <rFont val="Arial"/>
        <family val="2"/>
      </rPr>
      <t xml:space="preserve">: Para el proceso de actualización de los PMA de los Parques Ecológicos Distritales de Humedal -PEDH, se revisó el plan de trabajo preliminar para la actualización de los PMA y posteriormente establecer la priorización. Así como a través de trabajo de campo realizado en los humedales La vaca y el Burro se obtuvo un diagnóstico en los componentes físicos y bióticos. 
</t>
    </r>
    <r>
      <rPr>
        <b/>
        <sz val="8"/>
        <color theme="1"/>
        <rFont val="Arial"/>
        <family val="2"/>
      </rPr>
      <t>POLÍTICAS</t>
    </r>
    <r>
      <rPr>
        <sz val="8"/>
        <color theme="1"/>
        <rFont val="Arial"/>
        <family val="2"/>
      </rPr>
      <t xml:space="preserve">: En el marco de la actualización del Plan de acción de la Política de Humedales. Se elaboró una primera versión de productos, resultados e Indicadores en la matriz CONPES, revisados con la Secretaria Distrital de Planeación- SDP y validados con la Secretaria Distrital Ambiente - SDA y la Empresa de Acueducto y Alcantarillado de Bogotá - EAAB. Para la Política de biodiversidad, se realizaron dos reuniones del equipo de trabajo de la SDA encargado de la actualización del Plan de acción de la Política de Biodiversidad generando una primera versión de Productos, Resultados e Indicadores en la matriz CONPES. Para Política de Producción Sostenible, se inició la fase de Agenda Pública en la que han participado diferentes actores para el análisis de situaciones problema en relación al tema, y definir los objetivos desde los diferentes ámbitos; con lo cual se recopila de fuentes primarias y secundarias información para la construcción del Documento de Diagnóstico e identificación de Factores Estratégicos. Para la Política de Educación Ambiental, se continuó el proceso de actualización de la política mediante reuniones internas y con entidades Distritales. Para la Política de Salud Ambiental se envió solicitud de seguimiento a su plan de acción. 
</t>
    </r>
    <r>
      <rPr>
        <b/>
        <sz val="8"/>
        <color theme="1"/>
        <rFont val="Arial"/>
        <family val="2"/>
      </rPr>
      <t>PGA:</t>
    </r>
    <r>
      <rPr>
        <sz val="8"/>
        <color theme="1"/>
        <rFont val="Arial"/>
        <family val="2"/>
      </rPr>
      <t xml:space="preserve"> Se llevaron a cabo mesas de trabajo a nivel interno y a nivel externo con la SDP, para la consolidación y aprobación del plan de trabajo y la metodología para la revisión del Plan de Gestión Ambiental 2008-2038.</t>
    </r>
  </si>
  <si>
    <r>
      <t xml:space="preserve">Frente a la evaluación y análisis a la implementación de instrumentos y políticas ambientales priorizadas, se realizaron las siguientes actividades – 
</t>
    </r>
    <r>
      <rPr>
        <b/>
        <sz val="8"/>
        <color theme="1"/>
        <rFont val="Arial"/>
        <family val="2"/>
      </rPr>
      <t>PIGA</t>
    </r>
    <r>
      <rPr>
        <sz val="8"/>
        <color theme="1"/>
        <rFont val="Arial"/>
        <family val="2"/>
      </rPr>
      <t xml:space="preserve">: Se retroalimentaron los informes planificación y formulación Plan de Acción PIGA 2019, respuesta a entes de control y peticiones en general; publicación de indicador "Jardines Verticales" en el OAB y el Boletín de fuentes móviles. 
</t>
    </r>
    <r>
      <rPr>
        <b/>
        <sz val="8"/>
        <color theme="1"/>
        <rFont val="Arial"/>
        <family val="2"/>
      </rPr>
      <t>PACA</t>
    </r>
    <r>
      <rPr>
        <sz val="8"/>
        <color theme="1"/>
        <rFont val="Arial"/>
        <family val="2"/>
      </rPr>
      <t xml:space="preserve">: Se Orientó y acompañó a las entidades responsables del PACA Distrital, logrando que el 100% de las entidades (20 entidades) reportarán el seguimiento a los PACA institucionales de la vigencia 2018.
</t>
    </r>
    <r>
      <rPr>
        <b/>
        <sz val="8"/>
        <color theme="1"/>
        <rFont val="Arial"/>
        <family val="2"/>
      </rPr>
      <t>PDGRDCC</t>
    </r>
    <r>
      <rPr>
        <sz val="8"/>
        <color theme="1"/>
        <rFont val="Arial"/>
        <family val="2"/>
      </rPr>
      <t xml:space="preserve">: Se solicitó a las entidades distritales y dependencias SDA, los avances 2018 de la implementación del antiguo PDGRCC Y se desarrollaron encuentros con el Consejo Consultivo de Gestión del Riesgo y Cambio climático-CCGRCC, IDIGER y MADS para articulación y divulgación nuevo PDGRDCC. 
</t>
    </r>
    <r>
      <rPr>
        <b/>
        <sz val="8"/>
        <color theme="1"/>
        <rFont val="Arial"/>
        <family val="2"/>
      </rPr>
      <t>PAL</t>
    </r>
    <r>
      <rPr>
        <sz val="8"/>
        <color theme="1"/>
        <rFont val="Arial"/>
        <family val="2"/>
      </rPr>
      <t xml:space="preserve">: Se Actualizaron los criterios técnicos ambientales para los proyectos ambientales locales. Se consolidaron los reportes Storm PAL de 2018.  Se apoyó en la formulación de los proyectos de inversión a 20 Localidades y 4 localidades avanzaron para aval técnico. 
</t>
    </r>
    <r>
      <rPr>
        <b/>
        <sz val="8"/>
        <color theme="1"/>
        <rFont val="Arial"/>
        <family val="2"/>
      </rPr>
      <t>POT</t>
    </r>
    <r>
      <rPr>
        <sz val="8"/>
        <color theme="1"/>
        <rFont val="Arial"/>
        <family val="2"/>
      </rPr>
      <t xml:space="preserve">: En el proceso de concertación de la modificación ordinaria del Plan de Ordenamiento Territorial, se realizaron 4 reuniones con la comisión y dos reuniones con la Secretaría Distrital de Planeación y se avanzó en los temas Estructura Ambiental y del Espacio Público, Estructura Ecológica Principal, Sistemas de Espacios Públicos de Circulación y Sistemas de Drenajes Sostenibles. </t>
    </r>
  </si>
  <si>
    <t>Se realizó una revisión preliminar de trabajos de investigación relacionados con la captura de carbono y metodologías de medición y las especies florísticas tanto en el ámbito internacional, nacional, distrital y urbano; en el marco de los Pagos por Servicios Ambientales y los posibles proyectos encaminados a la reducción y captura de los gases efecto invernadero.</t>
  </si>
  <si>
    <t>Se realizaron las siguientes actividades como parte de la administración integral de los Observatorios Ambiental de Bogotá -OAB y Regional Ambiental y de Desarrollo Sostenible del Río Bogotá -ORARBO:
•	Se mantuvieron activas las plataformas web, contabilizando 52.067 ingresos de usuarios a la del OAB y 16.536 al ORARBO
•	Se registraron 386 usuarios nuevos, llegando a 4.550 usuarios en el OAB; en el ORARBO 28 usuarios nuevos, llegando a 457
•	En el marco del “Festival del Río Bogotá” se presentaron los Observatorios OAB y ORARBO en las instituciones educativas Colegio Aquileo Parra, Colegio Llano Oriental, Colegio Torquigua y Colegio Venecia. 
•	Se han publicado 64 noticias en el OAB y 21 en el ORARBO;  
•	A la fecha se avanzó a un 85,43% de actualización de un total de 446 indicadores en el OAB y  a un 46,67% de un total de 60 indicadores del Distrito Capital en el ORARBO.
Frente al avance del módulo de seguimiento a planes y políticas ambientales: con el fin de estructurar el diseño del módulo, se consultó a la Subdirección de Políticas y Planes Ambientales, el avance de actualización y formulación de los planes de acción de las 9 políticas ambientales, y se llevó a cabo la reunión con la Subdirección de Silvicultura, Flora y Fauna para revisar la información que hará parte del seguimiento a Planes Locales de Arborización Urbana 
*	Actividades Sentencia Río Bogotá
Se adelantaron 3 reuniones de la mesa de educación en las cuales se acordaron variables y métodos de captura de información frente a las diferentes actividades de educación que se adelantan en las distintas instituciones y 4 reuniones de la Mesa SIGICA-ORARBO con la CAR y DNP en las que se trataron temas prioritarios para el año en curso, entre ellos necesidades del Sistema de información Ambiental, incluidas la revisión de indicadores.
Se consolidó el informe de seguimiento 2018 al Plan de investigación Ambiental de Bogotá -PIAB 2012-2019. Se dio inicio al seguimiento del año 2019 y formulación del nuevo PIAB 2020-2027 con la convocatoria a la reunión de las dependencias de la Secretaría Distrital de Ambiente, donde se darán los lineamientos generales del proceso de formulación. Posteriormente se realizará con las diferentes entidades distritales identificadas como actores del PIAB.</t>
  </si>
  <si>
    <t>Los Observatorios y el plan de investigación, promueven la cultura de la información desde la calidad, oportunidad y pertinencia, reduciendo las dificultades de acceso y uso de la misma, tanto para la entidad, como para la ciudadanía. Para la entidad se refleja en la disponibilidad de información sobre aspectos ambientales del territorio, permitiendo la toma de decisiones fundamentada en cifras, lo que redundará en mejores respuestas frente a las problemáticas, incidiendo directamente en el bienestar de las comunidades.  Frente a la comunidad, facilita el acceso a la información permitiendo mayor empoderamiento e incidencia a las propuestas del estado</t>
  </si>
  <si>
    <t>Se realizaron las siguientes actividades como parte de la administración integral de los Observatorios Ambiental de Bogotá -OAB y Regional Ambiental y de Desarrollo Sostenible del Río Bogotá -ORARBO:
•	Se mantuvieron activas las plataformas web, contabilizando 52.067 ingresos de usuarios a la del OAB y 16.536 al ORARBO
•	Se registraron 386 usuarios nuevos, llegando a 4.550 usuarios en el OAB; en el ORARBO 28 usuarios nuevos, llegando a 457
•	En el marco del “Festival del Río Bogotá” se presentaron los Observatorios OAB y ORARBO en las instituciones educativas Colegio Aquileo Parra, Colegio Llano Oriental, Colegio Torquigua y Colegio Venecia. 
•	Se han publicado 64 noticias en el OAB y 21 en el ORARBO;  
•	A la fecha se avanzó a un 85,43% de actualización de un total de 446 indicadores en el OAB y  a un 46,67% de un total de 60 indicadores del Distrito Capital en el ORARBO.
Frente al avance del módulo de seguimiento a planes y políticas ambientales: con el fin de estructurar el diseño del módulo, se consultó a la Subdirección de Políticas y Planes Ambientales, el avance de actualización y formulación de los planes de acción de las 9 políticas ambientales, y se llevó a cabo la reunión con la Subdirección de Silvicultura, Flora y Fauna para revisar la información que hará parte del seguimiento a Planes Locales de Arborización Urbana 
*Actividades Sentencia Río Bogotá
Se adelantaron 3 reuniones de la mesa de educación en las cuales se acordaron variables y métodos de captura de información frente a las diferentes actividades de educación que se adelantan en las distintas instituciones y 4 reuniones de la Mesa SIGICA-ORARBO con la CAR y DNP en las que se trataron temas prioritarios para el año en curso, entre ellos necesidades del Sistema de información Ambiental, incluidas la revisión de indicadores.)</t>
  </si>
  <si>
    <t xml:space="preserve">Desde el año 2018, la SPCI gestionó la posibilidad de que la SDA fuese beneficiaria de una cooperación internacional entre el Gobierno de Francia y el Gobierno de Colombia a través de la Unidad de Planeación Minero Energética-UPME, para realizar una auditoría energética al edificio principal de la SDA, con el propósito de dar cumplimiento al Acuerdo 655 de 2016, “Por el cual se establece el uso de Fuentes No Convencionales de Energía –FNCE- en el Distrito Capital”.   
Como resultado de lo anterior, durante los meses de enero y febrero de 2019 la firma TERAO realizó una Auditoría Energética al edificio para comprobar si se hace un uso eficiente de los recursos energéticos y encontrar medidas de ahorro de energía.  Este estudio técnico realizó un análisis y diagnóstico de la situación actual en cuanto a consumo de energía, midió, entre otros aspectos: Iluminación, climatización, equipos utilizados, etc.  El informe final fue entregado en el mes de marzo de 2019 y en éste se incluyen las opciones de mejora para ahorro energético de la entidad. Esta actividad contribuye a la meta proyecto, dado que a través de la gestión de cooperación internacional se logró la realización de este estudio, y así apoyar el cumplimiento al Acuerdo 655 del Concejo de Bogotá, en su artículo 2.
</t>
  </si>
  <si>
    <t xml:space="preserve">
Se avanzó en el cumplimiento del Acuerdo 655 de 2016, sin incurrir en costos para la entidad, gracias a la gestión de Cooperación Internacional, obteniendo como resultado un informe de Auditoría Energética del Edificio Central de la SDA.  Este estudio técnico realiza un análisis y diagnóstico de la situación actual en cuanto a consumo de energía, mide entre otros aspectos: Iluminación, climatización, equipos utilizados, etc.  El informe final fue entregado en el mes de marzo de 2019 y en éste se incluyen las opciones de mejora para ahorro energético de la entidad.</t>
  </si>
  <si>
    <t>Desde el 2018, la SPCI gestionó la posibilidad de que la SDA fuese beneficiaria de una cooperación internacional entre el Gobierno de Francia y el Gobierno de Colombia a través de la UPME, para realizar una auditoría energética al edificio principal de la SDA, con el propósito de dar cumplimiento al Acuerdo 655 de 2016, “Por el cual se establece el uso de Fuentes No Convencionales de Energía –FNCE- en el Distrito Capital”.  En Octubre/ 2018 la UPME informa que la SDA ha sido aceptada como beneficiaria de esta Cooperación, motivo por el que durante los meses de enero y febrero de 2019 la firma TERAO realizó la Auditoría Energética al edificio, cuyo informe final fue entregado en el mes de marzo de 2019.
Resultado de reuniones adelantadas en 2018 con el Gobierno Sueco para una posible cooperación tendiente a realizar un estudio de factibilidad para promover fuentes alternativas de combustible para el transporte público de la ciudad de Bogotá, se dio inicio en marzo de 2019 a la revisión del borrador del Memorando de Entendimiento entre la SDA y el Swedfund para elaborar un proyecto de pre-estudio de uso de biogás en el transporte público en Bogotá en pro del mejoramiento de la calidad del aire y las bajas emisiones de carbono.
Se remitieron a C40 estudios de caso de proyectos implementados por la SDA, relacionados con la lucha contra el cambio climático, para su análisis y posible publicación.
La universidad de Sevilla invitó a la entidad para participar en la convocatoria Horizon2020 Unión Europea-CELAC, SC5-13-2018-2019: "Fortalecimiento de la cooperación internacional en urbanización sostenible: soluciones basadas en la naturaleza para la restauración y rehabilitación de ecosistemas urbanos".  La SDA aceptó ser socio en la postulación, para lo cual se elaboraron los documentos y comunicaciones de la alianza</t>
  </si>
  <si>
    <t>1. PUESTA EN OPERACIÓN DE LOS LINEAMIENTOS PARA EL FORTALECIMIENTO, FUNCIONAMIENTO, SEGUIMIENTO Y GESTION DE LAS INSTANCIAS AMBIENTALES DE COORDINACION DISTRITAL.</t>
  </si>
  <si>
    <t>2.PROMOVER EL DESARROLLO, IMPLEMENTACIÓN Y SEGUIMIENTO  DE UNA INICIATIVA AMBIENTAL PRIORIZADAS DE ESCALA REGIONAL, CON ENTIDADES NACIONALES, REGIONALES Y DISTRITALES</t>
  </si>
  <si>
    <t>3. ACTUALIZACIÓN Y AJUSTES A LA IMPLEMENTACIÓN DE INSTRUMENTOS Y POLÍTICAS AMBIENTALES PRIORIZADAS.</t>
  </si>
  <si>
    <t>4. EVALUACIÓN Y ANALISIS A LA IMPLEMENTACIÓN DE INSTRUMENTOS Y POLÍTICAS AMBIENTALES PRIORIZADAS.</t>
  </si>
  <si>
    <t>5, SEGUIMIENTO Y MONITOREO  A LA IMPLEMENTACION Y REALIZAR LA ACTUALIZACION  DE LOS INSTRUMENTOS ECONÓMICOS AMBIENTALES PRIORIZADOS</t>
  </si>
  <si>
    <t>6. REALIZAR LA ADMINISTRACION INTEGRAL DEL OBSERVATORIO AMBIENTAL DE BOGOTÁ -OAB- Y EL OBSERVATORIO REGIONAL AMBIENTAL  Y DE DESARROLLO SOSTENIBLE DEL RÍO BOGOTÁ -ORARBO Y DESARROLLO DEL MÓDULO PARA SEGUIMIENTO A POLITICAS PÚBLICAS AMBIENTALES</t>
  </si>
  <si>
    <t>7. REALIZAR EL SEGUIMIENTO Y EVALUACIÓN DEL PLAN DE INVESTIGACIÓN AMBIENTAL DE BOGOTÁ VIGENTE Y EN LA FORMULACIÓN DEL NUEVO PLAN DE INVESTIGACIÓN DE BOGOTA Y APOYAR LA ACTUALIZACIÓN DE LOS INSTRUMENTOS ECONÓMICOS AMBIENTALES PRIORIZADOS</t>
  </si>
  <si>
    <t>8,  HACER EL SEGUIMIENTO, LA REPROGRAMACIÓN Y ACTUALIZACIÓN   DE LOS PROYECTOS DE INVERSION DE LA SDA EN LOS DIFERENTES COMPONENTES DEL PLAN DE ACCIÓN.</t>
  </si>
  <si>
    <t>9, CONSOLIDAR Y EVALUAR  EL AVANCE DE LA GESTIÓN  DEL EJE TRANSVERSAL SEIS DEL PLAN DE DESARROLLO DISTRITAL "BOGOTÁ MEJOR PARA TODOS",  Y DE LOS PROGRAMAS ASOCIADOS A ÉSTE, A CARGO DE LA SDA.</t>
  </si>
  <si>
    <t xml:space="preserve"> 10, ELABORAR INFORMES INTEGRALES DE SEGUIMIENTO A LOS PROYECTOS DE INVERSIÓN  E INFORMES DE GESTIÓN DE LA SDA</t>
  </si>
  <si>
    <t>11 ,REALIZAR GESTION DE PROCESOS DE COOP.  INTERNACIONAL TÉCNICA Y/O FINANCIERA NO REEMBOLSABLE  Y ALIANZAS PARA PARTICIPAR  EN EVENTOS DE ORDEN NACIONAL E INTERNACIONAL, ORIENTADAS A LA  MISION DE LA SDA</t>
  </si>
  <si>
    <r>
      <t xml:space="preserve">Para el cumplimiento de la meta, se realizaron las siguientes actividades:
</t>
    </r>
    <r>
      <rPr>
        <b/>
        <sz val="10"/>
        <color theme="1"/>
        <rFont val="Calibri"/>
        <family val="2"/>
        <scheme val="minor"/>
      </rPr>
      <t>PMA</t>
    </r>
    <r>
      <rPr>
        <sz val="10"/>
        <color theme="1"/>
        <rFont val="Calibri"/>
        <family val="2"/>
        <scheme val="minor"/>
      </rPr>
      <t xml:space="preserve">: A través de trabajo de campo realizado en los humedales La Vaca y El Burro se obtuvo información para la generación de la línea base de los ecosistemas en estudio
</t>
    </r>
    <r>
      <rPr>
        <b/>
        <sz val="10"/>
        <color theme="1"/>
        <rFont val="Calibri"/>
        <family val="2"/>
        <scheme val="minor"/>
      </rPr>
      <t>POLÍTICAS</t>
    </r>
    <r>
      <rPr>
        <sz val="10"/>
        <color theme="1"/>
        <rFont val="Calibri"/>
        <family val="2"/>
        <scheme val="minor"/>
      </rPr>
      <t xml:space="preserve">: Política de Humedales y la Política de biodiversidad: se elaboró una primera versión de productos, resultados e Indicadores en la matriz CONPES. Política de Producción Sostenible: se inició la fase de Agenda Pública para el análisis de situaciones, y definir los objetivos. Política de Educación Ambiental: se continuó el proceso de actualización de la política mediante reuniones internas y con entidades Distritales. Política de Salud Ambiental: se envió solicitud de seguimiento a su plan de acción. 
</t>
    </r>
    <r>
      <rPr>
        <b/>
        <sz val="10"/>
        <color theme="1"/>
        <rFont val="Calibri"/>
        <family val="2"/>
        <scheme val="minor"/>
      </rPr>
      <t>PGA</t>
    </r>
    <r>
      <rPr>
        <sz val="10"/>
        <color theme="1"/>
        <rFont val="Calibri"/>
        <family val="2"/>
        <scheme val="minor"/>
      </rPr>
      <t xml:space="preserve">: Se realizó la consolidación y aprobación del plan de trabajo y la metodología para la revisión del Plan de Gestión Ambiental 2008-2038. 
PIGA: Se retroalimentaron los informes planificación y formulación Plan de Acción PIGA 2019.
</t>
    </r>
    <r>
      <rPr>
        <b/>
        <sz val="10"/>
        <color theme="1"/>
        <rFont val="Calibri"/>
        <family val="2"/>
        <scheme val="minor"/>
      </rPr>
      <t>PACA</t>
    </r>
    <r>
      <rPr>
        <sz val="10"/>
        <color theme="1"/>
        <rFont val="Calibri"/>
        <family val="2"/>
        <scheme val="minor"/>
      </rPr>
      <t xml:space="preserve">: Se obtuvo la información del 100% de las entidades, frente al seguimiento a los PACA institucionales de la vigencia 2018
</t>
    </r>
    <r>
      <rPr>
        <b/>
        <sz val="10"/>
        <color theme="1"/>
        <rFont val="Calibri"/>
        <family val="2"/>
        <scheme val="minor"/>
      </rPr>
      <t>PDGRDCC</t>
    </r>
    <r>
      <rPr>
        <sz val="10"/>
        <color theme="1"/>
        <rFont val="Calibri"/>
        <family val="2"/>
        <scheme val="minor"/>
      </rPr>
      <t xml:space="preserve">: Se realizó el seguimiento 2018 a la implementación del anterior PDGRCC, y se desarrollaron encuentros para articulación y divulgación nuevo PDGRDCC.
</t>
    </r>
    <r>
      <rPr>
        <b/>
        <sz val="10"/>
        <color theme="1"/>
        <rFont val="Calibri"/>
        <family val="2"/>
        <scheme val="minor"/>
      </rPr>
      <t>PAL</t>
    </r>
    <r>
      <rPr>
        <sz val="10"/>
        <color theme="1"/>
        <rFont val="Calibri"/>
        <family val="2"/>
        <scheme val="minor"/>
      </rPr>
      <t xml:space="preserve">: Se Actualizaron los criterios técnicos ambientales para los proyectos ambientales locales. Se consolidaron los reportes Storm PAL de 2018.  Se apoyó en la formulación de los proyectos de inversión a 20 Localidades y 4 localidades avanzaron para aval técnico. 
</t>
    </r>
    <r>
      <rPr>
        <b/>
        <sz val="10"/>
        <color theme="1"/>
        <rFont val="Calibri"/>
        <family val="2"/>
        <scheme val="minor"/>
      </rPr>
      <t>POT</t>
    </r>
    <r>
      <rPr>
        <sz val="10"/>
        <color theme="1"/>
        <rFont val="Calibri"/>
        <family val="2"/>
        <scheme val="minor"/>
      </rPr>
      <t xml:space="preserve">: En el proceso de concertación de la modificación ordinaria del Plan de Ordenamiento Territorial, se realizaron 4 reuniones con la comisión y dos reuniones con la Secretaría Distrital de Planeación y se avanzó en los temas Estructura Ambiental y del Espacio Público, Estructura Ecológica Principal, Sistemas de Espacios Públicos de Circulación y Sistemas de Drenajes Sostenibles. 
</t>
    </r>
    <r>
      <rPr>
        <b/>
        <sz val="10"/>
        <color theme="1"/>
        <rFont val="Calibri"/>
        <family val="2"/>
        <scheme val="minor"/>
      </rPr>
      <t>INSTRUMENTOS</t>
    </r>
    <r>
      <rPr>
        <sz val="10"/>
        <color theme="1"/>
        <rFont val="Calibri"/>
        <family val="2"/>
        <scheme val="minor"/>
      </rPr>
      <t xml:space="preserve"> </t>
    </r>
    <r>
      <rPr>
        <b/>
        <sz val="10"/>
        <color theme="1"/>
        <rFont val="Calibri"/>
        <family val="2"/>
        <scheme val="minor"/>
      </rPr>
      <t>ECONÓMICOS</t>
    </r>
    <r>
      <rPr>
        <sz val="10"/>
        <color theme="1"/>
        <rFont val="Calibri"/>
        <family val="2"/>
        <scheme val="minor"/>
      </rPr>
      <t xml:space="preserve">: Se realizó una revisión preliminar de trabajos de investigación </t>
    </r>
    <r>
      <rPr>
        <sz val="10"/>
        <color rgb="FF002060"/>
        <rFont val="Calibri"/>
        <family val="2"/>
        <scheme val="minor"/>
      </rPr>
      <t>relacionados con la captura de carbono y metodologías de medición y las especies florísticas tanto en el ámbito internacional, nacional, distrital y urbano; en el marco de los Pagos por Servicios Ambientales y los posibles proyectos encaminados a la reducción y captura de los gases efecto invernadero.</t>
    </r>
  </si>
  <si>
    <r>
      <rPr>
        <sz val="11"/>
        <rFont val="Arial"/>
        <family val="2"/>
      </rPr>
      <t xml:space="preserve">En lo corrido del Plan de Desarrollo "Bogotá Mejor para Todos" y en cumplimiento a la meta PDD, se han incorporado determinantes ambientales a los instrumentos de planeación ambiental, que contribuyen a la conservación de los ecosistemas estratégicos, correspondiente  a 9 acciones, de los cuales para la vigencia 2016 fue 1, en la vigencia 2017 fueron 3, para la vigencia 2018 fue 4  y a marzo de 2019, se ha avanzado en 1, de la siguiente manera: 
</t>
    </r>
    <r>
      <rPr>
        <sz val="11"/>
        <color indexed="8"/>
        <rFont val="Arial"/>
        <family val="2"/>
      </rPr>
      <t xml:space="preserve">
Se solicitó a las entidades distritales y dependencias de SDA los avances a 2018 en la implementación del Plan Distrital de Gestión de Riesgos y Cambio Climático-PDGRCC (adoptado mediante el Decreto Distrital 579 de 2015). Con esta información se dará cierre al seguimiento de dicho Plan, y servirá de insumo para identificar fortalezas y debilidades aplicables en la implementación del nuevo Plan Distrital de Gestión del Riesgo de Desastres y del Cambio Climático-PDGRDCC 2018-2030 (adoptado mediante el Decreto Distrital 837 de 2018) y su articulación efectiva con el Plan Distrital de Desarrollo.
En el mismo sentido se ha trabajado de manera conjunta con el IDIGER en la planeación de la estrategia de divulgación y seguimiento del nuevo Plan.  Adicionalmente, con la Dirección de Cambio Climático y Gestión del Riesgo del Ministerio de Ambiente y Desarrollo Sostenible, se gestionó la manera de articular el contenido del nuevo Plan con la herramienta que esa entidad tiene en desarrollo para el seguimiento a los Planes Integrales de Gestión del Cambio Climático Territoriales (PIGCCT). 
En la actualización del Plan Distrital de Gestión del Riesgo de Desastres y del Cambio Climático-PDGRDCC 2018-2030 (adoptado mediante el Decreto Distrital 837 de 2018) y su articulación efectiva con el Plan Distrital de Desarrollo, se actualizaron las siguientes determinantes ambientales: reducción y manejo del riesgo de desastres, ordenamiento territorial, consolidación de los ecosistemas estratégicos y gestión integral del agua, en el marco de la sostenibilidad ambiental del Distrito Capital.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</si>
</sst>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0.0"/>
  </numFmts>
  <fonts count="4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8"/>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10"/>
      <color theme="1"/>
      <name val="Arial"/>
      <family val="2"/>
    </font>
    <font>
      <sz val="10"/>
      <name val="Calibri"/>
      <family val="2"/>
      <scheme val="minor"/>
    </font>
    <font>
      <b/>
      <sz val="8"/>
      <color theme="1"/>
      <name val="Arial"/>
      <family val="2"/>
    </font>
    <font>
      <sz val="9"/>
      <color indexed="81"/>
      <name val="Tahoma"/>
      <family val="2"/>
    </font>
    <font>
      <sz val="10"/>
      <color rgb="FF002060"/>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theme="8"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6">
    <xf numFmtId="0" fontId="0" fillId="0" borderId="0"/>
    <xf numFmtId="169" fontId="9" fillId="0" borderId="0" applyFont="0" applyFill="0" applyBorder="0" applyAlignment="0" applyProtection="0"/>
    <xf numFmtId="169" fontId="4" fillId="0" borderId="0" applyFont="0" applyFill="0" applyBorder="0" applyAlignment="0" applyProtection="0"/>
    <xf numFmtId="165" fontId="19"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19"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41" fontId="19" fillId="0" borderId="0" applyFont="0" applyFill="0" applyBorder="0" applyAlignment="0" applyProtection="0"/>
  </cellStyleXfs>
  <cellXfs count="531">
    <xf numFmtId="0" fontId="0" fillId="0" borderId="0" xfId="0"/>
    <xf numFmtId="0" fontId="0" fillId="0" borderId="0" xfId="0" applyFill="1"/>
    <xf numFmtId="0" fontId="5" fillId="0" borderId="0" xfId="14"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0" fillId="0" borderId="0" xfId="0" applyFont="1" applyFill="1"/>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2" fillId="2" borderId="0" xfId="14" applyFont="1" applyFill="1" applyAlignment="1">
      <alignment vertical="center"/>
    </xf>
    <xf numFmtId="0" fontId="12"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2"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0" fontId="24" fillId="0" borderId="0" xfId="0" applyFont="1" applyFill="1" applyAlignment="1">
      <alignment horizontal="center" vertical="center"/>
    </xf>
    <xf numFmtId="0" fontId="5" fillId="3" borderId="0" xfId="0" applyFont="1" applyFill="1" applyBorder="1" applyAlignment="1">
      <alignment horizontal="center" vertical="center" wrapText="1"/>
    </xf>
    <xf numFmtId="0" fontId="25" fillId="3" borderId="0" xfId="0" applyFont="1" applyFill="1" applyBorder="1"/>
    <xf numFmtId="0" fontId="25" fillId="3" borderId="26" xfId="0" applyFont="1" applyFill="1" applyBorder="1"/>
    <xf numFmtId="0" fontId="0" fillId="4" borderId="0" xfId="0" applyFill="1"/>
    <xf numFmtId="0" fontId="0" fillId="5" borderId="0" xfId="0" applyFill="1"/>
    <xf numFmtId="0" fontId="27" fillId="3" borderId="0" xfId="14" applyFont="1" applyFill="1" applyBorder="1" applyProtection="1">
      <protection locked="0"/>
    </xf>
    <xf numFmtId="0" fontId="0" fillId="3" borderId="0" xfId="0" applyFill="1" applyBorder="1"/>
    <xf numFmtId="0" fontId="28" fillId="3" borderId="0" xfId="14" applyFont="1" applyFill="1" applyBorder="1" applyAlignment="1" applyProtection="1">
      <alignment horizontal="center"/>
      <protection locked="0"/>
    </xf>
    <xf numFmtId="0" fontId="29" fillId="3" borderId="0" xfId="14" applyFont="1" applyFill="1" applyBorder="1" applyProtection="1">
      <protection locked="0"/>
    </xf>
    <xf numFmtId="3" fontId="17" fillId="0" borderId="2" xfId="0" applyNumberFormat="1" applyFont="1" applyFill="1" applyBorder="1" applyAlignment="1">
      <alignment horizontal="center" vertical="center" wrapText="1"/>
    </xf>
    <xf numFmtId="170" fontId="3" fillId="0" borderId="2"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70" fontId="3" fillId="0" borderId="1" xfId="0" applyNumberFormat="1" applyFont="1" applyFill="1" applyBorder="1" applyAlignment="1">
      <alignment horizontal="center" vertical="center" wrapText="1"/>
    </xf>
    <xf numFmtId="1" fontId="30"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1" fontId="30" fillId="0" borderId="5" xfId="0" applyNumberFormat="1" applyFont="1" applyFill="1" applyBorder="1" applyAlignment="1">
      <alignment horizontal="center" vertical="center" wrapText="1"/>
    </xf>
    <xf numFmtId="1" fontId="17" fillId="0" borderId="5"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wrapText="1"/>
    </xf>
    <xf numFmtId="0" fontId="31" fillId="0" borderId="0" xfId="0" applyFont="1" applyFill="1"/>
    <xf numFmtId="0" fontId="33"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6" fillId="5" borderId="5"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3"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10" fontId="4" fillId="5" borderId="4" xfId="14" applyNumberFormat="1" applyFont="1" applyFill="1" applyBorder="1" applyAlignment="1">
      <alignment horizontal="center" vertical="center" wrapText="1"/>
    </xf>
    <xf numFmtId="0" fontId="15" fillId="5" borderId="4" xfId="14" applyFont="1" applyFill="1" applyBorder="1" applyAlignment="1">
      <alignment horizontal="center" vertical="center" textRotation="90" wrapText="1"/>
    </xf>
    <xf numFmtId="171" fontId="21" fillId="5" borderId="5" xfId="0" applyNumberFormat="1" applyFont="1" applyFill="1" applyBorder="1" applyAlignment="1">
      <alignment vertical="center"/>
    </xf>
    <xf numFmtId="171" fontId="21" fillId="5" borderId="3" xfId="0" applyNumberFormat="1" applyFont="1" applyFill="1" applyBorder="1" applyAlignment="1">
      <alignment vertical="center"/>
    </xf>
    <xf numFmtId="171" fontId="21" fillId="6" borderId="1" xfId="0" applyNumberFormat="1" applyFont="1" applyFill="1" applyBorder="1" applyAlignment="1">
      <alignment vertical="center"/>
    </xf>
    <xf numFmtId="171" fontId="21" fillId="6" borderId="2" xfId="0" applyNumberFormat="1" applyFont="1" applyFill="1" applyBorder="1" applyAlignment="1">
      <alignment vertical="center"/>
    </xf>
    <xf numFmtId="0" fontId="2" fillId="5" borderId="54" xfId="14" applyFont="1" applyFill="1" applyBorder="1" applyAlignment="1">
      <alignment horizontal="center" vertical="center" wrapText="1"/>
    </xf>
    <xf numFmtId="0" fontId="15" fillId="5" borderId="4" xfId="17" applyFont="1" applyFill="1" applyBorder="1" applyAlignment="1">
      <alignment horizontal="center" vertical="center" wrapText="1"/>
    </xf>
    <xf numFmtId="0" fontId="15" fillId="5" borderId="4" xfId="17" applyFont="1" applyFill="1" applyBorder="1" applyAlignment="1">
      <alignment horizontal="center" vertical="center"/>
    </xf>
    <xf numFmtId="0" fontId="15" fillId="5" borderId="12" xfId="17" applyFont="1" applyFill="1" applyBorder="1" applyAlignment="1">
      <alignment horizontal="center" vertical="center" wrapText="1"/>
    </xf>
    <xf numFmtId="0" fontId="15" fillId="5" borderId="36" xfId="17" applyFont="1" applyFill="1" applyBorder="1" applyAlignment="1">
      <alignment horizontal="center" vertical="center" wrapText="1"/>
    </xf>
    <xf numFmtId="0" fontId="18" fillId="5" borderId="5" xfId="17" applyFont="1" applyFill="1" applyBorder="1" applyAlignment="1">
      <alignment horizontal="left" vertical="center" wrapText="1"/>
    </xf>
    <xf numFmtId="0" fontId="18" fillId="5" borderId="4" xfId="17" applyFont="1" applyFill="1" applyBorder="1" applyAlignment="1">
      <alignment horizontal="left" vertical="center" wrapText="1"/>
    </xf>
    <xf numFmtId="0" fontId="18" fillId="5" borderId="55" xfId="17" applyFont="1" applyFill="1" applyBorder="1" applyAlignment="1">
      <alignment horizontal="left" vertical="center" wrapText="1"/>
    </xf>
    <xf numFmtId="0" fontId="18" fillId="5" borderId="57" xfId="17" applyFont="1" applyFill="1" applyBorder="1" applyAlignment="1">
      <alignment horizontal="left" vertical="center" wrapText="1"/>
    </xf>
    <xf numFmtId="0" fontId="18" fillId="6" borderId="56" xfId="17" applyFont="1" applyFill="1" applyBorder="1" applyAlignment="1">
      <alignment horizontal="left" vertical="center" wrapText="1"/>
    </xf>
    <xf numFmtId="0" fontId="18" fillId="6" borderId="1" xfId="17" applyFont="1" applyFill="1" applyBorder="1" applyAlignment="1">
      <alignment horizontal="left" vertical="center" wrapText="1"/>
    </xf>
    <xf numFmtId="0" fontId="26" fillId="0" borderId="0" xfId="0" applyFont="1" applyFill="1"/>
    <xf numFmtId="0" fontId="0" fillId="0" borderId="1" xfId="0" applyFill="1" applyBorder="1" applyAlignment="1">
      <alignment horizontal="center" vertical="center"/>
    </xf>
    <xf numFmtId="0" fontId="26" fillId="7" borderId="1" xfId="0" applyFont="1" applyFill="1" applyBorder="1" applyAlignment="1">
      <alignment horizontal="center" vertical="center"/>
    </xf>
    <xf numFmtId="0" fontId="37" fillId="7" borderId="1" xfId="0" applyFont="1" applyFill="1" applyBorder="1" applyAlignment="1">
      <alignment horizontal="center" vertical="center"/>
    </xf>
    <xf numFmtId="0" fontId="20" fillId="0" borderId="1" xfId="0" applyFont="1" applyFill="1" applyBorder="1" applyAlignment="1">
      <alignment horizontal="center" vertical="center"/>
    </xf>
    <xf numFmtId="0" fontId="26" fillId="3" borderId="0" xfId="0" applyFont="1" applyFill="1"/>
    <xf numFmtId="0" fontId="32" fillId="3" borderId="12" xfId="0" applyFont="1" applyFill="1" applyBorder="1" applyAlignment="1">
      <alignment horizontal="center" vertical="center" wrapText="1"/>
    </xf>
    <xf numFmtId="0" fontId="4" fillId="3" borderId="0" xfId="0" applyFont="1" applyFill="1"/>
    <xf numFmtId="0" fontId="12"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5" fillId="5" borderId="4" xfId="0" applyFont="1" applyFill="1" applyBorder="1" applyAlignment="1">
      <alignment horizontal="center" vertical="center" wrapText="1"/>
    </xf>
    <xf numFmtId="0" fontId="2" fillId="5" borderId="4" xfId="14" applyFont="1" applyFill="1" applyBorder="1" applyAlignment="1">
      <alignment horizontal="center" vertical="center" wrapText="1"/>
    </xf>
    <xf numFmtId="0" fontId="7" fillId="0" borderId="3" xfId="0" applyFont="1" applyBorder="1" applyAlignment="1">
      <alignment horizontal="justify" vertical="center" wrapText="1"/>
    </xf>
    <xf numFmtId="0" fontId="7" fillId="0" borderId="3" xfId="0" quotePrefix="1" applyFont="1" applyBorder="1" applyAlignment="1">
      <alignment horizontal="center" vertical="center" wrapText="1"/>
    </xf>
    <xf numFmtId="0" fontId="7" fillId="0" borderId="3" xfId="0" applyFont="1" applyFill="1" applyBorder="1" applyAlignment="1">
      <alignment horizontal="center" vertical="center"/>
    </xf>
    <xf numFmtId="9" fontId="7" fillId="0" borderId="3" xfId="19" applyFont="1" applyBorder="1" applyAlignment="1">
      <alignment horizontal="center" vertical="center"/>
    </xf>
    <xf numFmtId="0" fontId="5" fillId="5" borderId="2" xfId="0" applyFont="1" applyFill="1" applyBorder="1" applyAlignment="1">
      <alignment horizontal="center" vertical="center" wrapText="1"/>
    </xf>
    <xf numFmtId="9" fontId="2" fillId="5" borderId="36" xfId="19" applyFont="1" applyFill="1" applyBorder="1" applyAlignment="1">
      <alignment horizontal="center" vertical="center" wrapText="1"/>
    </xf>
    <xf numFmtId="41" fontId="0" fillId="0" borderId="5" xfId="25" applyFont="1" applyFill="1" applyBorder="1" applyAlignment="1">
      <alignment horizontal="center" vertical="center" wrapText="1"/>
    </xf>
    <xf numFmtId="171" fontId="21" fillId="5" borderId="1" xfId="0" applyNumberFormat="1" applyFont="1" applyFill="1" applyBorder="1" applyAlignment="1">
      <alignment vertical="center"/>
    </xf>
    <xf numFmtId="41" fontId="18" fillId="5" borderId="5" xfId="25" applyFont="1" applyFill="1" applyBorder="1" applyAlignment="1">
      <alignment horizontal="left" vertical="center" wrapText="1"/>
    </xf>
    <xf numFmtId="41" fontId="18" fillId="6" borderId="1" xfId="25" applyFont="1" applyFill="1" applyBorder="1" applyAlignment="1">
      <alignment horizontal="left" vertical="center" wrapText="1"/>
    </xf>
    <xf numFmtId="41" fontId="18" fillId="5" borderId="4" xfId="25" applyFont="1" applyFill="1" applyBorder="1" applyAlignment="1">
      <alignment horizontal="left" vertical="center" wrapText="1"/>
    </xf>
    <xf numFmtId="0" fontId="7" fillId="0" borderId="1" xfId="0" applyFont="1" applyBorder="1" applyAlignment="1">
      <alignment horizontal="center" vertical="center" wrapText="1"/>
    </xf>
    <xf numFmtId="1" fontId="7" fillId="0" borderId="1" xfId="4" applyNumberFormat="1" applyFont="1" applyFill="1" applyBorder="1" applyAlignment="1">
      <alignment horizontal="center" vertical="center"/>
    </xf>
    <xf numFmtId="41" fontId="7" fillId="0" borderId="1" xfId="25" applyFont="1" applyFill="1" applyBorder="1" applyAlignment="1">
      <alignment horizontal="center" vertical="center"/>
    </xf>
    <xf numFmtId="41" fontId="7" fillId="0" borderId="1" xfId="25" applyFont="1" applyFill="1" applyBorder="1" applyAlignment="1">
      <alignment vertical="center"/>
    </xf>
    <xf numFmtId="41" fontId="7" fillId="0" borderId="3" xfId="25" applyFont="1" applyBorder="1" applyAlignment="1">
      <alignment horizontal="centerContinuous" vertical="center"/>
    </xf>
    <xf numFmtId="1" fontId="7" fillId="0" borderId="1" xfId="0" applyNumberFormat="1" applyFont="1" applyFill="1" applyBorder="1" applyAlignment="1">
      <alignment horizontal="center" vertical="center"/>
    </xf>
    <xf numFmtId="1" fontId="7" fillId="0" borderId="1" xfId="4" applyNumberFormat="1" applyFont="1" applyFill="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protection locked="0"/>
    </xf>
    <xf numFmtId="10" fontId="4" fillId="0" borderId="1" xfId="0"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0" fontId="4" fillId="8" borderId="5" xfId="0" applyNumberFormat="1" applyFont="1" applyFill="1" applyBorder="1" applyAlignment="1">
      <alignment horizontal="center" vertical="center"/>
    </xf>
    <xf numFmtId="10" fontId="4" fillId="8" borderId="1" xfId="0" applyNumberFormat="1" applyFont="1" applyFill="1" applyBorder="1" applyAlignment="1">
      <alignment horizontal="center" vertical="center"/>
    </xf>
    <xf numFmtId="9" fontId="4" fillId="8" borderId="1" xfId="0" applyNumberFormat="1" applyFont="1" applyFill="1" applyBorder="1" applyAlignment="1">
      <alignment horizontal="center" vertical="center"/>
    </xf>
    <xf numFmtId="171" fontId="40" fillId="5" borderId="1" xfId="0" applyNumberFormat="1" applyFont="1" applyFill="1" applyBorder="1" applyAlignment="1">
      <alignment vertical="center"/>
    </xf>
    <xf numFmtId="171" fontId="40" fillId="6" borderId="1" xfId="0" applyNumberFormat="1" applyFont="1" applyFill="1" applyBorder="1" applyAlignment="1">
      <alignment vertical="center"/>
    </xf>
    <xf numFmtId="9" fontId="2" fillId="5" borderId="1" xfId="19" applyFont="1" applyFill="1" applyBorder="1" applyAlignment="1">
      <alignment horizontal="center" vertical="center" wrapText="1"/>
    </xf>
    <xf numFmtId="171" fontId="4" fillId="8" borderId="1" xfId="0" applyNumberFormat="1" applyFont="1" applyFill="1" applyBorder="1" applyAlignment="1">
      <alignment horizontal="center" vertical="center"/>
    </xf>
    <xf numFmtId="171" fontId="40" fillId="5" borderId="5" xfId="0" applyNumberFormat="1" applyFont="1" applyFill="1" applyBorder="1" applyAlignment="1">
      <alignment vertical="center"/>
    </xf>
    <xf numFmtId="3" fontId="0" fillId="0" borderId="5" xfId="19" applyNumberFormat="1" applyFont="1" applyFill="1" applyBorder="1" applyAlignment="1">
      <alignment horizontal="center" vertical="center" wrapText="1"/>
    </xf>
    <xf numFmtId="3" fontId="0" fillId="0" borderId="5" xfId="25" applyNumberFormat="1" applyFont="1" applyFill="1" applyBorder="1" applyAlignment="1">
      <alignment horizontal="center" vertical="center" wrapText="1"/>
    </xf>
    <xf numFmtId="0" fontId="0" fillId="10" borderId="5" xfId="19" applyNumberFormat="1" applyFont="1" applyFill="1" applyBorder="1" applyAlignment="1">
      <alignment horizontal="center" vertical="center" wrapText="1"/>
    </xf>
    <xf numFmtId="3" fontId="17" fillId="10" borderId="1" xfId="0" applyNumberFormat="1" applyFont="1" applyFill="1" applyBorder="1" applyAlignment="1">
      <alignment horizontal="center" vertical="center" wrapText="1"/>
    </xf>
    <xf numFmtId="1" fontId="30" fillId="10" borderId="1" xfId="0" applyNumberFormat="1" applyFont="1" applyFill="1" applyBorder="1" applyAlignment="1">
      <alignment horizontal="center" vertical="center" wrapText="1"/>
    </xf>
    <xf numFmtId="0" fontId="0" fillId="10" borderId="5" xfId="25" applyNumberFormat="1" applyFont="1" applyFill="1" applyBorder="1" applyAlignment="1">
      <alignment horizontal="center" vertical="center" wrapText="1"/>
    </xf>
    <xf numFmtId="170" fontId="3" fillId="10" borderId="1" xfId="0" applyNumberFormat="1" applyFont="1" applyFill="1" applyBorder="1" applyAlignment="1">
      <alignment horizontal="center" vertical="center" wrapText="1"/>
    </xf>
    <xf numFmtId="41" fontId="0" fillId="0" borderId="4" xfId="25" applyFont="1" applyFill="1" applyBorder="1" applyAlignment="1">
      <alignment horizontal="center" vertical="center" wrapText="1"/>
    </xf>
    <xf numFmtId="3" fontId="17" fillId="0" borderId="4" xfId="0" applyNumberFormat="1" applyFont="1" applyFill="1" applyBorder="1" applyAlignment="1">
      <alignment horizontal="center" vertical="center" wrapText="1"/>
    </xf>
    <xf numFmtId="1" fontId="30" fillId="0" borderId="4" xfId="0" applyNumberFormat="1" applyFont="1" applyFill="1" applyBorder="1" applyAlignment="1">
      <alignment horizontal="center" vertical="center" wrapText="1"/>
    </xf>
    <xf numFmtId="170" fontId="3" fillId="0" borderId="5" xfId="0" applyNumberFormat="1" applyFont="1" applyFill="1" applyBorder="1" applyAlignment="1">
      <alignment horizontal="center" vertical="center" wrapText="1"/>
    </xf>
    <xf numFmtId="170" fontId="3" fillId="0" borderId="4" xfId="0" applyNumberFormat="1" applyFont="1" applyFill="1" applyBorder="1" applyAlignment="1">
      <alignment horizontal="center" vertical="center" wrapText="1"/>
    </xf>
    <xf numFmtId="4" fontId="0" fillId="0" borderId="5" xfId="19" applyNumberFormat="1" applyFont="1" applyFill="1" applyBorder="1" applyAlignment="1">
      <alignment horizontal="center" vertical="center" wrapText="1"/>
    </xf>
    <xf numFmtId="4" fontId="0" fillId="0" borderId="5" xfId="25" applyNumberFormat="1" applyFont="1" applyFill="1" applyBorder="1" applyAlignment="1">
      <alignment horizontal="center" vertical="center" wrapText="1"/>
    </xf>
    <xf numFmtId="0" fontId="17" fillId="0" borderId="3" xfId="0" applyFont="1" applyFill="1" applyBorder="1" applyAlignment="1">
      <alignment horizontal="justify" vertical="center" wrapText="1"/>
    </xf>
    <xf numFmtId="0" fontId="17" fillId="0" borderId="3" xfId="0" applyFont="1" applyFill="1" applyBorder="1" applyAlignment="1">
      <alignment horizontal="center" vertical="center" wrapText="1"/>
    </xf>
    <xf numFmtId="0" fontId="17" fillId="0" borderId="10" xfId="0" applyFont="1" applyFill="1" applyBorder="1" applyAlignment="1">
      <alignment horizontal="justify" vertical="center" wrapText="1"/>
    </xf>
    <xf numFmtId="0" fontId="7" fillId="0" borderId="16" xfId="0" applyFont="1" applyBorder="1" applyAlignment="1">
      <alignment horizontal="center" vertical="center"/>
    </xf>
    <xf numFmtId="3" fontId="4" fillId="0" borderId="5" xfId="0" applyNumberFormat="1" applyFont="1" applyFill="1" applyBorder="1" applyAlignment="1">
      <alignment horizontal="center" vertical="center" wrapText="1"/>
    </xf>
    <xf numFmtId="176" fontId="4" fillId="0" borderId="47" xfId="0" applyNumberFormat="1" applyFont="1" applyFill="1" applyBorder="1" applyAlignment="1">
      <alignment horizontal="center" vertical="center" wrapText="1"/>
    </xf>
    <xf numFmtId="4" fontId="4" fillId="3" borderId="5" xfId="0" applyNumberFormat="1" applyFont="1" applyFill="1" applyBorder="1" applyAlignment="1">
      <alignment horizontal="center" vertical="center" wrapText="1"/>
    </xf>
    <xf numFmtId="4" fontId="39" fillId="0" borderId="20" xfId="0" applyNumberFormat="1" applyFont="1" applyFill="1" applyBorder="1" applyAlignment="1">
      <alignment horizontal="center" vertical="center" wrapText="1"/>
    </xf>
    <xf numFmtId="3" fontId="4" fillId="0" borderId="41" xfId="0" applyNumberFormat="1" applyFont="1" applyFill="1" applyBorder="1" applyAlignment="1">
      <alignment horizontal="center" vertical="center" wrapText="1"/>
    </xf>
    <xf numFmtId="3" fontId="39" fillId="0" borderId="20" xfId="0" applyNumberFormat="1"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3" fontId="4" fillId="0" borderId="47" xfId="0" applyNumberFormat="1" applyFont="1" applyFill="1" applyBorder="1" applyAlignment="1">
      <alignment horizontal="center" vertical="center" wrapText="1"/>
    </xf>
    <xf numFmtId="4" fontId="4" fillId="0" borderId="41"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 fontId="39" fillId="0" borderId="5" xfId="0" applyNumberFormat="1" applyFont="1" applyFill="1" applyBorder="1" applyAlignment="1">
      <alignment horizontal="center" vertical="center" wrapText="1"/>
    </xf>
    <xf numFmtId="10" fontId="39" fillId="3" borderId="41" xfId="22" applyNumberFormat="1" applyFont="1" applyFill="1" applyBorder="1" applyAlignment="1">
      <alignment horizontal="center" vertical="center"/>
    </xf>
    <xf numFmtId="10" fontId="39" fillId="3" borderId="5" xfId="22" applyNumberFormat="1" applyFont="1" applyFill="1" applyBorder="1" applyAlignment="1">
      <alignment horizontal="center" vertical="center"/>
    </xf>
    <xf numFmtId="3" fontId="4" fillId="3" borderId="1" xfId="8" applyNumberFormat="1" applyFont="1" applyFill="1" applyBorder="1" applyAlignment="1">
      <alignment horizontal="center" vertical="center"/>
    </xf>
    <xf numFmtId="174" fontId="39" fillId="0" borderId="11" xfId="4" applyNumberFormat="1" applyFont="1" applyFill="1" applyBorder="1" applyAlignment="1">
      <alignment horizontal="center" vertical="center"/>
    </xf>
    <xf numFmtId="37" fontId="4" fillId="0" borderId="17" xfId="8" applyNumberFormat="1" applyFont="1" applyFill="1" applyBorder="1" applyAlignment="1">
      <alignment horizontal="center" vertical="center"/>
    </xf>
    <xf numFmtId="37" fontId="4" fillId="0" borderId="1" xfId="8" applyNumberFormat="1" applyFont="1" applyFill="1" applyBorder="1" applyAlignment="1">
      <alignment horizontal="center" vertical="center"/>
    </xf>
    <xf numFmtId="174" fontId="20" fillId="0" borderId="11" xfId="4" applyNumberFormat="1" applyFont="1" applyFill="1" applyBorder="1" applyAlignment="1">
      <alignment horizontal="center" vertical="center"/>
    </xf>
    <xf numFmtId="37" fontId="30" fillId="0" borderId="1" xfId="8" applyNumberFormat="1" applyFont="1" applyFill="1" applyBorder="1" applyAlignment="1">
      <alignment horizontal="center" vertical="center"/>
    </xf>
    <xf numFmtId="37" fontId="30" fillId="0" borderId="8" xfId="8" applyNumberFormat="1" applyFont="1" applyFill="1" applyBorder="1" applyAlignment="1">
      <alignment horizontal="center" vertical="center"/>
    </xf>
    <xf numFmtId="3" fontId="39" fillId="0" borderId="1" xfId="0" applyNumberFormat="1" applyFont="1" applyBorder="1" applyAlignment="1">
      <alignment horizontal="center" vertical="center" wrapText="1"/>
    </xf>
    <xf numFmtId="174" fontId="20" fillId="3" borderId="11" xfId="4" applyNumberFormat="1" applyFont="1" applyFill="1" applyBorder="1" applyAlignment="1">
      <alignment horizontal="center" vertical="center"/>
    </xf>
    <xf numFmtId="10" fontId="39" fillId="3" borderId="17" xfId="22" applyNumberFormat="1" applyFont="1" applyFill="1" applyBorder="1" applyAlignment="1">
      <alignment horizontal="center" vertical="center"/>
    </xf>
    <xf numFmtId="0" fontId="4" fillId="8" borderId="8" xfId="0" applyFont="1" applyFill="1" applyBorder="1" applyAlignment="1">
      <alignment horizontal="center" vertical="center"/>
    </xf>
    <xf numFmtId="4" fontId="4" fillId="8" borderId="1" xfId="0" applyNumberFormat="1" applyFont="1" applyFill="1" applyBorder="1" applyAlignment="1">
      <alignment horizontal="center" vertical="center"/>
    </xf>
    <xf numFmtId="0" fontId="39" fillId="8" borderId="11" xfId="0" applyFont="1" applyFill="1" applyBorder="1" applyAlignment="1">
      <alignment horizontal="center" vertical="center"/>
    </xf>
    <xf numFmtId="0" fontId="4" fillId="8" borderId="17" xfId="0" applyFont="1" applyFill="1" applyBorder="1" applyAlignment="1">
      <alignment horizontal="center" vertical="center"/>
    </xf>
    <xf numFmtId="0" fontId="39" fillId="8" borderId="1" xfId="0" applyFont="1" applyFill="1" applyBorder="1" applyAlignment="1">
      <alignment horizontal="center" vertical="center"/>
    </xf>
    <xf numFmtId="174" fontId="20" fillId="8" borderId="11" xfId="0" applyNumberFormat="1" applyFont="1" applyFill="1" applyBorder="1" applyAlignment="1">
      <alignment horizontal="center" vertical="center"/>
    </xf>
    <xf numFmtId="0" fontId="30" fillId="8" borderId="1" xfId="0" applyFont="1" applyFill="1" applyBorder="1" applyAlignment="1">
      <alignment horizontal="right" vertical="center"/>
    </xf>
    <xf numFmtId="0" fontId="30" fillId="8" borderId="8" xfId="0" applyFont="1" applyFill="1" applyBorder="1" applyAlignment="1">
      <alignment horizontal="right" vertical="center"/>
    </xf>
    <xf numFmtId="0" fontId="4" fillId="8" borderId="1" xfId="0" applyFont="1" applyFill="1" applyBorder="1" applyAlignment="1">
      <alignment horizontal="center" vertical="center"/>
    </xf>
    <xf numFmtId="0" fontId="39" fillId="8" borderId="17" xfId="0" applyFont="1" applyFill="1" applyBorder="1" applyAlignment="1">
      <alignment horizontal="center" vertical="center"/>
    </xf>
    <xf numFmtId="174" fontId="4" fillId="0" borderId="1" xfId="4" applyNumberFormat="1" applyFont="1" applyFill="1" applyBorder="1" applyAlignment="1">
      <alignment horizontal="center" vertical="center"/>
    </xf>
    <xf numFmtId="3" fontId="39" fillId="0" borderId="8" xfId="0" applyNumberFormat="1" applyFont="1" applyFill="1" applyBorder="1" applyAlignment="1">
      <alignment horizontal="center" vertical="center" wrapText="1"/>
    </xf>
    <xf numFmtId="37" fontId="40" fillId="0" borderId="17" xfId="8" applyNumberFormat="1" applyFont="1" applyFill="1" applyBorder="1" applyAlignment="1">
      <alignment horizontal="center" vertical="center"/>
    </xf>
    <xf numFmtId="0" fontId="4" fillId="0" borderId="1" xfId="0" applyFont="1" applyFill="1" applyBorder="1" applyAlignment="1">
      <alignment horizontal="center" vertical="center"/>
    </xf>
    <xf numFmtId="0" fontId="30" fillId="0" borderId="1" xfId="0" applyFont="1" applyFill="1" applyBorder="1" applyAlignment="1">
      <alignment horizontal="right" vertical="center"/>
    </xf>
    <xf numFmtId="0" fontId="30" fillId="0" borderId="8" xfId="0" applyFont="1" applyFill="1" applyBorder="1" applyAlignment="1">
      <alignment horizontal="right" vertical="center"/>
    </xf>
    <xf numFmtId="3" fontId="39"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1" xfId="8" applyNumberFormat="1" applyFont="1" applyFill="1" applyBorder="1" applyAlignment="1">
      <alignment horizontal="center" vertical="center" wrapText="1"/>
    </xf>
    <xf numFmtId="3" fontId="4" fillId="3" borderId="17" xfId="8" applyNumberFormat="1" applyFont="1" applyFill="1" applyBorder="1" applyAlignment="1">
      <alignment horizontal="center" vertical="center" wrapText="1"/>
    </xf>
    <xf numFmtId="3" fontId="4" fillId="3" borderId="1" xfId="8" applyNumberFormat="1" applyFont="1" applyFill="1" applyBorder="1" applyAlignment="1">
      <alignment horizontal="center" vertical="center" wrapText="1"/>
    </xf>
    <xf numFmtId="4" fontId="4" fillId="3" borderId="8" xfId="8" applyNumberFormat="1" applyFont="1" applyFill="1" applyBorder="1" applyAlignment="1">
      <alignment horizontal="center" vertical="center" wrapText="1"/>
    </xf>
    <xf numFmtId="3" fontId="4" fillId="0" borderId="17" xfId="8" applyNumberFormat="1" applyFont="1" applyFill="1" applyBorder="1" applyAlignment="1">
      <alignment horizontal="center" vertical="center" wrapText="1"/>
    </xf>
    <xf numFmtId="3" fontId="4" fillId="3" borderId="8" xfId="8"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37" fontId="4" fillId="3" borderId="12" xfId="8" applyNumberFormat="1" applyFont="1" applyFill="1" applyBorder="1" applyAlignment="1">
      <alignment horizontal="center" vertical="center"/>
    </xf>
    <xf numFmtId="37" fontId="4" fillId="3" borderId="52" xfId="8" applyNumberFormat="1" applyFont="1" applyFill="1" applyBorder="1" applyAlignment="1">
      <alignment horizontal="center" vertical="center"/>
    </xf>
    <xf numFmtId="37" fontId="4" fillId="3" borderId="4" xfId="8" applyNumberFormat="1" applyFont="1" applyFill="1" applyBorder="1" applyAlignment="1">
      <alignment horizontal="center" vertical="center"/>
    </xf>
    <xf numFmtId="37" fontId="4" fillId="0" borderId="18" xfId="8" applyNumberFormat="1" applyFont="1" applyFill="1" applyBorder="1" applyAlignment="1">
      <alignment horizontal="center" vertical="center"/>
    </xf>
    <xf numFmtId="37" fontId="30" fillId="3" borderId="4" xfId="8" applyNumberFormat="1" applyFont="1" applyFill="1" applyBorder="1" applyAlignment="1">
      <alignment horizontal="center" vertical="center"/>
    </xf>
    <xf numFmtId="37" fontId="30" fillId="3" borderId="42" xfId="8" applyNumberFormat="1" applyFont="1" applyFill="1" applyBorder="1" applyAlignment="1">
      <alignment horizontal="center" vertical="center"/>
    </xf>
    <xf numFmtId="10" fontId="39" fillId="3" borderId="18" xfId="22" applyNumberFormat="1" applyFont="1" applyFill="1" applyBorder="1" applyAlignment="1">
      <alignment horizontal="center" vertical="center"/>
    </xf>
    <xf numFmtId="10" fontId="39" fillId="3" borderId="4" xfId="22" applyNumberFormat="1" applyFont="1" applyFill="1" applyBorder="1" applyAlignment="1">
      <alignment horizontal="center" vertical="center"/>
    </xf>
    <xf numFmtId="3" fontId="4" fillId="3" borderId="3"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4" fontId="39" fillId="0" borderId="11" xfId="0" applyNumberFormat="1" applyFont="1" applyFill="1" applyBorder="1" applyAlignment="1">
      <alignment horizontal="center" vertical="center" wrapText="1"/>
    </xf>
    <xf numFmtId="3" fontId="40" fillId="0" borderId="17"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4" fontId="4" fillId="0" borderId="17"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4" fontId="39" fillId="0" borderId="1" xfId="0" applyNumberFormat="1" applyFont="1" applyFill="1" applyBorder="1" applyAlignment="1">
      <alignment horizontal="center" vertical="center" wrapText="1"/>
    </xf>
    <xf numFmtId="37" fontId="4" fillId="3" borderId="1" xfId="8" applyNumberFormat="1" applyFont="1" applyFill="1" applyBorder="1" applyAlignment="1">
      <alignment horizontal="center" vertical="center"/>
    </xf>
    <xf numFmtId="37" fontId="30" fillId="3" borderId="1" xfId="8" applyNumberFormat="1" applyFont="1" applyFill="1" applyBorder="1" applyAlignment="1">
      <alignment horizontal="center" vertical="center"/>
    </xf>
    <xf numFmtId="37" fontId="30" fillId="3" borderId="8" xfId="8" applyNumberFormat="1" applyFont="1" applyFill="1" applyBorder="1" applyAlignment="1">
      <alignment horizontal="center" vertical="center"/>
    </xf>
    <xf numFmtId="0" fontId="39" fillId="8" borderId="7" xfId="0" applyFont="1" applyFill="1" applyBorder="1" applyAlignment="1">
      <alignment horizontal="center" vertical="center"/>
    </xf>
    <xf numFmtId="0" fontId="40" fillId="8" borderId="17" xfId="0" applyFont="1" applyFill="1" applyBorder="1" applyAlignment="1">
      <alignment horizontal="center" vertical="center"/>
    </xf>
    <xf numFmtId="167" fontId="4" fillId="0" borderId="1" xfId="4" applyFont="1" applyFill="1" applyBorder="1" applyAlignment="1">
      <alignment horizontal="center" vertical="center"/>
    </xf>
    <xf numFmtId="3" fontId="20" fillId="0" borderId="11" xfId="0" applyNumberFormat="1" applyFont="1" applyFill="1" applyBorder="1" applyAlignment="1">
      <alignment horizontal="center" vertical="center"/>
    </xf>
    <xf numFmtId="4" fontId="4" fillId="0" borderId="11" xfId="8" applyNumberFormat="1" applyFont="1" applyFill="1" applyBorder="1" applyAlignment="1">
      <alignment horizontal="center" vertical="center" wrapText="1"/>
    </xf>
    <xf numFmtId="3" fontId="4" fillId="0" borderId="1" xfId="8" applyNumberFormat="1" applyFont="1" applyFill="1" applyBorder="1" applyAlignment="1">
      <alignment horizontal="center" vertical="center" wrapText="1"/>
    </xf>
    <xf numFmtId="4" fontId="4" fillId="0" borderId="1" xfId="8" applyNumberFormat="1" applyFont="1" applyFill="1" applyBorder="1" applyAlignment="1">
      <alignment horizontal="center" vertical="center" wrapText="1"/>
    </xf>
    <xf numFmtId="3" fontId="40" fillId="0" borderId="17" xfId="8" applyNumberFormat="1" applyFont="1" applyFill="1" applyBorder="1" applyAlignment="1">
      <alignment horizontal="center" vertical="center" wrapText="1"/>
    </xf>
    <xf numFmtId="3" fontId="4" fillId="0" borderId="8" xfId="8" applyNumberFormat="1" applyFont="1" applyFill="1" applyBorder="1" applyAlignment="1">
      <alignment horizontal="center" vertical="center" wrapText="1"/>
    </xf>
    <xf numFmtId="4" fontId="4" fillId="0" borderId="17" xfId="8" applyNumberFormat="1" applyFont="1" applyFill="1" applyBorder="1" applyAlignment="1">
      <alignment horizontal="center" vertical="center" wrapText="1"/>
    </xf>
    <xf numFmtId="4" fontId="4" fillId="0" borderId="44" xfId="8" applyNumberFormat="1" applyFont="1" applyFill="1" applyBorder="1" applyAlignment="1">
      <alignment horizontal="center" vertical="center" wrapText="1"/>
    </xf>
    <xf numFmtId="37" fontId="4" fillId="0" borderId="12" xfId="8" applyNumberFormat="1" applyFont="1" applyFill="1" applyBorder="1" applyAlignment="1">
      <alignment horizontal="center" vertical="center"/>
    </xf>
    <xf numFmtId="37" fontId="4" fillId="0" borderId="4" xfId="8" applyNumberFormat="1" applyFont="1" applyFill="1" applyBorder="1" applyAlignment="1">
      <alignment horizontal="center" vertical="center"/>
    </xf>
    <xf numFmtId="37" fontId="40" fillId="0" borderId="18" xfId="8" applyNumberFormat="1" applyFont="1" applyFill="1" applyBorder="1" applyAlignment="1">
      <alignment horizontal="center" vertical="center"/>
    </xf>
    <xf numFmtId="37" fontId="30" fillId="0" borderId="4" xfId="8" applyNumberFormat="1" applyFont="1" applyFill="1" applyBorder="1" applyAlignment="1">
      <alignment horizontal="center" vertical="center"/>
    </xf>
    <xf numFmtId="37" fontId="30" fillId="0" borderId="42" xfId="8" applyNumberFormat="1" applyFont="1" applyFill="1" applyBorder="1" applyAlignment="1">
      <alignment horizontal="center" vertical="center"/>
    </xf>
    <xf numFmtId="37" fontId="4" fillId="0" borderId="51" xfId="8" applyNumberFormat="1" applyFont="1" applyFill="1" applyBorder="1" applyAlignment="1">
      <alignment horizontal="center" vertical="center"/>
    </xf>
    <xf numFmtId="176" fontId="4" fillId="3" borderId="1" xfId="8" applyNumberFormat="1" applyFont="1" applyFill="1" applyBorder="1" applyAlignment="1">
      <alignment horizontal="center" vertical="center" wrapText="1"/>
    </xf>
    <xf numFmtId="3" fontId="39" fillId="0" borderId="8" xfId="0" applyNumberFormat="1" applyFont="1" applyBorder="1" applyAlignment="1">
      <alignment horizontal="center" vertical="center" wrapText="1"/>
    </xf>
    <xf numFmtId="37" fontId="40" fillId="0" borderId="1" xfId="8" applyNumberFormat="1" applyFont="1" applyFill="1" applyBorder="1" applyAlignment="1">
      <alignment horizontal="center" vertical="center"/>
    </xf>
    <xf numFmtId="4" fontId="4" fillId="0" borderId="7" xfId="8" applyNumberFormat="1" applyFont="1" applyFill="1" applyBorder="1" applyAlignment="1">
      <alignment horizontal="center" vertical="center" wrapText="1"/>
    </xf>
    <xf numFmtId="3" fontId="4" fillId="3" borderId="4" xfId="8" applyNumberFormat="1" applyFont="1" applyFill="1" applyBorder="1" applyAlignment="1">
      <alignment horizontal="center" vertical="center"/>
    </xf>
    <xf numFmtId="37" fontId="4" fillId="0" borderId="52" xfId="8" applyNumberFormat="1" applyFont="1" applyFill="1" applyBorder="1" applyAlignment="1">
      <alignment horizontal="center" vertical="center"/>
    </xf>
    <xf numFmtId="3" fontId="4" fillId="0" borderId="5" xfId="8" applyNumberFormat="1" applyFont="1" applyFill="1" applyBorder="1" applyAlignment="1">
      <alignment horizontal="center" vertical="center" wrapText="1"/>
    </xf>
    <xf numFmtId="3" fontId="2" fillId="0" borderId="5" xfId="8" applyNumberFormat="1" applyFont="1" applyFill="1" applyBorder="1" applyAlignment="1">
      <alignment horizontal="center" vertical="center" wrapText="1"/>
    </xf>
    <xf numFmtId="3" fontId="4" fillId="3" borderId="5" xfId="8" applyNumberFormat="1" applyFont="1" applyFill="1" applyBorder="1" applyAlignment="1">
      <alignment horizontal="center" vertical="center" wrapText="1"/>
    </xf>
    <xf numFmtId="174" fontId="20" fillId="3" borderId="5" xfId="0" applyNumberFormat="1" applyFont="1" applyFill="1" applyBorder="1" applyAlignment="1">
      <alignment vertical="center"/>
    </xf>
    <xf numFmtId="174" fontId="20" fillId="3" borderId="5" xfId="0" applyNumberFormat="1" applyFont="1" applyFill="1" applyBorder="1" applyAlignment="1">
      <alignment horizontal="center"/>
    </xf>
    <xf numFmtId="10" fontId="20" fillId="3" borderId="5" xfId="19" applyNumberFormat="1" applyFont="1" applyFill="1" applyBorder="1" applyAlignment="1">
      <alignment horizontal="center" vertical="center"/>
    </xf>
    <xf numFmtId="3" fontId="4" fillId="8" borderId="1" xfId="8" applyNumberFormat="1" applyFont="1" applyFill="1" applyBorder="1" applyAlignment="1">
      <alignment horizontal="center" vertical="center" wrapText="1"/>
    </xf>
    <xf numFmtId="3" fontId="2" fillId="0" borderId="1" xfId="8" applyNumberFormat="1" applyFont="1" applyFill="1" applyBorder="1" applyAlignment="1">
      <alignment horizontal="center" vertical="center" wrapText="1"/>
    </xf>
    <xf numFmtId="174" fontId="20" fillId="3" borderId="1" xfId="0" applyNumberFormat="1" applyFont="1" applyFill="1" applyBorder="1" applyAlignment="1">
      <alignment vertical="center"/>
    </xf>
    <xf numFmtId="0" fontId="20" fillId="3" borderId="0" xfId="0" applyFont="1" applyFill="1" applyBorder="1" applyAlignment="1">
      <alignment horizontal="center"/>
    </xf>
    <xf numFmtId="174" fontId="20" fillId="3" borderId="1" xfId="0" applyNumberFormat="1" applyFont="1" applyFill="1" applyBorder="1" applyAlignment="1">
      <alignment horizontal="center"/>
    </xf>
    <xf numFmtId="10" fontId="39" fillId="8" borderId="5" xfId="22" applyNumberFormat="1" applyFont="1" applyFill="1" applyBorder="1" applyAlignment="1">
      <alignment horizontal="center" vertical="center"/>
    </xf>
    <xf numFmtId="3" fontId="2" fillId="9" borderId="4" xfId="0" applyNumberFormat="1" applyFont="1" applyFill="1" applyBorder="1" applyAlignment="1">
      <alignment horizontal="center" vertical="center" wrapText="1"/>
    </xf>
    <xf numFmtId="3" fontId="2" fillId="0" borderId="4" xfId="8" applyNumberFormat="1" applyFont="1" applyFill="1" applyBorder="1" applyAlignment="1">
      <alignment horizontal="center" vertical="center" wrapText="1"/>
    </xf>
    <xf numFmtId="174" fontId="37" fillId="0" borderId="4" xfId="0" applyNumberFormat="1" applyFont="1" applyFill="1" applyBorder="1" applyAlignment="1">
      <alignment vertical="center"/>
    </xf>
    <xf numFmtId="174" fontId="20" fillId="3" borderId="4" xfId="0" applyNumberFormat="1" applyFont="1" applyFill="1" applyBorder="1" applyAlignment="1">
      <alignment horizontal="center"/>
    </xf>
    <xf numFmtId="10" fontId="20" fillId="0" borderId="4" xfId="19" applyNumberFormat="1" applyFont="1" applyFill="1" applyBorder="1" applyAlignment="1">
      <alignment horizontal="center" vertical="center"/>
    </xf>
    <xf numFmtId="10" fontId="40" fillId="6" borderId="1" xfId="0" applyNumberFormat="1" applyFont="1" applyFill="1" applyBorder="1" applyAlignment="1">
      <alignment vertical="center"/>
    </xf>
    <xf numFmtId="3" fontId="4" fillId="0" borderId="5" xfId="0" applyNumberFormat="1" applyFont="1" applyFill="1" applyBorder="1" applyAlignment="1">
      <alignment horizontal="center" vertical="center" wrapText="1"/>
    </xf>
    <xf numFmtId="1" fontId="7" fillId="0" borderId="3" xfId="25" applyNumberFormat="1" applyFont="1" applyFill="1" applyBorder="1" applyAlignment="1">
      <alignment horizontal="center" vertical="center"/>
    </xf>
    <xf numFmtId="9" fontId="7" fillId="0" borderId="3" xfId="19" applyFont="1" applyFill="1" applyBorder="1" applyAlignment="1">
      <alignment horizontal="center" vertical="center"/>
    </xf>
    <xf numFmtId="10" fontId="7" fillId="0" borderId="3" xfId="19" applyNumberFormat="1" applyFont="1" applyFill="1" applyBorder="1" applyAlignment="1">
      <alignment horizontal="center" vertical="center"/>
    </xf>
    <xf numFmtId="10" fontId="7" fillId="0" borderId="3" xfId="22" applyNumberFormat="1" applyFont="1" applyFill="1" applyBorder="1" applyAlignment="1">
      <alignment vertical="center"/>
    </xf>
    <xf numFmtId="0" fontId="17" fillId="0" borderId="3" xfId="0" applyFont="1" applyFill="1" applyBorder="1" applyAlignment="1">
      <alignment horizontal="justify" vertical="top" wrapText="1"/>
    </xf>
    <xf numFmtId="4" fontId="39" fillId="0" borderId="41" xfId="0" applyNumberFormat="1" applyFont="1" applyFill="1" applyBorder="1" applyAlignment="1">
      <alignment horizontal="center" vertical="center" wrapText="1"/>
    </xf>
    <xf numFmtId="3" fontId="39" fillId="0" borderId="17" xfId="0" applyNumberFormat="1" applyFont="1" applyFill="1" applyBorder="1" applyAlignment="1">
      <alignment horizontal="center" vertical="center" wrapText="1"/>
    </xf>
    <xf numFmtId="174" fontId="39" fillId="0" borderId="17" xfId="4" applyNumberFormat="1" applyFont="1" applyFill="1" applyBorder="1" applyAlignment="1" applyProtection="1">
      <alignment horizontal="center" vertical="center"/>
      <protection locked="0"/>
    </xf>
    <xf numFmtId="0" fontId="4" fillId="0" borderId="17" xfId="0" applyFont="1" applyFill="1" applyBorder="1" applyAlignment="1">
      <alignment horizontal="center" vertical="center"/>
    </xf>
    <xf numFmtId="3" fontId="39" fillId="0" borderId="44"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39" fillId="0" borderId="17"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3" fontId="4" fillId="0" borderId="4" xfId="8"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xf>
    <xf numFmtId="171" fontId="21" fillId="0" borderId="1" xfId="0" applyNumberFormat="1" applyFont="1" applyFill="1" applyBorder="1" applyAlignment="1">
      <alignment vertical="center"/>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10" fillId="5" borderId="17" xfId="0" applyFont="1" applyFill="1" applyBorder="1" applyAlignment="1">
      <alignment horizontal="right" vertical="center" wrapText="1"/>
    </xf>
    <xf numFmtId="0" fontId="10" fillId="5" borderId="1" xfId="0" applyFont="1" applyFill="1" applyBorder="1" applyAlignment="1">
      <alignment horizontal="right" vertical="center" wrapText="1"/>
    </xf>
    <xf numFmtId="0" fontId="34" fillId="0" borderId="15"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4" fillId="0" borderId="32"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32" fillId="3" borderId="42"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2" fillId="3" borderId="52"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10" fillId="5" borderId="43" xfId="0" applyFont="1" applyFill="1" applyBorder="1" applyAlignment="1">
      <alignment horizontal="right" vertical="center" wrapText="1"/>
    </xf>
    <xf numFmtId="0" fontId="10" fillId="5" borderId="31" xfId="0" applyFont="1" applyFill="1" applyBorder="1" applyAlignment="1">
      <alignment horizontal="right" vertical="center" wrapText="1"/>
    </xf>
    <xf numFmtId="0" fontId="10" fillId="5" borderId="38" xfId="0" applyFont="1" applyFill="1" applyBorder="1" applyAlignment="1">
      <alignment horizontal="right" vertical="center" wrapText="1"/>
    </xf>
    <xf numFmtId="0" fontId="10" fillId="5" borderId="44" xfId="0" applyFont="1" applyFill="1" applyBorder="1" applyAlignment="1">
      <alignment horizontal="right" vertical="center" wrapText="1"/>
    </xf>
    <xf numFmtId="0" fontId="10" fillId="5" borderId="6" xfId="0" applyFont="1" applyFill="1" applyBorder="1" applyAlignment="1">
      <alignment horizontal="right" vertical="center" wrapText="1"/>
    </xf>
    <xf numFmtId="0" fontId="10" fillId="5" borderId="7" xfId="0" applyFont="1" applyFill="1" applyBorder="1" applyAlignment="1">
      <alignment horizontal="right" vertical="center" wrapText="1"/>
    </xf>
    <xf numFmtId="0" fontId="33" fillId="0" borderId="22" xfId="0" applyFont="1" applyFill="1" applyBorder="1" applyAlignment="1">
      <alignment horizontal="center"/>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25" xfId="0" applyFont="1" applyFill="1" applyBorder="1" applyAlignment="1">
      <alignment horizontal="center"/>
    </xf>
    <xf numFmtId="0" fontId="33" fillId="0" borderId="0" xfId="0" applyFont="1" applyFill="1" applyBorder="1" applyAlignment="1">
      <alignment horizontal="center"/>
    </xf>
    <xf numFmtId="0" fontId="33" fillId="0" borderId="9"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34" xfId="0" applyFont="1" applyFill="1" applyBorder="1" applyAlignment="1">
      <alignment horizontal="center"/>
    </xf>
    <xf numFmtId="0" fontId="38" fillId="0" borderId="8"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33"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20" fillId="0" borderId="1" xfId="0" applyFont="1" applyFill="1" applyBorder="1" applyAlignment="1">
      <alignment horizontal="left"/>
    </xf>
    <xf numFmtId="0" fontId="0" fillId="0" borderId="25" xfId="0" applyFill="1" applyBorder="1" applyAlignment="1">
      <alignment horizontal="center"/>
    </xf>
    <xf numFmtId="0" fontId="0" fillId="0" borderId="0" xfId="0" applyFill="1" applyBorder="1" applyAlignment="1">
      <alignment horizontal="center"/>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37" fillId="7" borderId="1"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1" xfId="0" applyFont="1" applyFill="1" applyBorder="1" applyAlignment="1">
      <alignment horizontal="justify" vertical="center" wrapText="1"/>
    </xf>
    <xf numFmtId="0" fontId="20" fillId="0" borderId="21" xfId="0" applyFont="1" applyFill="1" applyBorder="1" applyAlignment="1">
      <alignment horizontal="justify" vertical="top" wrapText="1"/>
    </xf>
    <xf numFmtId="0" fontId="20" fillId="0" borderId="5" xfId="0" applyFont="1" applyFill="1" applyBorder="1" applyAlignment="1">
      <alignment horizontal="justify" vertical="top" wrapText="1"/>
    </xf>
    <xf numFmtId="0" fontId="20" fillId="0" borderId="2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21" xfId="0" applyFont="1" applyFill="1" applyBorder="1" applyAlignment="1">
      <alignment horizontal="justify" vertical="center" wrapText="1"/>
    </xf>
    <xf numFmtId="0" fontId="20" fillId="0" borderId="5" xfId="0" applyFont="1" applyFill="1" applyBorder="1" applyAlignment="1">
      <alignment horizontal="justify"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5" borderId="3"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4" fillId="5" borderId="4" xfId="0" applyFont="1" applyFill="1" applyBorder="1" applyAlignment="1">
      <alignment horizontal="justify" vertical="center" wrapText="1"/>
    </xf>
    <xf numFmtId="0" fontId="4" fillId="0" borderId="3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5" borderId="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4" xfId="0" applyFont="1" applyFill="1" applyBorder="1" applyAlignment="1">
      <alignment horizontal="left" vertical="center" wrapText="1"/>
    </xf>
    <xf numFmtId="0" fontId="26" fillId="7" borderId="1" xfId="0" applyFont="1" applyFill="1" applyBorder="1" applyAlignment="1">
      <alignment horizontal="center" vertical="center"/>
    </xf>
    <xf numFmtId="0" fontId="0" fillId="0" borderId="1" xfId="0" applyFill="1" applyBorder="1" applyAlignment="1">
      <alignment horizontal="center" vertical="center"/>
    </xf>
    <xf numFmtId="0" fontId="26"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9"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4" xfId="0" applyFill="1" applyBorder="1" applyAlignment="1">
      <alignment horizontal="center"/>
    </xf>
    <xf numFmtId="0" fontId="10" fillId="5" borderId="50" xfId="0" applyFont="1" applyFill="1" applyBorder="1" applyAlignment="1">
      <alignment horizontal="right" vertical="center" wrapText="1"/>
    </xf>
    <xf numFmtId="0" fontId="10" fillId="5" borderId="48" xfId="0" applyFont="1" applyFill="1" applyBorder="1" applyAlignment="1">
      <alignment horizontal="right" vertical="center" wrapText="1"/>
    </xf>
    <xf numFmtId="0" fontId="10" fillId="5" borderId="49" xfId="0" applyFont="1" applyFill="1" applyBorder="1" applyAlignment="1">
      <alignment horizontal="right" vertical="center" wrapText="1"/>
    </xf>
    <xf numFmtId="0" fontId="10" fillId="5" borderId="51" xfId="0" applyFont="1" applyFill="1" applyBorder="1" applyAlignment="1">
      <alignment horizontal="right" vertical="center" wrapText="1"/>
    </xf>
    <xf numFmtId="0" fontId="10" fillId="5" borderId="29" xfId="0" applyFont="1" applyFill="1" applyBorder="1" applyAlignment="1">
      <alignment horizontal="right" vertical="center" wrapText="1"/>
    </xf>
    <xf numFmtId="0" fontId="10" fillId="5" borderId="52" xfId="0" applyFont="1" applyFill="1" applyBorder="1" applyAlignment="1">
      <alignment horizontal="righ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38" fillId="3" borderId="8"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5" borderId="5"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5" fillId="5" borderId="15"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8" xfId="0" applyFont="1" applyFill="1" applyBorder="1" applyAlignment="1">
      <alignment horizontal="center" vertical="center"/>
    </xf>
    <xf numFmtId="0" fontId="40" fillId="0" borderId="2" xfId="0" applyFont="1" applyFill="1" applyBorder="1" applyAlignment="1">
      <alignment horizontal="justify" vertical="center" wrapText="1"/>
    </xf>
    <xf numFmtId="0" fontId="40" fillId="0" borderId="21" xfId="0" applyFont="1" applyFill="1" applyBorder="1" applyAlignment="1">
      <alignment horizontal="justify" vertical="center" wrapText="1"/>
    </xf>
    <xf numFmtId="0" fontId="40" fillId="0" borderId="36" xfId="0" applyFont="1" applyFill="1" applyBorder="1" applyAlignment="1">
      <alignment horizontal="justify" vertical="center" wrapText="1"/>
    </xf>
    <xf numFmtId="0" fontId="4" fillId="0" borderId="36" xfId="0" applyFont="1" applyFill="1" applyBorder="1" applyAlignment="1">
      <alignment horizontal="center" vertical="center" wrapText="1"/>
    </xf>
    <xf numFmtId="0" fontId="20" fillId="0" borderId="2" xfId="0" applyFont="1" applyFill="1" applyBorder="1" applyAlignment="1">
      <alignment horizontal="justify" vertical="center" wrapText="1"/>
    </xf>
    <xf numFmtId="0" fontId="20" fillId="0" borderId="2"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3" fillId="5" borderId="25"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20" fillId="0" borderId="2" xfId="0" applyFont="1" applyFill="1" applyBorder="1" applyAlignment="1">
      <alignment horizontal="center" vertical="center" wrapText="1"/>
    </xf>
    <xf numFmtId="0" fontId="40" fillId="0" borderId="2" xfId="0" applyFont="1" applyFill="1" applyBorder="1" applyAlignment="1">
      <alignment horizontal="justify" vertical="top" wrapText="1"/>
    </xf>
    <xf numFmtId="0" fontId="40" fillId="0" borderId="21" xfId="0" applyFont="1" applyFill="1" applyBorder="1" applyAlignment="1">
      <alignment horizontal="justify" vertical="top" wrapText="1"/>
    </xf>
    <xf numFmtId="0" fontId="40" fillId="0" borderId="36" xfId="0" applyFont="1" applyFill="1" applyBorder="1" applyAlignment="1">
      <alignment horizontal="justify" vertical="top" wrapText="1"/>
    </xf>
    <xf numFmtId="174" fontId="22" fillId="3" borderId="46" xfId="0" applyNumberFormat="1" applyFont="1" applyFill="1" applyBorder="1" applyAlignment="1">
      <alignment horizontal="center"/>
    </xf>
    <xf numFmtId="174" fontId="22" fillId="3" borderId="23" xfId="0" applyNumberFormat="1" applyFont="1" applyFill="1" applyBorder="1" applyAlignment="1">
      <alignment horizontal="center"/>
    </xf>
    <xf numFmtId="174" fontId="22" fillId="3" borderId="24" xfId="0" applyNumberFormat="1" applyFont="1" applyFill="1" applyBorder="1" applyAlignment="1">
      <alignment horizontal="center"/>
    </xf>
    <xf numFmtId="174" fontId="22" fillId="3" borderId="45" xfId="0" applyNumberFormat="1" applyFont="1" applyFill="1" applyBorder="1" applyAlignment="1">
      <alignment horizontal="center"/>
    </xf>
    <xf numFmtId="174" fontId="22" fillId="3" borderId="0" xfId="0" applyNumberFormat="1" applyFont="1" applyFill="1" applyBorder="1" applyAlignment="1">
      <alignment horizontal="center"/>
    </xf>
    <xf numFmtId="174" fontId="22" fillId="3" borderId="9" xfId="0" applyNumberFormat="1" applyFont="1" applyFill="1" applyBorder="1" applyAlignment="1">
      <alignment horizontal="center"/>
    </xf>
    <xf numFmtId="174" fontId="22" fillId="3" borderId="37" xfId="0" applyNumberFormat="1" applyFont="1" applyFill="1" applyBorder="1" applyAlignment="1">
      <alignment horizontal="center"/>
    </xf>
    <xf numFmtId="174" fontId="22" fillId="3" borderId="28" xfId="0" applyNumberFormat="1" applyFont="1" applyFill="1" applyBorder="1" applyAlignment="1">
      <alignment horizontal="center"/>
    </xf>
    <xf numFmtId="174" fontId="22" fillId="3" borderId="34" xfId="0" applyNumberFormat="1" applyFont="1" applyFill="1" applyBorder="1" applyAlignment="1">
      <alignment horizontal="center"/>
    </xf>
    <xf numFmtId="0" fontId="20" fillId="0" borderId="2" xfId="0" applyFont="1" applyFill="1" applyBorder="1" applyAlignment="1">
      <alignment horizontal="justify" vertical="top" wrapText="1"/>
    </xf>
    <xf numFmtId="0" fontId="4" fillId="0" borderId="60"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5" fillId="0" borderId="16" xfId="0" applyFont="1" applyFill="1" applyBorder="1" applyAlignment="1">
      <alignment horizontal="center" vertical="center" wrapText="1"/>
    </xf>
    <xf numFmtId="10" fontId="2" fillId="0" borderId="1" xfId="0" applyNumberFormat="1" applyFont="1" applyFill="1" applyBorder="1" applyAlignment="1" applyProtection="1">
      <alignment horizontal="center" vertical="center" wrapText="1"/>
      <protection locked="0"/>
    </xf>
    <xf numFmtId="171" fontId="2" fillId="5" borderId="1" xfId="21" applyNumberFormat="1" applyFont="1" applyFill="1" applyBorder="1" applyAlignment="1" applyProtection="1">
      <alignment horizontal="center" vertical="center" wrapText="1"/>
      <protection locked="0"/>
    </xf>
    <xf numFmtId="9" fontId="2" fillId="5" borderId="1" xfId="21" applyFont="1" applyFill="1" applyBorder="1" applyAlignment="1" applyProtection="1">
      <alignment horizontal="center" vertical="center" wrapText="1"/>
      <protection locked="0"/>
    </xf>
    <xf numFmtId="0" fontId="4" fillId="0" borderId="45" xfId="0" applyFont="1" applyBorder="1" applyAlignment="1">
      <alignment horizontal="center" vertical="center" wrapText="1"/>
    </xf>
    <xf numFmtId="0" fontId="4" fillId="0" borderId="16" xfId="14" applyFont="1" applyFill="1" applyBorder="1" applyAlignment="1">
      <alignment horizontal="center" vertical="center" wrapText="1"/>
    </xf>
    <xf numFmtId="0" fontId="4" fillId="0" borderId="17" xfId="14" applyFont="1" applyFill="1" applyBorder="1" applyAlignment="1">
      <alignment horizontal="center" vertical="center" wrapText="1"/>
    </xf>
    <xf numFmtId="0" fontId="4" fillId="0" borderId="19" xfId="14" applyFont="1" applyFill="1" applyBorder="1" applyAlignment="1">
      <alignment horizontal="center" vertical="center" wrapText="1"/>
    </xf>
    <xf numFmtId="0" fontId="39" fillId="0" borderId="13"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39"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5" borderId="3" xfId="14" applyFont="1" applyFill="1" applyBorder="1" applyAlignment="1">
      <alignment horizontal="center" vertical="center" wrapText="1"/>
    </xf>
    <xf numFmtId="0" fontId="2" fillId="5" borderId="10" xfId="14" applyFont="1" applyFill="1" applyBorder="1" applyAlignment="1">
      <alignment horizontal="center" vertical="center" wrapText="1"/>
    </xf>
    <xf numFmtId="0" fontId="2" fillId="5" borderId="12" xfId="14"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8" fillId="3" borderId="17"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2" fillId="5" borderId="35" xfId="14" applyFont="1" applyFill="1" applyBorder="1" applyAlignment="1">
      <alignment horizontal="center" vertical="center" wrapText="1"/>
    </xf>
    <xf numFmtId="0" fontId="2" fillId="5" borderId="21" xfId="14" applyFont="1" applyFill="1" applyBorder="1" applyAlignment="1">
      <alignment horizontal="center" vertical="center" wrapText="1"/>
    </xf>
    <xf numFmtId="0" fontId="15" fillId="5" borderId="15" xfId="14" applyFont="1" applyFill="1" applyBorder="1" applyAlignment="1">
      <alignment horizontal="center" vertical="center" wrapText="1"/>
    </xf>
    <xf numFmtId="0" fontId="15" fillId="5" borderId="38" xfId="14" applyFont="1" applyFill="1" applyBorder="1" applyAlignment="1">
      <alignment horizontal="center" vertical="center" wrapText="1"/>
    </xf>
    <xf numFmtId="0" fontId="10" fillId="5" borderId="30" xfId="0" applyFont="1" applyFill="1" applyBorder="1" applyAlignment="1">
      <alignment horizontal="right" vertical="center" wrapText="1"/>
    </xf>
    <xf numFmtId="0" fontId="10" fillId="5" borderId="32" xfId="0" applyFont="1" applyFill="1" applyBorder="1" applyAlignment="1">
      <alignment horizontal="right" vertical="center" wrapText="1"/>
    </xf>
    <xf numFmtId="0" fontId="2" fillId="5" borderId="22" xfId="14" applyFont="1" applyFill="1" applyBorder="1" applyAlignment="1">
      <alignment horizontal="center" vertical="center" wrapText="1"/>
    </xf>
    <xf numFmtId="0" fontId="2" fillId="5" borderId="27" xfId="14" applyFont="1" applyFill="1" applyBorder="1" applyAlignment="1">
      <alignment horizontal="center" vertical="center" wrapText="1"/>
    </xf>
    <xf numFmtId="0" fontId="2" fillId="5" borderId="4" xfId="14" applyFont="1" applyFill="1" applyBorder="1" applyAlignment="1">
      <alignment horizontal="center" vertical="center" wrapText="1"/>
    </xf>
    <xf numFmtId="0" fontId="32" fillId="3" borderId="51" xfId="0" applyFont="1" applyFill="1" applyBorder="1" applyAlignment="1">
      <alignment horizontal="left" vertical="center" wrapText="1"/>
    </xf>
    <xf numFmtId="0" fontId="23" fillId="0" borderId="62" xfId="14" applyFont="1" applyFill="1" applyBorder="1" applyAlignment="1">
      <alignment horizontal="justify" vertical="center" wrapText="1"/>
    </xf>
    <xf numFmtId="0" fontId="23" fillId="0" borderId="40" xfId="14" applyFont="1" applyFill="1" applyBorder="1" applyAlignment="1">
      <alignment horizontal="justify" vertical="center"/>
    </xf>
    <xf numFmtId="171" fontId="2" fillId="5" borderId="5" xfId="21" applyNumberFormat="1" applyFont="1" applyFill="1" applyBorder="1" applyAlignment="1" applyProtection="1">
      <alignment horizontal="center" vertical="center" wrapText="1"/>
      <protection locked="0"/>
    </xf>
    <xf numFmtId="0" fontId="4" fillId="0" borderId="35" xfId="14" applyFont="1" applyFill="1" applyBorder="1" applyAlignment="1">
      <alignment horizontal="center" vertical="center" wrapText="1"/>
    </xf>
    <xf numFmtId="0" fontId="4" fillId="0" borderId="5" xfId="14"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2" fillId="0" borderId="39" xfId="14" applyFont="1" applyFill="1" applyBorder="1" applyAlignment="1">
      <alignment horizontal="justify" vertical="center" wrapText="1"/>
    </xf>
    <xf numFmtId="0" fontId="12" fillId="0" borderId="53" xfId="14" applyFont="1" applyFill="1" applyBorder="1" applyAlignment="1">
      <alignment horizontal="justify" vertical="center" wrapText="1"/>
    </xf>
    <xf numFmtId="0" fontId="4" fillId="0" borderId="2" xfId="14" applyFont="1" applyFill="1" applyBorder="1" applyAlignment="1">
      <alignment horizontal="center" vertical="center" wrapText="1"/>
    </xf>
    <xf numFmtId="0" fontId="4" fillId="0" borderId="21" xfId="14" applyFont="1" applyFill="1" applyBorder="1" applyAlignment="1">
      <alignment horizontal="center" vertical="center" wrapText="1"/>
    </xf>
    <xf numFmtId="0" fontId="4" fillId="0" borderId="1" xfId="14" applyFont="1" applyFill="1" applyBorder="1" applyAlignment="1">
      <alignment horizontal="center" vertical="center" wrapText="1"/>
    </xf>
    <xf numFmtId="10" fontId="2" fillId="0" borderId="5" xfId="0" applyNumberFormat="1" applyFont="1" applyFill="1" applyBorder="1" applyAlignment="1" applyProtection="1">
      <alignment horizontal="center" vertical="center" wrapText="1"/>
      <protection locked="0"/>
    </xf>
    <xf numFmtId="0" fontId="4" fillId="0" borderId="1" xfId="14" applyFont="1" applyFill="1" applyBorder="1" applyAlignment="1">
      <alignment horizontal="center" vertical="top" wrapText="1"/>
    </xf>
    <xf numFmtId="9" fontId="2" fillId="5" borderId="1" xfId="21" applyNumberFormat="1" applyFont="1" applyFill="1" applyBorder="1" applyAlignment="1" applyProtection="1">
      <alignment horizontal="center" vertical="center" wrapText="1"/>
      <protection locked="0"/>
    </xf>
    <xf numFmtId="0" fontId="2" fillId="5" borderId="14" xfId="14" applyFont="1" applyFill="1" applyBorder="1" applyAlignment="1">
      <alignment horizontal="center" vertical="center" wrapText="1"/>
    </xf>
    <xf numFmtId="0" fontId="2" fillId="5" borderId="36" xfId="14" applyFont="1" applyFill="1" applyBorder="1" applyAlignment="1">
      <alignment horizontal="center" vertical="center" wrapText="1"/>
    </xf>
    <xf numFmtId="0" fontId="4" fillId="0" borderId="8" xfId="0" applyFont="1" applyBorder="1" applyAlignment="1">
      <alignment horizontal="center" vertical="center" wrapText="1"/>
    </xf>
    <xf numFmtId="0" fontId="12" fillId="0" borderId="26" xfId="14" applyFont="1" applyFill="1" applyBorder="1" applyAlignment="1">
      <alignment horizontal="justify" vertical="center" wrapText="1"/>
    </xf>
    <xf numFmtId="0" fontId="23" fillId="0" borderId="53" xfId="14" applyFont="1" applyFill="1" applyBorder="1" applyAlignment="1">
      <alignment horizontal="justify" vertical="center" wrapText="1"/>
    </xf>
    <xf numFmtId="0" fontId="23" fillId="0" borderId="53" xfId="14" applyFont="1" applyFill="1" applyBorder="1" applyAlignment="1">
      <alignment horizontal="justify" vertical="center"/>
    </xf>
    <xf numFmtId="0" fontId="12" fillId="0" borderId="63" xfId="14" applyFont="1" applyFill="1" applyBorder="1" applyAlignment="1">
      <alignment horizontal="left" vertical="center" wrapText="1"/>
    </xf>
    <xf numFmtId="0" fontId="12" fillId="0" borderId="20" xfId="14" applyFont="1" applyFill="1" applyBorder="1" applyAlignment="1">
      <alignment horizontal="left" vertical="center" wrapText="1"/>
    </xf>
    <xf numFmtId="0" fontId="23" fillId="0" borderId="63" xfId="14" applyFont="1" applyFill="1" applyBorder="1" applyAlignment="1">
      <alignment horizontal="left" vertical="center" wrapText="1"/>
    </xf>
    <xf numFmtId="0" fontId="23" fillId="0" borderId="64" xfId="14" applyFont="1" applyFill="1" applyBorder="1" applyAlignment="1">
      <alignment horizontal="left" vertical="center" wrapText="1"/>
    </xf>
    <xf numFmtId="0" fontId="4" fillId="0" borderId="1" xfId="0" applyFont="1" applyFill="1" applyBorder="1" applyAlignment="1">
      <alignment horizontal="center" vertical="top" wrapText="1"/>
    </xf>
    <xf numFmtId="0" fontId="4" fillId="0" borderId="4" xfId="0" applyFont="1" applyBorder="1" applyAlignment="1">
      <alignment horizontal="center" vertical="center" wrapText="1"/>
    </xf>
    <xf numFmtId="175"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7" fillId="0" borderId="3" xfId="0" applyNumberFormat="1" applyFont="1" applyFill="1" applyBorder="1" applyAlignment="1">
      <alignment horizontal="center" vertical="center" wrapText="1"/>
    </xf>
    <xf numFmtId="3" fontId="4" fillId="0" borderId="35"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15" fillId="5" borderId="16" xfId="17" applyFont="1" applyFill="1" applyBorder="1" applyAlignment="1">
      <alignment horizontal="center" vertical="center" wrapText="1"/>
    </xf>
    <xf numFmtId="0" fontId="15" fillId="5" borderId="18" xfId="17" applyFont="1" applyFill="1" applyBorder="1" applyAlignment="1">
      <alignment horizontal="center" vertical="center" wrapText="1"/>
    </xf>
    <xf numFmtId="0" fontId="15" fillId="5" borderId="3" xfId="17" applyFont="1" applyFill="1" applyBorder="1" applyAlignment="1">
      <alignment horizontal="center" vertical="center" wrapText="1"/>
    </xf>
    <xf numFmtId="0" fontId="15" fillId="5" borderId="4" xfId="17" applyFont="1" applyFill="1" applyBorder="1" applyAlignment="1">
      <alignment horizontal="center" vertical="center" wrapText="1"/>
    </xf>
    <xf numFmtId="0" fontId="0" fillId="0" borderId="56" xfId="0" applyBorder="1" applyAlignment="1">
      <alignment horizontal="center" vertical="center"/>
    </xf>
    <xf numFmtId="0" fontId="17" fillId="0" borderId="3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2" xfId="0" applyFont="1" applyFill="1" applyBorder="1" applyAlignment="1">
      <alignment horizontal="center" vertical="center" wrapText="1"/>
    </xf>
    <xf numFmtId="3" fontId="30" fillId="0" borderId="35" xfId="0" applyNumberFormat="1" applyFont="1" applyFill="1" applyBorder="1" applyAlignment="1">
      <alignment horizontal="center" vertical="center" wrapText="1"/>
    </xf>
    <xf numFmtId="3" fontId="30" fillId="0" borderId="21" xfId="0" applyNumberFormat="1" applyFont="1" applyFill="1" applyBorder="1" applyAlignment="1">
      <alignment horizontal="center" vertical="center" wrapText="1"/>
    </xf>
    <xf numFmtId="3" fontId="30" fillId="0" borderId="36" xfId="0" applyNumberFormat="1" applyFont="1" applyFill="1" applyBorder="1" applyAlignment="1">
      <alignment horizontal="center" vertical="center" wrapText="1"/>
    </xf>
    <xf numFmtId="0" fontId="15" fillId="5" borderId="15" xfId="17" applyFont="1" applyFill="1" applyBorder="1" applyAlignment="1">
      <alignment horizontal="center" vertical="center" wrapText="1"/>
    </xf>
    <xf numFmtId="0" fontId="15" fillId="5" borderId="31" xfId="17" applyFont="1" applyFill="1" applyBorder="1" applyAlignment="1">
      <alignment horizontal="center" vertical="center" wrapText="1"/>
    </xf>
    <xf numFmtId="0" fontId="35" fillId="3" borderId="15" xfId="17" applyFont="1" applyFill="1" applyBorder="1" applyAlignment="1">
      <alignment vertical="center" wrapText="1"/>
    </xf>
    <xf numFmtId="0" fontId="35" fillId="3" borderId="31" xfId="17" applyFont="1" applyFill="1" applyBorder="1" applyAlignment="1">
      <alignment vertical="center" wrapText="1"/>
    </xf>
    <xf numFmtId="0" fontId="35" fillId="3" borderId="32" xfId="17" applyFont="1" applyFill="1" applyBorder="1" applyAlignment="1">
      <alignment vertical="center" wrapText="1"/>
    </xf>
    <xf numFmtId="0" fontId="36" fillId="5" borderId="43" xfId="17" applyFont="1" applyFill="1" applyBorder="1" applyAlignment="1">
      <alignment horizontal="right" vertical="center" wrapText="1"/>
    </xf>
    <xf numFmtId="0" fontId="36" fillId="5" borderId="31" xfId="17" applyFont="1" applyFill="1" applyBorder="1" applyAlignment="1">
      <alignment horizontal="right" vertical="center" wrapText="1"/>
    </xf>
    <xf numFmtId="0" fontId="36" fillId="5" borderId="38" xfId="17" applyFont="1" applyFill="1" applyBorder="1" applyAlignment="1">
      <alignment horizontal="right" vertical="center" wrapText="1"/>
    </xf>
    <xf numFmtId="0" fontId="36" fillId="5" borderId="51" xfId="17" applyFont="1" applyFill="1" applyBorder="1" applyAlignment="1">
      <alignment horizontal="right" vertical="center" wrapText="1"/>
    </xf>
    <xf numFmtId="0" fontId="36" fillId="5" borderId="29" xfId="17" applyFont="1" applyFill="1" applyBorder="1" applyAlignment="1">
      <alignment horizontal="right" vertical="center" wrapText="1"/>
    </xf>
    <xf numFmtId="0" fontId="36" fillId="5" borderId="52" xfId="17" applyFont="1" applyFill="1" applyBorder="1" applyAlignment="1">
      <alignment horizontal="right" vertical="center" wrapText="1"/>
    </xf>
    <xf numFmtId="0" fontId="32" fillId="3" borderId="4"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32" fillId="3" borderId="18"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15" fillId="5" borderId="10" xfId="17" applyFont="1" applyFill="1" applyBorder="1" applyAlignment="1">
      <alignment horizontal="center" vertical="center" wrapText="1"/>
    </xf>
    <xf numFmtId="0" fontId="35" fillId="3" borderId="42" xfId="17" applyFont="1" applyFill="1" applyBorder="1" applyAlignment="1">
      <alignment horizontal="left" vertical="center" wrapText="1"/>
    </xf>
    <xf numFmtId="0" fontId="35" fillId="3" borderId="29" xfId="17" applyFont="1" applyFill="1" applyBorder="1" applyAlignment="1">
      <alignment horizontal="left" vertical="center" wrapText="1"/>
    </xf>
    <xf numFmtId="0" fontId="35" fillId="3" borderId="30" xfId="17" applyFont="1" applyFill="1" applyBorder="1" applyAlignment="1">
      <alignment horizontal="left" vertical="center" wrapText="1"/>
    </xf>
    <xf numFmtId="0" fontId="2" fillId="5" borderId="46"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15" fillId="5" borderId="17" xfId="17" applyFont="1" applyFill="1" applyBorder="1" applyAlignment="1">
      <alignment horizontal="center" vertical="center" wrapText="1"/>
    </xf>
    <xf numFmtId="0" fontId="15" fillId="5" borderId="1" xfId="17" applyFont="1" applyFill="1" applyBorder="1" applyAlignment="1">
      <alignment horizontal="center" vertical="center" wrapText="1"/>
    </xf>
    <xf numFmtId="0" fontId="15" fillId="5" borderId="11" xfId="17" applyFont="1" applyFill="1" applyBorder="1" applyAlignment="1">
      <alignment horizontal="center" vertical="center" wrapText="1"/>
    </xf>
    <xf numFmtId="0" fontId="15" fillId="5" borderId="12" xfId="17" applyFont="1" applyFill="1" applyBorder="1" applyAlignment="1">
      <alignment horizontal="center" vertical="center" wrapText="1"/>
    </xf>
    <xf numFmtId="0" fontId="0" fillId="0" borderId="55" xfId="0" applyBorder="1" applyAlignment="1">
      <alignment horizontal="center" vertical="center"/>
    </xf>
    <xf numFmtId="0" fontId="17" fillId="0" borderId="2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4" xfId="0" applyFont="1" applyFill="1" applyBorder="1" applyAlignment="1">
      <alignment horizontal="center" vertical="center" wrapText="1"/>
    </xf>
  </cellXfs>
  <cellStyles count="26">
    <cellStyle name="Coma 2" xfId="1" xr:uid="{00000000-0005-0000-0000-000000000000}"/>
    <cellStyle name="Coma 2 2" xfId="2" xr:uid="{00000000-0005-0000-0000-000001000000}"/>
    <cellStyle name="Millares [0]" xfId="25" builtinId="6"/>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2" xfId="8" xr:uid="{00000000-0005-0000-0000-000008000000}"/>
    <cellStyle name="Moneda 2 2" xfId="9" xr:uid="{00000000-0005-0000-0000-000009000000}"/>
    <cellStyle name="Moneda 2 2 2" xfId="10" xr:uid="{00000000-0005-0000-0000-00000A000000}"/>
    <cellStyle name="Moneda 2 3" xfId="11" xr:uid="{00000000-0005-0000-0000-00000B000000}"/>
    <cellStyle name="Moneda 3" xfId="12" xr:uid="{00000000-0005-0000-0000-00000C000000}"/>
    <cellStyle name="Moneda 4" xfId="13" xr:uid="{00000000-0005-0000-0000-00000D000000}"/>
    <cellStyle name="Normal" xfId="0" builtinId="0"/>
    <cellStyle name="Normal 2" xfId="14" xr:uid="{00000000-0005-0000-0000-00000F000000}"/>
    <cellStyle name="Normal 2 10" xfId="15" xr:uid="{00000000-0005-0000-0000-000010000000}"/>
    <cellStyle name="Normal 3" xfId="16" xr:uid="{00000000-0005-0000-0000-000011000000}"/>
    <cellStyle name="Normal 3 2" xfId="17" xr:uid="{00000000-0005-0000-0000-000012000000}"/>
    <cellStyle name="Normal 4 2" xfId="18" xr:uid="{00000000-0005-0000-0000-000013000000}"/>
    <cellStyle name="Porcentaje" xfId="19" builtinId="5"/>
    <cellStyle name="Porcentaje 2" xfId="22" xr:uid="{00000000-0005-0000-0000-000015000000}"/>
    <cellStyle name="Porcentaje 3" xfId="23" xr:uid="{00000000-0005-0000-0000-000016000000}"/>
    <cellStyle name="Porcentaje 4" xfId="24" xr:uid="{00000000-0005-0000-0000-000017000000}"/>
    <cellStyle name="Porcentual 2" xfId="20" xr:uid="{00000000-0005-0000-0000-000018000000}"/>
    <cellStyle name="Porcentual 2 2" xfId="21" xr:uid="{00000000-0005-0000-0000-000019000000}"/>
  </cellStyles>
  <dxfs count="0"/>
  <tableStyles count="0" defaultTableStyle="TableStyleMedium9" defaultPivotStyle="PivotStyleLight16"/>
  <colors>
    <mruColors>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408408</xdr:colOff>
      <xdr:row>0</xdr:row>
      <xdr:rowOff>109538</xdr:rowOff>
    </xdr:from>
    <xdr:to>
      <xdr:col>4</xdr:col>
      <xdr:colOff>593067</xdr:colOff>
      <xdr:row>2</xdr:row>
      <xdr:rowOff>287547</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408" y="109538"/>
          <a:ext cx="3203904" cy="111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184045</xdr:colOff>
      <xdr:row>0</xdr:row>
      <xdr:rowOff>172499</xdr:rowOff>
    </xdr:from>
    <xdr:to>
      <xdr:col>2</xdr:col>
      <xdr:colOff>694196</xdr:colOff>
      <xdr:row>2</xdr:row>
      <xdr:rowOff>351381</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045" y="172499"/>
          <a:ext cx="2770320" cy="969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224117</xdr:colOff>
      <xdr:row>0</xdr:row>
      <xdr:rowOff>120742</xdr:rowOff>
    </xdr:from>
    <xdr:to>
      <xdr:col>3</xdr:col>
      <xdr:colOff>582706</xdr:colOff>
      <xdr:row>2</xdr:row>
      <xdr:rowOff>280146</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224117" y="120742"/>
          <a:ext cx="4728883" cy="1369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9"/>
  <sheetViews>
    <sheetView zoomScale="48" zoomScaleNormal="48" zoomScaleSheetLayoutView="70" workbookViewId="0">
      <selection activeCell="A14" sqref="A14"/>
    </sheetView>
  </sheetViews>
  <sheetFormatPr baseColWidth="10" defaultColWidth="10.85546875" defaultRowHeight="15" x14ac:dyDescent="0.25"/>
  <cols>
    <col min="1" max="6" width="10.85546875" style="1"/>
    <col min="7" max="7" width="21.28515625" style="1" customWidth="1"/>
    <col min="8" max="9" width="10.85546875" style="1"/>
    <col min="10" max="10" width="10.85546875" style="18"/>
    <col min="11" max="11" width="0" style="24" hidden="1" customWidth="1"/>
    <col min="12" max="12" width="0" style="23" hidden="1" customWidth="1"/>
    <col min="13" max="13" width="10.85546875" style="18"/>
    <col min="14" max="14" width="10.85546875" style="24"/>
    <col min="15" max="15" width="0" style="24" hidden="1" customWidth="1"/>
    <col min="16" max="18" width="0" style="23" hidden="1" customWidth="1"/>
    <col min="19" max="19" width="10.85546875" style="23"/>
    <col min="20" max="20" width="10.85546875" style="24"/>
    <col min="21" max="21" width="0" style="24" hidden="1" customWidth="1"/>
    <col min="22" max="24" width="0" style="23" hidden="1" customWidth="1"/>
    <col min="25" max="25" width="10.85546875" style="23"/>
    <col min="26" max="27" width="10.85546875" style="24"/>
    <col min="28" max="28" width="10.85546875" style="23"/>
    <col min="29" max="31" width="0" style="23" hidden="1" customWidth="1"/>
    <col min="32" max="32" width="0" style="24" hidden="1" customWidth="1"/>
    <col min="33" max="33" width="10.85546875" style="24"/>
    <col min="34" max="38" width="0" style="24" hidden="1" customWidth="1"/>
    <col min="39" max="39" width="10.85546875" style="1"/>
    <col min="40" max="42" width="0" style="1" hidden="1" customWidth="1"/>
    <col min="43" max="44" width="10.85546875" style="1"/>
    <col min="45" max="45" width="76.85546875" style="1" customWidth="1"/>
    <col min="46" max="47" width="10.85546875" style="1"/>
    <col min="48" max="48" width="22.5703125" style="1" customWidth="1"/>
    <col min="49" max="49" width="18" style="1" customWidth="1"/>
    <col min="50" max="16384" width="10.85546875" style="1"/>
  </cols>
  <sheetData>
    <row r="1" spans="1:49" ht="21" customHeight="1" thickBot="1" x14ac:dyDescent="0.3">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49" s="45" customFormat="1" ht="56.25" customHeight="1" x14ac:dyDescent="0.5">
      <c r="A2" s="301"/>
      <c r="B2" s="302"/>
      <c r="C2" s="302"/>
      <c r="D2" s="302"/>
      <c r="E2" s="302"/>
      <c r="F2" s="302"/>
      <c r="G2" s="303"/>
      <c r="H2" s="279" t="s">
        <v>136</v>
      </c>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1"/>
    </row>
    <row r="3" spans="1:49" s="45" customFormat="1" ht="84.75" customHeight="1" x14ac:dyDescent="0.5">
      <c r="A3" s="304"/>
      <c r="B3" s="305"/>
      <c r="C3" s="305"/>
      <c r="D3" s="305"/>
      <c r="E3" s="305"/>
      <c r="F3" s="305"/>
      <c r="G3" s="306"/>
      <c r="H3" s="310" t="s">
        <v>131</v>
      </c>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2"/>
    </row>
    <row r="4" spans="1:49" s="44" customFormat="1" ht="63" customHeight="1" thickBot="1" x14ac:dyDescent="0.45">
      <c r="A4" s="307"/>
      <c r="B4" s="308"/>
      <c r="C4" s="308"/>
      <c r="D4" s="308"/>
      <c r="E4" s="308"/>
      <c r="F4" s="308"/>
      <c r="G4" s="309"/>
      <c r="H4" s="291" t="s">
        <v>124</v>
      </c>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3"/>
      <c r="AM4" s="291" t="s">
        <v>125</v>
      </c>
      <c r="AN4" s="292"/>
      <c r="AO4" s="292"/>
      <c r="AP4" s="292"/>
      <c r="AQ4" s="292"/>
      <c r="AR4" s="292"/>
      <c r="AS4" s="292"/>
      <c r="AT4" s="292"/>
      <c r="AU4" s="292"/>
      <c r="AV4" s="292"/>
      <c r="AW4" s="294"/>
    </row>
    <row r="5" spans="1:49" ht="41.25" customHeight="1" x14ac:dyDescent="0.25">
      <c r="A5" s="295" t="s">
        <v>0</v>
      </c>
      <c r="B5" s="296"/>
      <c r="C5" s="296"/>
      <c r="D5" s="296"/>
      <c r="E5" s="296"/>
      <c r="F5" s="296"/>
      <c r="G5" s="296"/>
      <c r="H5" s="296"/>
      <c r="I5" s="296"/>
      <c r="J5" s="296"/>
      <c r="K5" s="296"/>
      <c r="L5" s="296"/>
      <c r="M5" s="296"/>
      <c r="N5" s="296"/>
      <c r="O5" s="296"/>
      <c r="P5" s="296"/>
      <c r="Q5" s="296"/>
      <c r="R5" s="297"/>
      <c r="S5" s="282" t="s">
        <v>137</v>
      </c>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4"/>
    </row>
    <row r="6" spans="1:49" ht="26.25" customHeight="1" x14ac:dyDescent="0.25">
      <c r="A6" s="298" t="s">
        <v>2</v>
      </c>
      <c r="B6" s="299"/>
      <c r="C6" s="299"/>
      <c r="D6" s="299"/>
      <c r="E6" s="299"/>
      <c r="F6" s="299"/>
      <c r="G6" s="299"/>
      <c r="H6" s="299"/>
      <c r="I6" s="299"/>
      <c r="J6" s="299"/>
      <c r="K6" s="299"/>
      <c r="L6" s="299"/>
      <c r="M6" s="299"/>
      <c r="N6" s="299"/>
      <c r="O6" s="299"/>
      <c r="P6" s="299"/>
      <c r="Q6" s="299"/>
      <c r="R6" s="300"/>
      <c r="S6" s="285" t="s">
        <v>142</v>
      </c>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7"/>
    </row>
    <row r="7" spans="1:49" ht="30" customHeight="1" x14ac:dyDescent="0.25">
      <c r="A7" s="277" t="s">
        <v>3</v>
      </c>
      <c r="B7" s="278"/>
      <c r="C7" s="278"/>
      <c r="D7" s="278"/>
      <c r="E7" s="278"/>
      <c r="F7" s="278"/>
      <c r="G7" s="278"/>
      <c r="H7" s="278"/>
      <c r="I7" s="278"/>
      <c r="J7" s="278"/>
      <c r="K7" s="278"/>
      <c r="L7" s="278"/>
      <c r="M7" s="278"/>
      <c r="N7" s="278"/>
      <c r="O7" s="278"/>
      <c r="P7" s="278"/>
      <c r="Q7" s="278"/>
      <c r="R7" s="278"/>
      <c r="S7" s="285" t="s">
        <v>143</v>
      </c>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7"/>
    </row>
    <row r="8" spans="1:49" ht="30" customHeight="1" thickBot="1" x14ac:dyDescent="0.3">
      <c r="A8" s="277" t="s">
        <v>1</v>
      </c>
      <c r="B8" s="278"/>
      <c r="C8" s="278"/>
      <c r="D8" s="278"/>
      <c r="E8" s="278"/>
      <c r="F8" s="278"/>
      <c r="G8" s="278"/>
      <c r="H8" s="278"/>
      <c r="I8" s="278"/>
      <c r="J8" s="278"/>
      <c r="K8" s="278"/>
      <c r="L8" s="278"/>
      <c r="M8" s="278"/>
      <c r="N8" s="278"/>
      <c r="O8" s="278"/>
      <c r="P8" s="278"/>
      <c r="Q8" s="278"/>
      <c r="R8" s="278"/>
      <c r="S8" s="288" t="s">
        <v>144</v>
      </c>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90"/>
    </row>
    <row r="9" spans="1:49" ht="36" customHeight="1" thickBot="1" x14ac:dyDescent="0.3">
      <c r="A9" s="315"/>
      <c r="B9" s="316"/>
      <c r="C9" s="316"/>
      <c r="D9" s="316"/>
      <c r="E9" s="316"/>
      <c r="F9" s="316"/>
      <c r="G9" s="316"/>
      <c r="H9" s="316"/>
      <c r="I9" s="316"/>
      <c r="J9" s="316"/>
      <c r="K9" s="316"/>
      <c r="L9" s="316"/>
      <c r="M9" s="316"/>
      <c r="N9" s="316"/>
      <c r="O9" s="316"/>
      <c r="P9" s="316"/>
      <c r="Q9" s="316"/>
      <c r="R9" s="26"/>
      <c r="S9" s="26"/>
      <c r="T9" s="26"/>
      <c r="U9" s="26"/>
      <c r="V9" s="26"/>
      <c r="W9" s="26"/>
      <c r="X9" s="26"/>
      <c r="Y9" s="26"/>
      <c r="Z9" s="26"/>
      <c r="AA9" s="26"/>
      <c r="AB9" s="26"/>
      <c r="AC9" s="26"/>
      <c r="AD9" s="26"/>
      <c r="AE9" s="26"/>
      <c r="AF9" s="26"/>
      <c r="AG9" s="26"/>
      <c r="AH9" s="26"/>
      <c r="AI9" s="26"/>
      <c r="AJ9" s="26"/>
      <c r="AK9" s="26"/>
      <c r="AL9" s="26"/>
      <c r="AM9" s="27"/>
      <c r="AN9" s="27"/>
      <c r="AO9" s="27"/>
      <c r="AP9" s="27"/>
      <c r="AQ9" s="27"/>
      <c r="AR9" s="27"/>
      <c r="AS9" s="27"/>
      <c r="AT9" s="27"/>
      <c r="AU9" s="27"/>
      <c r="AV9" s="27"/>
      <c r="AW9" s="28"/>
    </row>
    <row r="10" spans="1:49" s="2" customFormat="1" ht="42" customHeight="1" x14ac:dyDescent="0.25">
      <c r="A10" s="319" t="s">
        <v>113</v>
      </c>
      <c r="B10" s="276"/>
      <c r="C10" s="276"/>
      <c r="D10" s="276" t="s">
        <v>83</v>
      </c>
      <c r="E10" s="276"/>
      <c r="F10" s="276" t="s">
        <v>85</v>
      </c>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t="s">
        <v>93</v>
      </c>
      <c r="AR10" s="276" t="s">
        <v>94</v>
      </c>
      <c r="AS10" s="264" t="s">
        <v>95</v>
      </c>
      <c r="AT10" s="264" t="s">
        <v>96</v>
      </c>
      <c r="AU10" s="264" t="s">
        <v>97</v>
      </c>
      <c r="AV10" s="264" t="s">
        <v>98</v>
      </c>
      <c r="AW10" s="271" t="s">
        <v>99</v>
      </c>
    </row>
    <row r="11" spans="1:49" s="3" customFormat="1" ht="45.75" customHeight="1" x14ac:dyDescent="0.2">
      <c r="A11" s="317" t="s">
        <v>112</v>
      </c>
      <c r="B11" s="320" t="s">
        <v>82</v>
      </c>
      <c r="C11" s="274" t="s">
        <v>114</v>
      </c>
      <c r="D11" s="274" t="s">
        <v>68</v>
      </c>
      <c r="E11" s="274" t="s">
        <v>84</v>
      </c>
      <c r="F11" s="274" t="s">
        <v>86</v>
      </c>
      <c r="G11" s="274" t="s">
        <v>87</v>
      </c>
      <c r="H11" s="274" t="s">
        <v>88</v>
      </c>
      <c r="I11" s="274" t="s">
        <v>89</v>
      </c>
      <c r="J11" s="274" t="s">
        <v>90</v>
      </c>
      <c r="K11" s="46"/>
      <c r="L11" s="268" t="s">
        <v>91</v>
      </c>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70"/>
      <c r="AM11" s="267" t="s">
        <v>92</v>
      </c>
      <c r="AN11" s="267"/>
      <c r="AO11" s="267"/>
      <c r="AP11" s="267"/>
      <c r="AQ11" s="274"/>
      <c r="AR11" s="274"/>
      <c r="AS11" s="265"/>
      <c r="AT11" s="265"/>
      <c r="AU11" s="265"/>
      <c r="AV11" s="265"/>
      <c r="AW11" s="272"/>
    </row>
    <row r="12" spans="1:49" s="3" customFormat="1" ht="24.75" customHeight="1" x14ac:dyDescent="0.2">
      <c r="A12" s="317"/>
      <c r="B12" s="320"/>
      <c r="C12" s="274"/>
      <c r="D12" s="274"/>
      <c r="E12" s="274"/>
      <c r="F12" s="274"/>
      <c r="G12" s="274"/>
      <c r="H12" s="274"/>
      <c r="I12" s="274"/>
      <c r="J12" s="274"/>
      <c r="K12" s="47"/>
      <c r="L12" s="267">
        <v>2016</v>
      </c>
      <c r="M12" s="267"/>
      <c r="N12" s="267"/>
      <c r="O12" s="268">
        <v>2017</v>
      </c>
      <c r="P12" s="269"/>
      <c r="Q12" s="269"/>
      <c r="R12" s="269"/>
      <c r="S12" s="269"/>
      <c r="T12" s="270"/>
      <c r="U12" s="268">
        <v>2018</v>
      </c>
      <c r="V12" s="269"/>
      <c r="W12" s="269"/>
      <c r="X12" s="269"/>
      <c r="Y12" s="269"/>
      <c r="Z12" s="270"/>
      <c r="AA12" s="268">
        <v>2019</v>
      </c>
      <c r="AB12" s="269"/>
      <c r="AC12" s="269"/>
      <c r="AD12" s="269"/>
      <c r="AE12" s="269"/>
      <c r="AF12" s="270"/>
      <c r="AG12" s="268">
        <v>20120</v>
      </c>
      <c r="AH12" s="269"/>
      <c r="AI12" s="269"/>
      <c r="AJ12" s="269"/>
      <c r="AK12" s="269"/>
      <c r="AL12" s="270"/>
      <c r="AM12" s="274" t="s">
        <v>4</v>
      </c>
      <c r="AN12" s="274" t="s">
        <v>5</v>
      </c>
      <c r="AO12" s="274" t="s">
        <v>6</v>
      </c>
      <c r="AP12" s="274" t="s">
        <v>7</v>
      </c>
      <c r="AQ12" s="274"/>
      <c r="AR12" s="274"/>
      <c r="AS12" s="265"/>
      <c r="AT12" s="265"/>
      <c r="AU12" s="265"/>
      <c r="AV12" s="265"/>
      <c r="AW12" s="272"/>
    </row>
    <row r="13" spans="1:49" s="3" customFormat="1" ht="69.75" customHeight="1" thickBot="1" x14ac:dyDescent="0.25">
      <c r="A13" s="318"/>
      <c r="B13" s="321"/>
      <c r="C13" s="275"/>
      <c r="D13" s="275"/>
      <c r="E13" s="275"/>
      <c r="F13" s="275"/>
      <c r="G13" s="275"/>
      <c r="H13" s="275"/>
      <c r="I13" s="275"/>
      <c r="J13" s="275"/>
      <c r="K13" s="48" t="s">
        <v>115</v>
      </c>
      <c r="L13" s="48" t="s">
        <v>119</v>
      </c>
      <c r="M13" s="48" t="s">
        <v>123</v>
      </c>
      <c r="N13" s="48" t="s">
        <v>31</v>
      </c>
      <c r="O13" s="48" t="s">
        <v>118</v>
      </c>
      <c r="P13" s="48" t="s">
        <v>121</v>
      </c>
      <c r="Q13" s="48" t="s">
        <v>122</v>
      </c>
      <c r="R13" s="48" t="s">
        <v>119</v>
      </c>
      <c r="S13" s="48" t="s">
        <v>123</v>
      </c>
      <c r="T13" s="48" t="s">
        <v>31</v>
      </c>
      <c r="U13" s="48" t="s">
        <v>118</v>
      </c>
      <c r="V13" s="48" t="s">
        <v>121</v>
      </c>
      <c r="W13" s="48" t="s">
        <v>122</v>
      </c>
      <c r="X13" s="48" t="s">
        <v>119</v>
      </c>
      <c r="Y13" s="48" t="s">
        <v>123</v>
      </c>
      <c r="Z13" s="48" t="s">
        <v>31</v>
      </c>
      <c r="AA13" s="91" t="s">
        <v>118</v>
      </c>
      <c r="AB13" s="91" t="s">
        <v>121</v>
      </c>
      <c r="AC13" s="91" t="s">
        <v>122</v>
      </c>
      <c r="AD13" s="91" t="s">
        <v>119</v>
      </c>
      <c r="AE13" s="91" t="s">
        <v>123</v>
      </c>
      <c r="AF13" s="91" t="s">
        <v>31</v>
      </c>
      <c r="AG13" s="48" t="s">
        <v>118</v>
      </c>
      <c r="AH13" s="48" t="s">
        <v>121</v>
      </c>
      <c r="AI13" s="48" t="s">
        <v>122</v>
      </c>
      <c r="AJ13" s="48" t="s">
        <v>119</v>
      </c>
      <c r="AK13" s="48" t="s">
        <v>123</v>
      </c>
      <c r="AL13" s="48" t="s">
        <v>31</v>
      </c>
      <c r="AM13" s="275"/>
      <c r="AN13" s="275"/>
      <c r="AO13" s="275"/>
      <c r="AP13" s="275"/>
      <c r="AQ13" s="275"/>
      <c r="AR13" s="275"/>
      <c r="AS13" s="266"/>
      <c r="AT13" s="266"/>
      <c r="AU13" s="266"/>
      <c r="AV13" s="266"/>
      <c r="AW13" s="273"/>
    </row>
    <row r="14" spans="1:49" s="3" customFormat="1" ht="402.75" customHeight="1" x14ac:dyDescent="0.2">
      <c r="A14" s="134">
        <v>40</v>
      </c>
      <c r="B14" s="134">
        <v>1029</v>
      </c>
      <c r="C14" s="87" t="s">
        <v>145</v>
      </c>
      <c r="D14" s="89">
        <v>433</v>
      </c>
      <c r="E14" s="87" t="s">
        <v>146</v>
      </c>
      <c r="F14" s="89">
        <v>367</v>
      </c>
      <c r="G14" s="88" t="s">
        <v>147</v>
      </c>
      <c r="H14" s="98" t="s">
        <v>148</v>
      </c>
      <c r="I14" s="98" t="s">
        <v>138</v>
      </c>
      <c r="J14" s="99">
        <v>14</v>
      </c>
      <c r="K14" s="100">
        <f>+N14+T14+Z14+AB14+AG14</f>
        <v>14</v>
      </c>
      <c r="L14" s="102">
        <v>1</v>
      </c>
      <c r="M14" s="102">
        <v>1</v>
      </c>
      <c r="N14" s="102">
        <v>1</v>
      </c>
      <c r="O14" s="99">
        <v>3</v>
      </c>
      <c r="P14" s="99">
        <v>3</v>
      </c>
      <c r="Q14" s="99">
        <v>3</v>
      </c>
      <c r="R14" s="99">
        <v>3</v>
      </c>
      <c r="S14" s="103">
        <v>3</v>
      </c>
      <c r="T14" s="99">
        <v>3</v>
      </c>
      <c r="U14" s="99">
        <v>4</v>
      </c>
      <c r="V14" s="99">
        <v>4</v>
      </c>
      <c r="W14" s="104">
        <v>4</v>
      </c>
      <c r="X14" s="105">
        <v>4</v>
      </c>
      <c r="Y14" s="99">
        <v>4</v>
      </c>
      <c r="Z14" s="99">
        <v>4</v>
      </c>
      <c r="AA14" s="99">
        <v>4</v>
      </c>
      <c r="AB14" s="99">
        <v>4</v>
      </c>
      <c r="AC14" s="101"/>
      <c r="AD14" s="101"/>
      <c r="AE14" s="101"/>
      <c r="AF14" s="101"/>
      <c r="AG14" s="99">
        <v>2</v>
      </c>
      <c r="AH14" s="90"/>
      <c r="AI14" s="90"/>
      <c r="AJ14" s="90"/>
      <c r="AK14" s="90"/>
      <c r="AL14" s="90"/>
      <c r="AM14" s="248">
        <v>1</v>
      </c>
      <c r="AN14" s="249"/>
      <c r="AO14" s="249"/>
      <c r="AP14" s="249"/>
      <c r="AQ14" s="250">
        <f>+AM14/AA14</f>
        <v>0.25</v>
      </c>
      <c r="AR14" s="251">
        <f>+(T14+N14+Z14+AM14)/J14</f>
        <v>0.6428571428571429</v>
      </c>
      <c r="AS14" s="252" t="s">
        <v>215</v>
      </c>
      <c r="AT14" s="132" t="s">
        <v>169</v>
      </c>
      <c r="AU14" s="132" t="s">
        <v>169</v>
      </c>
      <c r="AV14" s="131" t="s">
        <v>189</v>
      </c>
      <c r="AW14" s="133" t="s">
        <v>188</v>
      </c>
    </row>
    <row r="15" spans="1:49" x14ac:dyDescent="0.25">
      <c r="A15" s="4"/>
      <c r="B15" s="4"/>
      <c r="C15" s="4"/>
      <c r="D15" s="4"/>
      <c r="E15" s="4"/>
      <c r="F15" s="4"/>
      <c r="G15" s="4"/>
      <c r="H15" s="4"/>
      <c r="I15" s="4"/>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4"/>
      <c r="AN15" s="4"/>
      <c r="AO15" s="4"/>
      <c r="AP15" s="4"/>
      <c r="AQ15" s="4"/>
      <c r="AR15" s="4"/>
      <c r="AS15" s="4"/>
      <c r="AT15" s="4"/>
      <c r="AU15" s="4"/>
      <c r="AV15" s="4"/>
      <c r="AW15" s="4"/>
    </row>
    <row r="16" spans="1:49" x14ac:dyDescent="0.25">
      <c r="A16" s="4"/>
      <c r="B16" s="4"/>
      <c r="C16" s="4"/>
      <c r="D16" s="4"/>
      <c r="E16" s="4"/>
      <c r="F16" s="4"/>
      <c r="G16" s="4"/>
      <c r="H16" s="4"/>
      <c r="I16" s="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4"/>
      <c r="AN16" s="4"/>
      <c r="AO16" s="4"/>
      <c r="AP16" s="4"/>
      <c r="AQ16" s="4"/>
      <c r="AR16" s="4"/>
      <c r="AS16" s="4"/>
      <c r="AT16" s="4"/>
      <c r="AU16" s="4"/>
      <c r="AV16" s="4"/>
      <c r="AW16" s="4"/>
    </row>
    <row r="17" spans="1:49" x14ac:dyDescent="0.25">
      <c r="A17" s="79" t="s">
        <v>126</v>
      </c>
      <c r="B17" s="4"/>
      <c r="C17" s="4"/>
      <c r="D17" s="4"/>
      <c r="E17" s="4"/>
      <c r="F17" s="4"/>
      <c r="G17" s="4"/>
      <c r="H17" s="4"/>
      <c r="I17" s="4"/>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4"/>
      <c r="AN17" s="4"/>
      <c r="AO17" s="4"/>
      <c r="AP17" s="4"/>
      <c r="AQ17" s="4"/>
      <c r="AR17" s="4"/>
      <c r="AS17" s="4"/>
      <c r="AT17" s="4"/>
      <c r="AU17" s="4"/>
      <c r="AV17" s="4"/>
      <c r="AW17" s="4"/>
    </row>
    <row r="18" spans="1:49" ht="25.5" customHeight="1" x14ac:dyDescent="0.25">
      <c r="A18" s="77" t="s">
        <v>127</v>
      </c>
      <c r="B18" s="322" t="s">
        <v>128</v>
      </c>
      <c r="C18" s="322"/>
      <c r="D18" s="322"/>
      <c r="E18" s="322"/>
      <c r="F18" s="322"/>
      <c r="G18" s="322"/>
      <c r="H18" s="313" t="s">
        <v>129</v>
      </c>
      <c r="I18" s="313"/>
      <c r="J18" s="313"/>
      <c r="K18" s="313"/>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4"/>
      <c r="AN18" s="4"/>
      <c r="AO18" s="4"/>
      <c r="AP18" s="4"/>
      <c r="AQ18" s="4"/>
      <c r="AR18" s="4"/>
      <c r="AS18" s="4"/>
      <c r="AT18" s="4"/>
      <c r="AU18" s="4"/>
      <c r="AV18" s="4"/>
      <c r="AW18" s="4"/>
    </row>
    <row r="19" spans="1:49" ht="25.5" customHeight="1" x14ac:dyDescent="0.25">
      <c r="A19" s="78">
        <v>11</v>
      </c>
      <c r="B19" s="323" t="s">
        <v>130</v>
      </c>
      <c r="C19" s="323"/>
      <c r="D19" s="323"/>
      <c r="E19" s="323"/>
      <c r="F19" s="323"/>
      <c r="G19" s="323"/>
      <c r="H19" s="314" t="s">
        <v>132</v>
      </c>
      <c r="I19" s="314"/>
      <c r="J19" s="314"/>
      <c r="K19" s="314"/>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4"/>
      <c r="AN19" s="4"/>
      <c r="AO19" s="4"/>
      <c r="AP19" s="4"/>
      <c r="AQ19" s="4"/>
      <c r="AR19" s="4"/>
      <c r="AS19" s="4"/>
      <c r="AT19" s="4"/>
      <c r="AU19" s="4"/>
      <c r="AV19" s="4"/>
      <c r="AW19" s="4"/>
    </row>
  </sheetData>
  <mergeCells count="49">
    <mergeCell ref="H18:K18"/>
    <mergeCell ref="H19:K19"/>
    <mergeCell ref="A9:Q9"/>
    <mergeCell ref="A11:A13"/>
    <mergeCell ref="A10:C10"/>
    <mergeCell ref="D10:E10"/>
    <mergeCell ref="J11:J13"/>
    <mergeCell ref="B11:B13"/>
    <mergeCell ref="C11:C13"/>
    <mergeCell ref="D11:D13"/>
    <mergeCell ref="E11:E13"/>
    <mergeCell ref="B18:G18"/>
    <mergeCell ref="B19:G19"/>
    <mergeCell ref="A7:R7"/>
    <mergeCell ref="A8:R8"/>
    <mergeCell ref="H2:AW2"/>
    <mergeCell ref="S5:AW5"/>
    <mergeCell ref="S7:AW7"/>
    <mergeCell ref="S8:AW8"/>
    <mergeCell ref="S6:AW6"/>
    <mergeCell ref="H4:AL4"/>
    <mergeCell ref="AM4:AW4"/>
    <mergeCell ref="A5:R5"/>
    <mergeCell ref="A6:R6"/>
    <mergeCell ref="A2:G4"/>
    <mergeCell ref="H3:AW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U10:AU13"/>
    <mergeCell ref="L12:N12"/>
    <mergeCell ref="AM11:AP11"/>
    <mergeCell ref="O12:T12"/>
    <mergeCell ref="U12:Z12"/>
    <mergeCell ref="AA12:AF12"/>
    <mergeCell ref="AG12:AL12"/>
  </mergeCells>
  <phoneticPr fontId="8"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 bottom="0"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53"/>
  <sheetViews>
    <sheetView zoomScale="50" zoomScaleNormal="50" zoomScaleSheetLayoutView="40" workbookViewId="0">
      <selection activeCell="W46" sqref="W46:W47"/>
    </sheetView>
  </sheetViews>
  <sheetFormatPr baseColWidth="10" defaultRowHeight="15.75" x14ac:dyDescent="0.25"/>
  <cols>
    <col min="1" max="1" width="11.85546875" style="1" customWidth="1"/>
    <col min="2" max="2" width="11.28515625" style="1" customWidth="1"/>
    <col min="3" max="3" width="16" style="1" customWidth="1"/>
    <col min="4" max="4" width="15.7109375" style="7" customWidth="1"/>
    <col min="5" max="5" width="16.140625" style="7" customWidth="1"/>
    <col min="6" max="6" width="14.140625" style="7" customWidth="1"/>
    <col min="7" max="7" width="18.7109375" style="21" customWidth="1"/>
    <col min="8" max="8" width="23.28515625" style="8" customWidth="1"/>
    <col min="9" max="9" width="16.28515625" style="8" hidden="1" customWidth="1"/>
    <col min="10" max="10" width="15.7109375" style="8" hidden="1" customWidth="1"/>
    <col min="11" max="11" width="19.5703125" style="8" customWidth="1"/>
    <col min="12" max="12" width="20.7109375" style="8" customWidth="1"/>
    <col min="13" max="13" width="18.28515625" style="8" hidden="1" customWidth="1"/>
    <col min="14" max="14" width="14.7109375" style="8" hidden="1" customWidth="1"/>
    <col min="15" max="15" width="15" style="8" hidden="1" customWidth="1"/>
    <col min="16" max="16" width="15.28515625" style="8" hidden="1" customWidth="1"/>
    <col min="17" max="17" width="18.42578125" style="8" customWidth="1"/>
    <col min="18" max="18" width="18.28515625" style="8" customWidth="1"/>
    <col min="19" max="19" width="18.28515625" style="8" hidden="1" customWidth="1"/>
    <col min="20" max="20" width="15.85546875" style="8" hidden="1" customWidth="1"/>
    <col min="21" max="22" width="14.85546875" style="8" hidden="1" customWidth="1"/>
    <col min="23" max="23" width="23.85546875" style="8" customWidth="1"/>
    <col min="24" max="25" width="18.28515625" style="8" customWidth="1"/>
    <col min="26" max="26" width="20.85546875" style="8" customWidth="1"/>
    <col min="27" max="29" width="16.28515625" style="8" hidden="1" customWidth="1"/>
    <col min="30" max="30" width="1.140625" style="8" hidden="1" customWidth="1"/>
    <col min="31" max="31" width="21.42578125" style="8" customWidth="1"/>
    <col min="32" max="35" width="16.28515625" style="8" hidden="1" customWidth="1"/>
    <col min="36" max="36" width="18.28515625" style="8" hidden="1" customWidth="1"/>
    <col min="37" max="37" width="16.140625" style="1" customWidth="1"/>
    <col min="38" max="38" width="13.140625" style="1" hidden="1" customWidth="1"/>
    <col min="39" max="40" width="12.7109375" style="18" hidden="1" customWidth="1"/>
    <col min="41" max="41" width="11.7109375" style="1" customWidth="1"/>
    <col min="42" max="42" width="10.7109375" style="1" customWidth="1"/>
    <col min="43" max="43" width="93.140625" style="1" customWidth="1"/>
    <col min="44" max="44" width="14.85546875" style="1" customWidth="1"/>
    <col min="45" max="45" width="18.5703125" style="1" customWidth="1"/>
    <col min="46" max="46" width="69.7109375" style="1" customWidth="1"/>
    <col min="47" max="47" width="39.85546875" style="1" customWidth="1"/>
    <col min="48" max="16384" width="11.42578125" style="1"/>
  </cols>
  <sheetData>
    <row r="1" spans="1:47" s="45" customFormat="1" ht="54.75" customHeight="1" x14ac:dyDescent="0.5">
      <c r="A1" s="350"/>
      <c r="B1" s="351"/>
      <c r="C1" s="351"/>
      <c r="D1" s="351"/>
      <c r="E1" s="352"/>
      <c r="F1" s="279" t="s">
        <v>136</v>
      </c>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row>
    <row r="2" spans="1:47" s="45" customFormat="1" ht="75.75" customHeight="1" x14ac:dyDescent="0.5">
      <c r="A2" s="315"/>
      <c r="B2" s="316"/>
      <c r="C2" s="316"/>
      <c r="D2" s="316"/>
      <c r="E2" s="353"/>
      <c r="F2" s="366" t="s">
        <v>133</v>
      </c>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row>
    <row r="3" spans="1:47" s="44" customFormat="1" ht="37.5" customHeight="1" thickBot="1" x14ac:dyDescent="0.45">
      <c r="A3" s="354"/>
      <c r="B3" s="355"/>
      <c r="C3" s="355"/>
      <c r="D3" s="355"/>
      <c r="E3" s="356"/>
      <c r="F3" s="291" t="s">
        <v>124</v>
      </c>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3"/>
      <c r="AM3" s="291" t="s">
        <v>125</v>
      </c>
      <c r="AN3" s="292"/>
      <c r="AO3" s="292"/>
      <c r="AP3" s="292"/>
      <c r="AQ3" s="292"/>
      <c r="AR3" s="292"/>
      <c r="AS3" s="292"/>
      <c r="AT3" s="292"/>
      <c r="AU3" s="292"/>
    </row>
    <row r="4" spans="1:47" ht="46.5" customHeight="1" x14ac:dyDescent="0.25">
      <c r="A4" s="357" t="s">
        <v>0</v>
      </c>
      <c r="B4" s="358"/>
      <c r="C4" s="358"/>
      <c r="D4" s="358"/>
      <c r="E4" s="358"/>
      <c r="F4" s="358"/>
      <c r="G4" s="358"/>
      <c r="H4" s="358"/>
      <c r="I4" s="358"/>
      <c r="J4" s="358"/>
      <c r="K4" s="358"/>
      <c r="L4" s="358"/>
      <c r="M4" s="358"/>
      <c r="N4" s="358"/>
      <c r="O4" s="358"/>
      <c r="P4" s="359"/>
      <c r="Q4" s="363" t="s">
        <v>137</v>
      </c>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5"/>
    </row>
    <row r="5" spans="1:47" ht="36" customHeight="1" thickBot="1" x14ac:dyDescent="0.3">
      <c r="A5" s="360" t="s">
        <v>2</v>
      </c>
      <c r="B5" s="361"/>
      <c r="C5" s="361"/>
      <c r="D5" s="361"/>
      <c r="E5" s="361"/>
      <c r="F5" s="361"/>
      <c r="G5" s="361"/>
      <c r="H5" s="361"/>
      <c r="I5" s="361"/>
      <c r="J5" s="361"/>
      <c r="K5" s="361"/>
      <c r="L5" s="361"/>
      <c r="M5" s="361"/>
      <c r="N5" s="361"/>
      <c r="O5" s="361"/>
      <c r="P5" s="362"/>
      <c r="Q5" s="288" t="s">
        <v>142</v>
      </c>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90"/>
    </row>
    <row r="6" spans="1:47" ht="14.25" customHeight="1" thickBot="1" x14ac:dyDescent="0.3">
      <c r="A6" s="4"/>
      <c r="B6" s="4"/>
      <c r="C6" s="4"/>
      <c r="D6" s="81"/>
      <c r="E6" s="81"/>
      <c r="F6" s="81"/>
      <c r="G6" s="82"/>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4"/>
      <c r="AL6" s="4"/>
      <c r="AM6" s="17"/>
      <c r="AN6" s="84"/>
      <c r="AO6" s="4"/>
      <c r="AP6" s="4"/>
      <c r="AQ6" s="4"/>
      <c r="AR6" s="4"/>
      <c r="AS6" s="4"/>
      <c r="AT6" s="4"/>
      <c r="AU6" s="4"/>
    </row>
    <row r="7" spans="1:47" s="25" customFormat="1" ht="53.25" customHeight="1" x14ac:dyDescent="0.25">
      <c r="A7" s="319" t="s">
        <v>57</v>
      </c>
      <c r="B7" s="276" t="s">
        <v>67</v>
      </c>
      <c r="C7" s="276"/>
      <c r="D7" s="276"/>
      <c r="E7" s="276" t="s">
        <v>71</v>
      </c>
      <c r="F7" s="276" t="s">
        <v>111</v>
      </c>
      <c r="G7" s="276" t="s">
        <v>72</v>
      </c>
      <c r="H7" s="276" t="s">
        <v>116</v>
      </c>
      <c r="I7" s="49"/>
      <c r="J7" s="376" t="s">
        <v>73</v>
      </c>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8"/>
      <c r="AK7" s="276" t="s">
        <v>74</v>
      </c>
      <c r="AL7" s="276"/>
      <c r="AM7" s="276"/>
      <c r="AN7" s="276"/>
      <c r="AO7" s="276" t="s">
        <v>76</v>
      </c>
      <c r="AP7" s="276" t="s">
        <v>77</v>
      </c>
      <c r="AQ7" s="274" t="s">
        <v>163</v>
      </c>
      <c r="AR7" s="274" t="s">
        <v>78</v>
      </c>
      <c r="AS7" s="274" t="s">
        <v>79</v>
      </c>
      <c r="AT7" s="274" t="s">
        <v>80</v>
      </c>
      <c r="AU7" s="368" t="s">
        <v>81</v>
      </c>
    </row>
    <row r="8" spans="1:47" s="25" customFormat="1" ht="30.75" customHeight="1" x14ac:dyDescent="0.25">
      <c r="A8" s="317"/>
      <c r="B8" s="274"/>
      <c r="C8" s="274"/>
      <c r="D8" s="274"/>
      <c r="E8" s="274"/>
      <c r="F8" s="274"/>
      <c r="G8" s="274"/>
      <c r="H8" s="274"/>
      <c r="I8" s="268">
        <v>2016</v>
      </c>
      <c r="J8" s="269"/>
      <c r="K8" s="269"/>
      <c r="L8" s="270"/>
      <c r="M8" s="268">
        <v>2017</v>
      </c>
      <c r="N8" s="269"/>
      <c r="O8" s="269"/>
      <c r="P8" s="269"/>
      <c r="Q8" s="269"/>
      <c r="R8" s="270"/>
      <c r="S8" s="268">
        <v>2018</v>
      </c>
      <c r="T8" s="269"/>
      <c r="U8" s="269"/>
      <c r="V8" s="269"/>
      <c r="W8" s="269"/>
      <c r="X8" s="270"/>
      <c r="Y8" s="268">
        <v>2019</v>
      </c>
      <c r="Z8" s="269"/>
      <c r="AA8" s="269"/>
      <c r="AB8" s="269"/>
      <c r="AC8" s="269"/>
      <c r="AD8" s="270"/>
      <c r="AE8" s="268">
        <v>2020</v>
      </c>
      <c r="AF8" s="269"/>
      <c r="AG8" s="269"/>
      <c r="AH8" s="269"/>
      <c r="AI8" s="269"/>
      <c r="AJ8" s="270"/>
      <c r="AK8" s="274" t="s">
        <v>75</v>
      </c>
      <c r="AL8" s="274"/>
      <c r="AM8" s="274"/>
      <c r="AN8" s="274"/>
      <c r="AO8" s="274"/>
      <c r="AP8" s="274"/>
      <c r="AQ8" s="274"/>
      <c r="AR8" s="274"/>
      <c r="AS8" s="274"/>
      <c r="AT8" s="274"/>
      <c r="AU8" s="368"/>
    </row>
    <row r="9" spans="1:47" s="25" customFormat="1" ht="64.5" customHeight="1" thickBot="1" x14ac:dyDescent="0.3">
      <c r="A9" s="318"/>
      <c r="B9" s="48" t="s">
        <v>68</v>
      </c>
      <c r="C9" s="48" t="s">
        <v>69</v>
      </c>
      <c r="D9" s="48" t="s">
        <v>70</v>
      </c>
      <c r="E9" s="275"/>
      <c r="F9" s="275"/>
      <c r="G9" s="275"/>
      <c r="H9" s="349"/>
      <c r="I9" s="48" t="s">
        <v>117</v>
      </c>
      <c r="J9" s="48" t="s">
        <v>119</v>
      </c>
      <c r="K9" s="48" t="s">
        <v>120</v>
      </c>
      <c r="L9" s="48" t="s">
        <v>31</v>
      </c>
      <c r="M9" s="48" t="s">
        <v>118</v>
      </c>
      <c r="N9" s="48" t="s">
        <v>121</v>
      </c>
      <c r="O9" s="48" t="s">
        <v>122</v>
      </c>
      <c r="P9" s="48" t="s">
        <v>119</v>
      </c>
      <c r="Q9" s="48" t="s">
        <v>123</v>
      </c>
      <c r="R9" s="48" t="s">
        <v>31</v>
      </c>
      <c r="S9" s="48" t="s">
        <v>118</v>
      </c>
      <c r="T9" s="48" t="s">
        <v>121</v>
      </c>
      <c r="U9" s="48" t="s">
        <v>122</v>
      </c>
      <c r="V9" s="48" t="s">
        <v>119</v>
      </c>
      <c r="W9" s="48" t="s">
        <v>123</v>
      </c>
      <c r="X9" s="48" t="s">
        <v>31</v>
      </c>
      <c r="Y9" s="48" t="s">
        <v>118</v>
      </c>
      <c r="Z9" s="48" t="s">
        <v>121</v>
      </c>
      <c r="AA9" s="48" t="s">
        <v>122</v>
      </c>
      <c r="AB9" s="48" t="s">
        <v>119</v>
      </c>
      <c r="AC9" s="48" t="s">
        <v>123</v>
      </c>
      <c r="AD9" s="48" t="s">
        <v>31</v>
      </c>
      <c r="AE9" s="48" t="s">
        <v>118</v>
      </c>
      <c r="AF9" s="48" t="s">
        <v>121</v>
      </c>
      <c r="AG9" s="48" t="s">
        <v>122</v>
      </c>
      <c r="AH9" s="48" t="s">
        <v>119</v>
      </c>
      <c r="AI9" s="48" t="s">
        <v>123</v>
      </c>
      <c r="AJ9" s="48" t="s">
        <v>31</v>
      </c>
      <c r="AK9" s="85" t="s">
        <v>4</v>
      </c>
      <c r="AL9" s="48" t="s">
        <v>5</v>
      </c>
      <c r="AM9" s="48" t="s">
        <v>6</v>
      </c>
      <c r="AN9" s="48" t="s">
        <v>7</v>
      </c>
      <c r="AO9" s="275"/>
      <c r="AP9" s="275"/>
      <c r="AQ9" s="275"/>
      <c r="AR9" s="275"/>
      <c r="AS9" s="275"/>
      <c r="AT9" s="275"/>
      <c r="AU9" s="369"/>
    </row>
    <row r="10" spans="1:47" s="5" customFormat="1" ht="61.5" customHeight="1" x14ac:dyDescent="0.25">
      <c r="A10" s="407" t="s">
        <v>149</v>
      </c>
      <c r="B10" s="370">
        <v>1</v>
      </c>
      <c r="C10" s="373" t="s">
        <v>152</v>
      </c>
      <c r="D10" s="337" t="s">
        <v>138</v>
      </c>
      <c r="E10" s="339">
        <f>+GESTIÓN!$D$14</f>
        <v>433</v>
      </c>
      <c r="F10" s="339" t="s">
        <v>153</v>
      </c>
      <c r="G10" s="50" t="s">
        <v>8</v>
      </c>
      <c r="H10" s="136">
        <f>+L10++R10+X10+Z10+AE10</f>
        <v>4</v>
      </c>
      <c r="I10" s="137">
        <v>0.5</v>
      </c>
      <c r="J10" s="137">
        <v>0.5</v>
      </c>
      <c r="K10" s="137">
        <v>0.5</v>
      </c>
      <c r="L10" s="138">
        <v>0.5</v>
      </c>
      <c r="M10" s="139">
        <v>1</v>
      </c>
      <c r="N10" s="135">
        <v>1</v>
      </c>
      <c r="O10" s="135">
        <v>1</v>
      </c>
      <c r="P10" s="135">
        <v>1</v>
      </c>
      <c r="Q10" s="135">
        <v>1</v>
      </c>
      <c r="R10" s="140">
        <v>1</v>
      </c>
      <c r="S10" s="141">
        <v>1</v>
      </c>
      <c r="T10" s="141">
        <v>1</v>
      </c>
      <c r="U10" s="141">
        <v>1</v>
      </c>
      <c r="V10" s="141">
        <v>1</v>
      </c>
      <c r="W10" s="141">
        <v>1</v>
      </c>
      <c r="X10" s="141">
        <v>1</v>
      </c>
      <c r="Y10" s="139">
        <v>1</v>
      </c>
      <c r="Z10" s="139">
        <v>1</v>
      </c>
      <c r="AA10" s="247"/>
      <c r="AB10" s="247"/>
      <c r="AC10" s="247"/>
      <c r="AD10" s="142"/>
      <c r="AE10" s="143">
        <v>0.5</v>
      </c>
      <c r="AF10" s="144"/>
      <c r="AG10" s="247"/>
      <c r="AH10" s="247"/>
      <c r="AI10" s="247"/>
      <c r="AJ10" s="142"/>
      <c r="AK10" s="253">
        <v>0.22</v>
      </c>
      <c r="AL10" s="145">
        <f>+AK10+0.27</f>
        <v>0.49</v>
      </c>
      <c r="AM10" s="145">
        <f>+AL10+0.27</f>
        <v>0.76</v>
      </c>
      <c r="AN10" s="138"/>
      <c r="AO10" s="146">
        <f>+AK10/Y10</f>
        <v>0.22</v>
      </c>
      <c r="AP10" s="147">
        <f>(R10+L10+X10+AK10)/H10</f>
        <v>0.68</v>
      </c>
      <c r="AQ10" s="325" t="s">
        <v>190</v>
      </c>
      <c r="AR10" s="375" t="s">
        <v>169</v>
      </c>
      <c r="AS10" s="375" t="s">
        <v>169</v>
      </c>
      <c r="AT10" s="329" t="s">
        <v>191</v>
      </c>
      <c r="AU10" s="329" t="s">
        <v>182</v>
      </c>
    </row>
    <row r="11" spans="1:47" s="5" customFormat="1" ht="61.5" customHeight="1" x14ac:dyDescent="0.25">
      <c r="A11" s="408"/>
      <c r="B11" s="371"/>
      <c r="C11" s="343"/>
      <c r="D11" s="338"/>
      <c r="E11" s="340"/>
      <c r="F11" s="340"/>
      <c r="G11" s="54" t="s">
        <v>9</v>
      </c>
      <c r="H11" s="136">
        <f>+L11+R11++X11+Z11+AE11</f>
        <v>527661330</v>
      </c>
      <c r="I11" s="148">
        <v>187433922</v>
      </c>
      <c r="J11" s="148">
        <v>187433922</v>
      </c>
      <c r="K11" s="148">
        <v>187433922</v>
      </c>
      <c r="L11" s="149">
        <v>145330130</v>
      </c>
      <c r="M11" s="150">
        <v>112070000</v>
      </c>
      <c r="N11" s="151">
        <v>112070000</v>
      </c>
      <c r="O11" s="151">
        <v>46687478</v>
      </c>
      <c r="P11" s="151">
        <v>46687478</v>
      </c>
      <c r="Q11" s="151">
        <v>46808900</v>
      </c>
      <c r="R11" s="152">
        <v>46808900</v>
      </c>
      <c r="S11" s="141">
        <v>60082000</v>
      </c>
      <c r="T11" s="141">
        <v>60082000</v>
      </c>
      <c r="U11" s="141">
        <v>60082000</v>
      </c>
      <c r="V11" s="141">
        <v>60082000</v>
      </c>
      <c r="W11" s="141">
        <v>66922300</v>
      </c>
      <c r="X11" s="141">
        <v>66922300</v>
      </c>
      <c r="Y11" s="150">
        <v>69600000</v>
      </c>
      <c r="Z11" s="150">
        <v>69600000</v>
      </c>
      <c r="AA11" s="153"/>
      <c r="AB11" s="153"/>
      <c r="AC11" s="153"/>
      <c r="AD11" s="154"/>
      <c r="AE11" s="150">
        <v>199000000</v>
      </c>
      <c r="AF11" s="151"/>
      <c r="AG11" s="153"/>
      <c r="AH11" s="153"/>
      <c r="AI11" s="153"/>
      <c r="AJ11" s="154"/>
      <c r="AK11" s="254">
        <v>63679000</v>
      </c>
      <c r="AL11" s="155">
        <v>60081800</v>
      </c>
      <c r="AM11" s="155">
        <v>60081800</v>
      </c>
      <c r="AN11" s="156"/>
      <c r="AO11" s="157">
        <f>+AK11/Z11</f>
        <v>0.91492816091954021</v>
      </c>
      <c r="AP11" s="147">
        <f>(R11+L11+X11+AK11)/H11</f>
        <v>0.61164294529599128</v>
      </c>
      <c r="AQ11" s="325"/>
      <c r="AR11" s="375"/>
      <c r="AS11" s="375"/>
      <c r="AT11" s="329"/>
      <c r="AU11" s="329"/>
    </row>
    <row r="12" spans="1:47" s="5" customFormat="1" ht="46.5" customHeight="1" x14ac:dyDescent="0.25">
      <c r="A12" s="408"/>
      <c r="B12" s="371"/>
      <c r="C12" s="343"/>
      <c r="D12" s="338"/>
      <c r="E12" s="340"/>
      <c r="F12" s="340"/>
      <c r="G12" s="51" t="s">
        <v>10</v>
      </c>
      <c r="H12" s="158"/>
      <c r="I12" s="159"/>
      <c r="J12" s="159"/>
      <c r="K12" s="159"/>
      <c r="L12" s="160"/>
      <c r="M12" s="161"/>
      <c r="N12" s="162"/>
      <c r="O12" s="162"/>
      <c r="P12" s="162"/>
      <c r="Q12" s="162"/>
      <c r="R12" s="163"/>
      <c r="S12" s="161"/>
      <c r="T12" s="161"/>
      <c r="U12" s="161"/>
      <c r="V12" s="161"/>
      <c r="W12" s="161"/>
      <c r="X12" s="161"/>
      <c r="Y12" s="161"/>
      <c r="Z12" s="161"/>
      <c r="AA12" s="164"/>
      <c r="AB12" s="164"/>
      <c r="AC12" s="164"/>
      <c r="AD12" s="165"/>
      <c r="AE12" s="161"/>
      <c r="AF12" s="166"/>
      <c r="AG12" s="164"/>
      <c r="AH12" s="164"/>
      <c r="AI12" s="164"/>
      <c r="AJ12" s="165"/>
      <c r="AK12" s="167"/>
      <c r="AL12" s="162"/>
      <c r="AM12" s="162"/>
      <c r="AN12" s="163"/>
      <c r="AO12" s="167"/>
      <c r="AP12" s="162"/>
      <c r="AQ12" s="325"/>
      <c r="AR12" s="375"/>
      <c r="AS12" s="375"/>
      <c r="AT12" s="329"/>
      <c r="AU12" s="329"/>
    </row>
    <row r="13" spans="1:47" s="5" customFormat="1" ht="52.5" customHeight="1" x14ac:dyDescent="0.25">
      <c r="A13" s="408"/>
      <c r="B13" s="371"/>
      <c r="C13" s="343"/>
      <c r="D13" s="338"/>
      <c r="E13" s="340"/>
      <c r="F13" s="340"/>
      <c r="G13" s="54" t="s">
        <v>11</v>
      </c>
      <c r="H13" s="136">
        <f>+L13+R13++X13+Z13+AE13</f>
        <v>38978090</v>
      </c>
      <c r="I13" s="159"/>
      <c r="J13" s="159"/>
      <c r="K13" s="159"/>
      <c r="L13" s="160"/>
      <c r="M13" s="161"/>
      <c r="N13" s="168">
        <v>26268590</v>
      </c>
      <c r="O13" s="168">
        <v>26268590</v>
      </c>
      <c r="P13" s="168">
        <v>26268590</v>
      </c>
      <c r="Q13" s="168">
        <v>26268590</v>
      </c>
      <c r="R13" s="169">
        <v>26268590</v>
      </c>
      <c r="S13" s="170">
        <v>5962667</v>
      </c>
      <c r="T13" s="170">
        <v>5962667</v>
      </c>
      <c r="U13" s="170">
        <v>5962667</v>
      </c>
      <c r="V13" s="170">
        <v>5962667</v>
      </c>
      <c r="W13" s="170">
        <v>5962667</v>
      </c>
      <c r="X13" s="170">
        <v>5962667</v>
      </c>
      <c r="Y13" s="255">
        <v>6746833</v>
      </c>
      <c r="Z13" s="255">
        <v>6746833</v>
      </c>
      <c r="AA13" s="172"/>
      <c r="AB13" s="172"/>
      <c r="AC13" s="172"/>
      <c r="AD13" s="173"/>
      <c r="AE13" s="256"/>
      <c r="AF13" s="171"/>
      <c r="AG13" s="172"/>
      <c r="AH13" s="172"/>
      <c r="AI13" s="172"/>
      <c r="AJ13" s="173"/>
      <c r="AK13" s="257">
        <v>6746833</v>
      </c>
      <c r="AL13" s="174">
        <v>5962667</v>
      </c>
      <c r="AM13" s="174">
        <v>5962667</v>
      </c>
      <c r="AN13" s="169"/>
      <c r="AO13" s="157">
        <f>+AK13/Y13</f>
        <v>1</v>
      </c>
      <c r="AP13" s="175"/>
      <c r="AQ13" s="325"/>
      <c r="AR13" s="375"/>
      <c r="AS13" s="375"/>
      <c r="AT13" s="329"/>
      <c r="AU13" s="329"/>
    </row>
    <row r="14" spans="1:47" s="5" customFormat="1" ht="61.5" customHeight="1" x14ac:dyDescent="0.25">
      <c r="A14" s="408"/>
      <c r="B14" s="371"/>
      <c r="C14" s="343"/>
      <c r="D14" s="338"/>
      <c r="E14" s="340"/>
      <c r="F14" s="340"/>
      <c r="G14" s="51" t="s">
        <v>12</v>
      </c>
      <c r="H14" s="136">
        <f>+L14++R14+X14+Y14+AE14</f>
        <v>4</v>
      </c>
      <c r="I14" s="176">
        <f t="shared" ref="I14:L15" si="0">+I10+I12</f>
        <v>0.5</v>
      </c>
      <c r="J14" s="176">
        <f t="shared" si="0"/>
        <v>0.5</v>
      </c>
      <c r="K14" s="176">
        <f t="shared" si="0"/>
        <v>0.5</v>
      </c>
      <c r="L14" s="177">
        <f t="shared" si="0"/>
        <v>0.5</v>
      </c>
      <c r="M14" s="178">
        <f>+M10+M12</f>
        <v>1</v>
      </c>
      <c r="N14" s="179">
        <f t="shared" ref="N14:Y15" si="1">+N10+N12</f>
        <v>1</v>
      </c>
      <c r="O14" s="179">
        <f t="shared" si="1"/>
        <v>1</v>
      </c>
      <c r="P14" s="179">
        <f t="shared" si="1"/>
        <v>1</v>
      </c>
      <c r="Q14" s="179">
        <f t="shared" si="1"/>
        <v>1</v>
      </c>
      <c r="R14" s="180">
        <f t="shared" si="1"/>
        <v>1</v>
      </c>
      <c r="S14" s="181">
        <f t="shared" si="1"/>
        <v>1</v>
      </c>
      <c r="T14" s="181">
        <f t="shared" si="1"/>
        <v>1</v>
      </c>
      <c r="U14" s="181">
        <f t="shared" si="1"/>
        <v>1</v>
      </c>
      <c r="V14" s="181">
        <f t="shared" si="1"/>
        <v>1</v>
      </c>
      <c r="W14" s="181">
        <f t="shared" si="1"/>
        <v>1</v>
      </c>
      <c r="X14" s="181">
        <f t="shared" si="1"/>
        <v>1</v>
      </c>
      <c r="Y14" s="181">
        <f t="shared" si="1"/>
        <v>1</v>
      </c>
      <c r="Z14" s="181">
        <f t="shared" ref="Z14" si="2">+Z10+Z12</f>
        <v>1</v>
      </c>
      <c r="AA14" s="211"/>
      <c r="AB14" s="211"/>
      <c r="AC14" s="211"/>
      <c r="AD14" s="214"/>
      <c r="AE14" s="215">
        <f t="shared" ref="AE14:AE15" si="3">+AE10+AE12</f>
        <v>0.5</v>
      </c>
      <c r="AF14" s="212"/>
      <c r="AG14" s="211"/>
      <c r="AH14" s="211"/>
      <c r="AI14" s="211"/>
      <c r="AJ14" s="214"/>
      <c r="AK14" s="216">
        <v>0</v>
      </c>
      <c r="AL14" s="176">
        <f t="shared" ref="AK14:AM15" si="4">+AL10+AL12</f>
        <v>0.49</v>
      </c>
      <c r="AM14" s="176">
        <f t="shared" si="4"/>
        <v>0.76</v>
      </c>
      <c r="AN14" s="180"/>
      <c r="AO14" s="157">
        <f>+AK14/Y14</f>
        <v>0</v>
      </c>
      <c r="AP14" s="147">
        <f>(R14+L14+X14+AK14)/H14</f>
        <v>0.625</v>
      </c>
      <c r="AQ14" s="325"/>
      <c r="AR14" s="375"/>
      <c r="AS14" s="375"/>
      <c r="AT14" s="329"/>
      <c r="AU14" s="329"/>
    </row>
    <row r="15" spans="1:47" s="5" customFormat="1" ht="61.5" customHeight="1" thickBot="1" x14ac:dyDescent="0.3">
      <c r="A15" s="408"/>
      <c r="B15" s="372"/>
      <c r="C15" s="374"/>
      <c r="D15" s="338"/>
      <c r="E15" s="341"/>
      <c r="F15" s="341"/>
      <c r="G15" s="56" t="s">
        <v>13</v>
      </c>
      <c r="H15" s="183">
        <f>+L15+R15++X15+Z15+AE15</f>
        <v>566639420</v>
      </c>
      <c r="I15" s="148">
        <f>+I11+I13</f>
        <v>187433922</v>
      </c>
      <c r="J15" s="148">
        <f>+J11+J13</f>
        <v>187433922</v>
      </c>
      <c r="K15" s="148">
        <f>+K11+K13</f>
        <v>187433922</v>
      </c>
      <c r="L15" s="184">
        <f t="shared" si="0"/>
        <v>145330130</v>
      </c>
      <c r="M15" s="185">
        <f>+M11+M13</f>
        <v>112070000</v>
      </c>
      <c r="N15" s="186">
        <f>+N11+N13</f>
        <v>138338590</v>
      </c>
      <c r="O15" s="186">
        <f>+O11+O13</f>
        <v>72956068</v>
      </c>
      <c r="P15" s="186">
        <f>+P11+P13</f>
        <v>72956068</v>
      </c>
      <c r="Q15" s="186">
        <f>+Q11+Q13</f>
        <v>73077490</v>
      </c>
      <c r="R15" s="186">
        <f t="shared" si="1"/>
        <v>73077490</v>
      </c>
      <c r="S15" s="187">
        <f t="shared" si="1"/>
        <v>66044667</v>
      </c>
      <c r="T15" s="187">
        <f t="shared" si="1"/>
        <v>66044667</v>
      </c>
      <c r="U15" s="187">
        <f t="shared" si="1"/>
        <v>66044667</v>
      </c>
      <c r="V15" s="187">
        <f t="shared" si="1"/>
        <v>66044667</v>
      </c>
      <c r="W15" s="187">
        <f t="shared" si="1"/>
        <v>72884967</v>
      </c>
      <c r="X15" s="187">
        <f t="shared" si="1"/>
        <v>72884967</v>
      </c>
      <c r="Y15" s="187">
        <f t="shared" si="1"/>
        <v>76346833</v>
      </c>
      <c r="Z15" s="187">
        <f t="shared" ref="Z15" si="5">+Z11+Z13</f>
        <v>76346833</v>
      </c>
      <c r="AA15" s="220"/>
      <c r="AB15" s="220"/>
      <c r="AC15" s="220"/>
      <c r="AD15" s="221"/>
      <c r="AE15" s="187">
        <f t="shared" si="3"/>
        <v>199000000</v>
      </c>
      <c r="AF15" s="218"/>
      <c r="AG15" s="220"/>
      <c r="AH15" s="220"/>
      <c r="AI15" s="220"/>
      <c r="AJ15" s="221"/>
      <c r="AK15" s="222">
        <f t="shared" si="4"/>
        <v>70425833</v>
      </c>
      <c r="AL15" s="186">
        <f t="shared" si="4"/>
        <v>66044467</v>
      </c>
      <c r="AM15" s="186">
        <f t="shared" si="4"/>
        <v>66044467</v>
      </c>
      <c r="AN15" s="186"/>
      <c r="AO15" s="190">
        <f>+AK15/Y15</f>
        <v>0.92244602994861624</v>
      </c>
      <c r="AP15" s="147">
        <f>(R15+L15+X15+AK15)/H15</f>
        <v>0.63835731725124245</v>
      </c>
      <c r="AQ15" s="326"/>
      <c r="AR15" s="375"/>
      <c r="AS15" s="375"/>
      <c r="AT15" s="330"/>
      <c r="AU15" s="330"/>
    </row>
    <row r="16" spans="1:47" s="5" customFormat="1" ht="61.5" customHeight="1" x14ac:dyDescent="0.25">
      <c r="A16" s="408"/>
      <c r="B16" s="411">
        <v>2</v>
      </c>
      <c r="C16" s="342" t="s">
        <v>154</v>
      </c>
      <c r="D16" s="337" t="s">
        <v>138</v>
      </c>
      <c r="E16" s="339">
        <f>+GESTIÓN!$D$14</f>
        <v>433</v>
      </c>
      <c r="F16" s="339" t="s">
        <v>153</v>
      </c>
      <c r="G16" s="50" t="s">
        <v>8</v>
      </c>
      <c r="H16" s="136">
        <f t="shared" ref="H16" si="6">+L16++R16+X16+Y16+AE16</f>
        <v>6</v>
      </c>
      <c r="I16" s="192">
        <v>1</v>
      </c>
      <c r="J16" s="192">
        <v>1</v>
      </c>
      <c r="K16" s="192">
        <v>1</v>
      </c>
      <c r="L16" s="138">
        <v>1</v>
      </c>
      <c r="M16" s="141">
        <v>1</v>
      </c>
      <c r="N16" s="193">
        <v>1</v>
      </c>
      <c r="O16" s="193">
        <v>1</v>
      </c>
      <c r="P16" s="193">
        <v>1</v>
      </c>
      <c r="Q16" s="193">
        <v>1</v>
      </c>
      <c r="R16" s="194">
        <v>1</v>
      </c>
      <c r="S16" s="195">
        <v>2</v>
      </c>
      <c r="T16" s="195">
        <v>2</v>
      </c>
      <c r="U16" s="195">
        <v>2</v>
      </c>
      <c r="V16" s="195">
        <v>2</v>
      </c>
      <c r="W16" s="195">
        <v>2</v>
      </c>
      <c r="X16" s="195">
        <v>2</v>
      </c>
      <c r="Y16" s="141">
        <v>1</v>
      </c>
      <c r="Z16" s="141">
        <v>1</v>
      </c>
      <c r="AA16" s="196"/>
      <c r="AB16" s="196"/>
      <c r="AC16" s="196"/>
      <c r="AD16" s="197"/>
      <c r="AE16" s="198">
        <v>1</v>
      </c>
      <c r="AF16" s="258"/>
      <c r="AG16" s="196"/>
      <c r="AH16" s="196"/>
      <c r="AI16" s="196"/>
      <c r="AJ16" s="197"/>
      <c r="AK16" s="259">
        <v>0.16</v>
      </c>
      <c r="AL16" s="202">
        <f>+AK16+0.6</f>
        <v>0.76</v>
      </c>
      <c r="AM16" s="202">
        <f>+AL16+0.6</f>
        <v>1.3599999999999999</v>
      </c>
      <c r="AN16" s="194"/>
      <c r="AO16" s="146">
        <f>+AK16/Z16</f>
        <v>0.16</v>
      </c>
      <c r="AP16" s="147">
        <f>(R16+L16+X16+AK16)/H16</f>
        <v>0.69333333333333336</v>
      </c>
      <c r="AQ16" s="325" t="s">
        <v>192</v>
      </c>
      <c r="AR16" s="327" t="s">
        <v>169</v>
      </c>
      <c r="AS16" s="327" t="s">
        <v>169</v>
      </c>
      <c r="AT16" s="329" t="s">
        <v>185</v>
      </c>
      <c r="AU16" s="324" t="s">
        <v>174</v>
      </c>
    </row>
    <row r="17" spans="1:47" s="5" customFormat="1" ht="61.5" customHeight="1" x14ac:dyDescent="0.25">
      <c r="A17" s="408"/>
      <c r="B17" s="371"/>
      <c r="C17" s="343"/>
      <c r="D17" s="338"/>
      <c r="E17" s="340"/>
      <c r="F17" s="340"/>
      <c r="G17" s="54" t="s">
        <v>9</v>
      </c>
      <c r="H17" s="136">
        <f t="shared" ref="H17" si="7">+L17+R17++X17+Y17+AE17</f>
        <v>487018307</v>
      </c>
      <c r="I17" s="148">
        <v>144000000</v>
      </c>
      <c r="J17" s="148">
        <v>144000000</v>
      </c>
      <c r="K17" s="148">
        <v>71126000</v>
      </c>
      <c r="L17" s="149">
        <v>42516274</v>
      </c>
      <c r="M17" s="150">
        <v>40775000</v>
      </c>
      <c r="N17" s="151">
        <v>40775000</v>
      </c>
      <c r="O17" s="151">
        <v>65757500</v>
      </c>
      <c r="P17" s="151">
        <v>65757500</v>
      </c>
      <c r="Q17" s="151">
        <v>68340500</v>
      </c>
      <c r="R17" s="152">
        <v>68340500</v>
      </c>
      <c r="S17" s="170">
        <v>93148000</v>
      </c>
      <c r="T17" s="170">
        <v>93148000</v>
      </c>
      <c r="U17" s="170">
        <v>93148000</v>
      </c>
      <c r="V17" s="170">
        <v>81184000</v>
      </c>
      <c r="W17" s="170">
        <v>81184000</v>
      </c>
      <c r="X17" s="170">
        <v>81113533</v>
      </c>
      <c r="Y17" s="150">
        <v>158048000</v>
      </c>
      <c r="Z17" s="150">
        <v>158048000</v>
      </c>
      <c r="AA17" s="153"/>
      <c r="AB17" s="153"/>
      <c r="AC17" s="153"/>
      <c r="AD17" s="154"/>
      <c r="AE17" s="150">
        <v>137000000</v>
      </c>
      <c r="AF17" s="151"/>
      <c r="AG17" s="153"/>
      <c r="AH17" s="153"/>
      <c r="AI17" s="153"/>
      <c r="AJ17" s="154"/>
      <c r="AK17" s="254">
        <v>53400000</v>
      </c>
      <c r="AL17" s="155">
        <v>40908000</v>
      </c>
      <c r="AM17" s="155">
        <v>76098000</v>
      </c>
      <c r="AN17" s="156"/>
      <c r="AO17" s="157">
        <f>+AK17/Z17</f>
        <v>0.33787203887426603</v>
      </c>
      <c r="AP17" s="147">
        <f>(R17+L17+X17+AK17)/H17</f>
        <v>0.50382152677476244</v>
      </c>
      <c r="AQ17" s="325"/>
      <c r="AR17" s="327"/>
      <c r="AS17" s="327"/>
      <c r="AT17" s="329"/>
      <c r="AU17" s="324"/>
    </row>
    <row r="18" spans="1:47" s="5" customFormat="1" ht="61.5" customHeight="1" x14ac:dyDescent="0.25">
      <c r="A18" s="408"/>
      <c r="B18" s="371"/>
      <c r="C18" s="343"/>
      <c r="D18" s="338"/>
      <c r="E18" s="340"/>
      <c r="F18" s="340"/>
      <c r="G18" s="51" t="s">
        <v>10</v>
      </c>
      <c r="H18" s="158"/>
      <c r="I18" s="159"/>
      <c r="J18" s="159"/>
      <c r="K18" s="159"/>
      <c r="L18" s="160"/>
      <c r="M18" s="161"/>
      <c r="N18" s="206"/>
      <c r="O18" s="162"/>
      <c r="P18" s="162"/>
      <c r="Q18" s="162"/>
      <c r="R18" s="163"/>
      <c r="S18" s="207"/>
      <c r="T18" s="207"/>
      <c r="U18" s="207"/>
      <c r="V18" s="207"/>
      <c r="W18" s="207"/>
      <c r="X18" s="207"/>
      <c r="Y18" s="161"/>
      <c r="Z18" s="161"/>
      <c r="AA18" s="164"/>
      <c r="AB18" s="164"/>
      <c r="AC18" s="164"/>
      <c r="AD18" s="165"/>
      <c r="AE18" s="161"/>
      <c r="AF18" s="166"/>
      <c r="AG18" s="164"/>
      <c r="AH18" s="164"/>
      <c r="AI18" s="164"/>
      <c r="AJ18" s="165"/>
      <c r="AK18" s="167"/>
      <c r="AL18" s="162"/>
      <c r="AM18" s="162"/>
      <c r="AN18" s="163"/>
      <c r="AO18" s="167"/>
      <c r="AP18" s="162"/>
      <c r="AQ18" s="325"/>
      <c r="AR18" s="327"/>
      <c r="AS18" s="327"/>
      <c r="AT18" s="329"/>
      <c r="AU18" s="324"/>
    </row>
    <row r="19" spans="1:47" s="5" customFormat="1" ht="61.5" customHeight="1" x14ac:dyDescent="0.25">
      <c r="A19" s="408"/>
      <c r="B19" s="371"/>
      <c r="C19" s="343"/>
      <c r="D19" s="338"/>
      <c r="E19" s="340"/>
      <c r="F19" s="340"/>
      <c r="G19" s="54" t="s">
        <v>11</v>
      </c>
      <c r="H19" s="136">
        <f t="shared" ref="H19" si="8">+L19+R19++X19+Y19+AE19</f>
        <v>40354482</v>
      </c>
      <c r="I19" s="159"/>
      <c r="J19" s="159"/>
      <c r="K19" s="159"/>
      <c r="L19" s="160"/>
      <c r="M19" s="161"/>
      <c r="N19" s="208">
        <v>18298049</v>
      </c>
      <c r="O19" s="208">
        <v>18298049</v>
      </c>
      <c r="P19" s="208">
        <v>18298049</v>
      </c>
      <c r="Q19" s="208">
        <v>18298049</v>
      </c>
      <c r="R19" s="209">
        <f>+Q19</f>
        <v>18298049</v>
      </c>
      <c r="S19" s="170">
        <v>8554100</v>
      </c>
      <c r="T19" s="170">
        <v>8554100</v>
      </c>
      <c r="U19" s="170">
        <v>8554100</v>
      </c>
      <c r="V19" s="170">
        <v>8554100</v>
      </c>
      <c r="W19" s="170">
        <v>8554100</v>
      </c>
      <c r="X19" s="170">
        <v>8554100</v>
      </c>
      <c r="Y19" s="255">
        <v>13502333</v>
      </c>
      <c r="Z19" s="255">
        <v>13502333</v>
      </c>
      <c r="AA19" s="172"/>
      <c r="AB19" s="172"/>
      <c r="AC19" s="172"/>
      <c r="AD19" s="173"/>
      <c r="AE19" s="256"/>
      <c r="AF19" s="171"/>
      <c r="AG19" s="172"/>
      <c r="AH19" s="172"/>
      <c r="AI19" s="172"/>
      <c r="AJ19" s="173"/>
      <c r="AK19" s="254">
        <v>13502333</v>
      </c>
      <c r="AL19" s="174">
        <v>8554100</v>
      </c>
      <c r="AM19" s="174">
        <v>8554100</v>
      </c>
      <c r="AN19" s="209"/>
      <c r="AO19" s="157">
        <f>+AK19/Z19</f>
        <v>1</v>
      </c>
      <c r="AP19" s="175"/>
      <c r="AQ19" s="325"/>
      <c r="AR19" s="327"/>
      <c r="AS19" s="327"/>
      <c r="AT19" s="329"/>
      <c r="AU19" s="324"/>
    </row>
    <row r="20" spans="1:47" s="5" customFormat="1" ht="61.5" customHeight="1" x14ac:dyDescent="0.25">
      <c r="A20" s="408"/>
      <c r="B20" s="371"/>
      <c r="C20" s="343"/>
      <c r="D20" s="338"/>
      <c r="E20" s="340"/>
      <c r="F20" s="340"/>
      <c r="G20" s="51" t="s">
        <v>12</v>
      </c>
      <c r="H20" s="136">
        <f t="shared" ref="H20" si="9">+L20++R20+X20+Y20+AE20</f>
        <v>6</v>
      </c>
      <c r="I20" s="179">
        <f t="shared" ref="I20:L21" si="10">+I16+I18</f>
        <v>1</v>
      </c>
      <c r="J20" s="179">
        <f t="shared" si="10"/>
        <v>1</v>
      </c>
      <c r="K20" s="179">
        <f t="shared" si="10"/>
        <v>1</v>
      </c>
      <c r="L20" s="210">
        <f t="shared" si="10"/>
        <v>1</v>
      </c>
      <c r="M20" s="181">
        <f>+M16+M18</f>
        <v>1</v>
      </c>
      <c r="N20" s="211">
        <f t="shared" ref="N20:Y21" si="11">+N16+N18</f>
        <v>1</v>
      </c>
      <c r="O20" s="211">
        <f t="shared" si="11"/>
        <v>1</v>
      </c>
      <c r="P20" s="211">
        <f t="shared" si="11"/>
        <v>1</v>
      </c>
      <c r="Q20" s="211">
        <f t="shared" si="11"/>
        <v>1</v>
      </c>
      <c r="R20" s="212">
        <f t="shared" si="11"/>
        <v>1</v>
      </c>
      <c r="S20" s="213">
        <f t="shared" si="11"/>
        <v>2</v>
      </c>
      <c r="T20" s="213">
        <f t="shared" si="11"/>
        <v>2</v>
      </c>
      <c r="U20" s="213">
        <f t="shared" si="11"/>
        <v>2</v>
      </c>
      <c r="V20" s="213">
        <f t="shared" si="11"/>
        <v>2</v>
      </c>
      <c r="W20" s="213">
        <f t="shared" si="11"/>
        <v>2</v>
      </c>
      <c r="X20" s="213">
        <f t="shared" si="11"/>
        <v>2</v>
      </c>
      <c r="Y20" s="181">
        <f t="shared" si="11"/>
        <v>1</v>
      </c>
      <c r="Z20" s="181">
        <f t="shared" ref="Z20" si="12">+Z16+Z18</f>
        <v>1</v>
      </c>
      <c r="AA20" s="211"/>
      <c r="AB20" s="211"/>
      <c r="AC20" s="211"/>
      <c r="AD20" s="214"/>
      <c r="AE20" s="215">
        <f t="shared" ref="AE20:AE21" si="13">+AE16+AE18</f>
        <v>1</v>
      </c>
      <c r="AF20" s="176"/>
      <c r="AG20" s="179"/>
      <c r="AH20" s="179"/>
      <c r="AI20" s="179"/>
      <c r="AJ20" s="182"/>
      <c r="AK20" s="216">
        <f t="shared" ref="AK20:AM21" si="14">+AK16+AK18</f>
        <v>0.16</v>
      </c>
      <c r="AL20" s="212">
        <f t="shared" si="14"/>
        <v>0.76</v>
      </c>
      <c r="AM20" s="212">
        <f t="shared" si="14"/>
        <v>1.3599999999999999</v>
      </c>
      <c r="AN20" s="176"/>
      <c r="AO20" s="157">
        <f>+AK20/Z20</f>
        <v>0.16</v>
      </c>
      <c r="AP20" s="147">
        <f>(R20+L20+X20+AK20)/H20</f>
        <v>0.69333333333333336</v>
      </c>
      <c r="AQ20" s="325"/>
      <c r="AR20" s="327"/>
      <c r="AS20" s="327"/>
      <c r="AT20" s="329"/>
      <c r="AU20" s="324"/>
    </row>
    <row r="21" spans="1:47" s="5" customFormat="1" ht="61.5" customHeight="1" thickBot="1" x14ac:dyDescent="0.3">
      <c r="A21" s="409"/>
      <c r="B21" s="372"/>
      <c r="C21" s="374"/>
      <c r="D21" s="338"/>
      <c r="E21" s="341"/>
      <c r="F21" s="341"/>
      <c r="G21" s="56" t="s">
        <v>13</v>
      </c>
      <c r="H21" s="183">
        <f t="shared" ref="H21" si="15">+L21+R21++X21+Y21+AE21</f>
        <v>527372789</v>
      </c>
      <c r="I21" s="148">
        <f>+I17+I19</f>
        <v>144000000</v>
      </c>
      <c r="J21" s="148">
        <f>+J17+J19</f>
        <v>144000000</v>
      </c>
      <c r="K21" s="148">
        <f>+K17+K19</f>
        <v>71126000</v>
      </c>
      <c r="L21" s="217">
        <f t="shared" si="10"/>
        <v>42516274</v>
      </c>
      <c r="M21" s="187">
        <f>+M17+M19</f>
        <v>40775000</v>
      </c>
      <c r="N21" s="151">
        <f>+N17+N19</f>
        <v>59073049</v>
      </c>
      <c r="O21" s="151">
        <f>+O17+O19</f>
        <v>84055549</v>
      </c>
      <c r="P21" s="151">
        <f>+P17+P19</f>
        <v>84055549</v>
      </c>
      <c r="Q21" s="151">
        <f>+Q17+Q19</f>
        <v>86638549</v>
      </c>
      <c r="R21" s="218">
        <f t="shared" si="11"/>
        <v>86638549</v>
      </c>
      <c r="S21" s="219">
        <f t="shared" si="11"/>
        <v>101702100</v>
      </c>
      <c r="T21" s="219">
        <f t="shared" si="11"/>
        <v>101702100</v>
      </c>
      <c r="U21" s="219">
        <f t="shared" si="11"/>
        <v>101702100</v>
      </c>
      <c r="V21" s="219">
        <f t="shared" si="11"/>
        <v>89738100</v>
      </c>
      <c r="W21" s="219">
        <f t="shared" si="11"/>
        <v>89738100</v>
      </c>
      <c r="X21" s="219">
        <f t="shared" si="11"/>
        <v>89667633</v>
      </c>
      <c r="Y21" s="187">
        <f t="shared" si="11"/>
        <v>171550333</v>
      </c>
      <c r="Z21" s="187">
        <f t="shared" ref="Z21" si="16">+Z17+Z19</f>
        <v>171550333</v>
      </c>
      <c r="AA21" s="220"/>
      <c r="AB21" s="220"/>
      <c r="AC21" s="220"/>
      <c r="AD21" s="221"/>
      <c r="AE21" s="187">
        <f t="shared" si="13"/>
        <v>137000000</v>
      </c>
      <c r="AF21" s="186"/>
      <c r="AG21" s="188"/>
      <c r="AH21" s="188"/>
      <c r="AI21" s="188"/>
      <c r="AJ21" s="189"/>
      <c r="AK21" s="222">
        <f t="shared" si="14"/>
        <v>66902333</v>
      </c>
      <c r="AL21" s="218">
        <f t="shared" si="14"/>
        <v>49462100</v>
      </c>
      <c r="AM21" s="218">
        <f t="shared" si="14"/>
        <v>84652100</v>
      </c>
      <c r="AN21" s="186"/>
      <c r="AO21" s="190">
        <f>+AK21/Z21</f>
        <v>0.3899866111014777</v>
      </c>
      <c r="AP21" s="147">
        <f>(R21+L21+X21+AK21)/H21</f>
        <v>0.54178902468932655</v>
      </c>
      <c r="AQ21" s="326"/>
      <c r="AR21" s="328"/>
      <c r="AS21" s="328"/>
      <c r="AT21" s="330"/>
      <c r="AU21" s="324"/>
    </row>
    <row r="22" spans="1:47" s="5" customFormat="1" ht="61.5" customHeight="1" x14ac:dyDescent="0.25">
      <c r="A22" s="408" t="s">
        <v>150</v>
      </c>
      <c r="B22" s="331">
        <v>3</v>
      </c>
      <c r="C22" s="342" t="s">
        <v>155</v>
      </c>
      <c r="D22" s="337" t="s">
        <v>138</v>
      </c>
      <c r="E22" s="339">
        <f>+GESTIÓN!$D$14</f>
        <v>433</v>
      </c>
      <c r="F22" s="339" t="s">
        <v>153</v>
      </c>
      <c r="G22" s="50" t="s">
        <v>8</v>
      </c>
      <c r="H22" s="136">
        <f t="shared" ref="H22" si="17">+L22++R22+X22+Y22+AE22</f>
        <v>10</v>
      </c>
      <c r="I22" s="193">
        <v>2</v>
      </c>
      <c r="J22" s="193">
        <v>2</v>
      </c>
      <c r="K22" s="193">
        <v>2</v>
      </c>
      <c r="L22" s="194">
        <v>2</v>
      </c>
      <c r="M22" s="141">
        <v>2</v>
      </c>
      <c r="N22" s="193">
        <v>2</v>
      </c>
      <c r="O22" s="193">
        <v>2</v>
      </c>
      <c r="P22" s="193">
        <v>2</v>
      </c>
      <c r="Q22" s="193">
        <v>2</v>
      </c>
      <c r="R22" s="194">
        <v>2</v>
      </c>
      <c r="S22" s="195">
        <v>2</v>
      </c>
      <c r="T22" s="195">
        <v>2</v>
      </c>
      <c r="U22" s="195">
        <v>2</v>
      </c>
      <c r="V22" s="195">
        <v>2</v>
      </c>
      <c r="W22" s="195">
        <v>2</v>
      </c>
      <c r="X22" s="195">
        <v>2</v>
      </c>
      <c r="Y22" s="141">
        <v>2</v>
      </c>
      <c r="Z22" s="141">
        <v>2</v>
      </c>
      <c r="AA22" s="196"/>
      <c r="AB22" s="196"/>
      <c r="AC22" s="196"/>
      <c r="AD22" s="197"/>
      <c r="AE22" s="198">
        <v>2</v>
      </c>
      <c r="AF22" s="258"/>
      <c r="AG22" s="196"/>
      <c r="AH22" s="196"/>
      <c r="AI22" s="196"/>
      <c r="AJ22" s="197"/>
      <c r="AK22" s="198">
        <v>0.5</v>
      </c>
      <c r="AL22" s="202">
        <v>1</v>
      </c>
      <c r="AM22" s="202">
        <v>1.5</v>
      </c>
      <c r="AN22" s="194"/>
      <c r="AO22" s="146">
        <f>+AK22/Z22</f>
        <v>0.25</v>
      </c>
      <c r="AP22" s="147">
        <f>(R22+L22+X22+AK22)/H22</f>
        <v>0.65</v>
      </c>
      <c r="AQ22" s="325" t="s">
        <v>214</v>
      </c>
      <c r="AR22" s="327" t="s">
        <v>169</v>
      </c>
      <c r="AS22" s="327" t="s">
        <v>169</v>
      </c>
      <c r="AT22" s="329" t="s">
        <v>187</v>
      </c>
      <c r="AU22" s="327" t="s">
        <v>186</v>
      </c>
    </row>
    <row r="23" spans="1:47" s="5" customFormat="1" ht="61.5" customHeight="1" x14ac:dyDescent="0.25">
      <c r="A23" s="408"/>
      <c r="B23" s="332"/>
      <c r="C23" s="343"/>
      <c r="D23" s="338"/>
      <c r="E23" s="340"/>
      <c r="F23" s="340"/>
      <c r="G23" s="54" t="s">
        <v>9</v>
      </c>
      <c r="H23" s="136">
        <f>+L23+R23++X23+Z23+AE23</f>
        <v>6343199547</v>
      </c>
      <c r="I23" s="148">
        <v>699000000</v>
      </c>
      <c r="J23" s="148">
        <v>699000000</v>
      </c>
      <c r="K23" s="148">
        <v>551874000</v>
      </c>
      <c r="L23" s="149">
        <v>551781180</v>
      </c>
      <c r="M23" s="150">
        <v>901844000</v>
      </c>
      <c r="N23" s="151">
        <v>901844000</v>
      </c>
      <c r="O23" s="151">
        <v>901844000</v>
      </c>
      <c r="P23" s="151">
        <v>901844000</v>
      </c>
      <c r="Q23" s="151">
        <v>879228292</v>
      </c>
      <c r="R23" s="152">
        <v>879191267</v>
      </c>
      <c r="S23" s="170">
        <v>1323082000</v>
      </c>
      <c r="T23" s="170">
        <v>1323082000</v>
      </c>
      <c r="U23" s="170">
        <v>1323082000</v>
      </c>
      <c r="V23" s="170">
        <v>1308293800</v>
      </c>
      <c r="W23" s="170">
        <v>1229928000</v>
      </c>
      <c r="X23" s="170">
        <v>1221424100</v>
      </c>
      <c r="Y23" s="150">
        <v>2370803000</v>
      </c>
      <c r="Z23" s="150">
        <v>2370803000</v>
      </c>
      <c r="AA23" s="153"/>
      <c r="AB23" s="153"/>
      <c r="AC23" s="153"/>
      <c r="AD23" s="154"/>
      <c r="AE23" s="150">
        <v>1320000000</v>
      </c>
      <c r="AF23" s="151"/>
      <c r="AG23" s="153"/>
      <c r="AH23" s="153"/>
      <c r="AI23" s="153"/>
      <c r="AJ23" s="154"/>
      <c r="AK23" s="254">
        <v>827950000</v>
      </c>
      <c r="AL23" s="155">
        <v>1059185400</v>
      </c>
      <c r="AM23" s="155">
        <v>1104158800</v>
      </c>
      <c r="AN23" s="156"/>
      <c r="AO23" s="157">
        <f>+AK23/Z23</f>
        <v>0.34922766674413691</v>
      </c>
      <c r="AP23" s="147">
        <f>(R23+L23+X23+AK23)/H23</f>
        <v>0.54867366558663933</v>
      </c>
      <c r="AQ23" s="325"/>
      <c r="AR23" s="327"/>
      <c r="AS23" s="327"/>
      <c r="AT23" s="329"/>
      <c r="AU23" s="327"/>
    </row>
    <row r="24" spans="1:47" s="5" customFormat="1" ht="61.5" customHeight="1" x14ac:dyDescent="0.25">
      <c r="A24" s="408"/>
      <c r="B24" s="332"/>
      <c r="C24" s="343"/>
      <c r="D24" s="338"/>
      <c r="E24" s="340"/>
      <c r="F24" s="340"/>
      <c r="G24" s="51" t="s">
        <v>10</v>
      </c>
      <c r="H24" s="158"/>
      <c r="I24" s="159"/>
      <c r="J24" s="159"/>
      <c r="K24" s="159"/>
      <c r="L24" s="160"/>
      <c r="M24" s="161"/>
      <c r="N24" s="206"/>
      <c r="O24" s="162"/>
      <c r="P24" s="162"/>
      <c r="Q24" s="162"/>
      <c r="R24" s="163"/>
      <c r="S24" s="207"/>
      <c r="T24" s="207"/>
      <c r="U24" s="207"/>
      <c r="V24" s="207"/>
      <c r="W24" s="207"/>
      <c r="X24" s="207"/>
      <c r="Y24" s="161"/>
      <c r="Z24" s="161"/>
      <c r="AA24" s="164"/>
      <c r="AB24" s="164"/>
      <c r="AC24" s="164"/>
      <c r="AD24" s="165"/>
      <c r="AE24" s="161"/>
      <c r="AF24" s="166"/>
      <c r="AG24" s="164"/>
      <c r="AH24" s="164"/>
      <c r="AI24" s="164"/>
      <c r="AJ24" s="165"/>
      <c r="AK24" s="167"/>
      <c r="AL24" s="162"/>
      <c r="AM24" s="162"/>
      <c r="AN24" s="163"/>
      <c r="AO24" s="167"/>
      <c r="AP24" s="162"/>
      <c r="AQ24" s="325"/>
      <c r="AR24" s="327"/>
      <c r="AS24" s="327"/>
      <c r="AT24" s="329"/>
      <c r="AU24" s="327"/>
    </row>
    <row r="25" spans="1:47" s="5" customFormat="1" ht="61.5" customHeight="1" x14ac:dyDescent="0.25">
      <c r="A25" s="408"/>
      <c r="B25" s="332"/>
      <c r="C25" s="343"/>
      <c r="D25" s="338"/>
      <c r="E25" s="340"/>
      <c r="F25" s="340"/>
      <c r="G25" s="54" t="s">
        <v>11</v>
      </c>
      <c r="H25" s="136">
        <f>+L25+R25++X25+Z25+AE25</f>
        <v>492750758</v>
      </c>
      <c r="I25" s="159"/>
      <c r="J25" s="159"/>
      <c r="K25" s="159"/>
      <c r="L25" s="160"/>
      <c r="M25" s="161"/>
      <c r="N25" s="151">
        <v>188958315</v>
      </c>
      <c r="O25" s="151">
        <v>188958315</v>
      </c>
      <c r="P25" s="151">
        <v>188958311</v>
      </c>
      <c r="Q25" s="151">
        <v>188958311</v>
      </c>
      <c r="R25" s="209">
        <v>188958310</v>
      </c>
      <c r="S25" s="170">
        <v>79725568</v>
      </c>
      <c r="T25" s="170">
        <v>79725568</v>
      </c>
      <c r="U25" s="170">
        <v>79581500</v>
      </c>
      <c r="V25" s="170">
        <v>79581500</v>
      </c>
      <c r="W25" s="170">
        <v>79581500</v>
      </c>
      <c r="X25" s="170">
        <v>79581500</v>
      </c>
      <c r="Y25" s="255">
        <v>224210948</v>
      </c>
      <c r="Z25" s="255">
        <v>224210948</v>
      </c>
      <c r="AA25" s="172"/>
      <c r="AB25" s="172"/>
      <c r="AC25" s="172"/>
      <c r="AD25" s="173"/>
      <c r="AE25" s="161"/>
      <c r="AF25" s="171"/>
      <c r="AG25" s="172"/>
      <c r="AH25" s="172"/>
      <c r="AI25" s="172"/>
      <c r="AJ25" s="173"/>
      <c r="AK25" s="254">
        <v>175233480</v>
      </c>
      <c r="AL25" s="174">
        <v>77325733</v>
      </c>
      <c r="AM25" s="174">
        <v>79581500</v>
      </c>
      <c r="AN25" s="209"/>
      <c r="AO25" s="157">
        <f>+AK25/Z25</f>
        <v>0.78155630473494986</v>
      </c>
      <c r="AP25" s="175"/>
      <c r="AQ25" s="325"/>
      <c r="AR25" s="327"/>
      <c r="AS25" s="327"/>
      <c r="AT25" s="329"/>
      <c r="AU25" s="327"/>
    </row>
    <row r="26" spans="1:47" s="5" customFormat="1" ht="61.5" customHeight="1" x14ac:dyDescent="0.25">
      <c r="A26" s="408"/>
      <c r="B26" s="332"/>
      <c r="C26" s="343"/>
      <c r="D26" s="338"/>
      <c r="E26" s="340"/>
      <c r="F26" s="340"/>
      <c r="G26" s="51" t="s">
        <v>12</v>
      </c>
      <c r="H26" s="136">
        <f t="shared" ref="H26" si="18">+L26++R26+X26+Y26+AE26</f>
        <v>10</v>
      </c>
      <c r="I26" s="179">
        <f t="shared" ref="I26:L27" si="19">+I22+I24</f>
        <v>2</v>
      </c>
      <c r="J26" s="179">
        <f t="shared" si="19"/>
        <v>2</v>
      </c>
      <c r="K26" s="179">
        <f t="shared" si="19"/>
        <v>2</v>
      </c>
      <c r="L26" s="210">
        <f t="shared" si="19"/>
        <v>2</v>
      </c>
      <c r="M26" s="181">
        <f>+M22+M24</f>
        <v>2</v>
      </c>
      <c r="N26" s="211">
        <f t="shared" ref="N26:Y27" si="20">+N22+N24</f>
        <v>2</v>
      </c>
      <c r="O26" s="211">
        <f t="shared" si="20"/>
        <v>2</v>
      </c>
      <c r="P26" s="211">
        <f t="shared" si="20"/>
        <v>2</v>
      </c>
      <c r="Q26" s="211">
        <f t="shared" si="20"/>
        <v>2</v>
      </c>
      <c r="R26" s="212">
        <f t="shared" si="20"/>
        <v>2</v>
      </c>
      <c r="S26" s="213">
        <f t="shared" si="20"/>
        <v>2</v>
      </c>
      <c r="T26" s="213">
        <f t="shared" si="20"/>
        <v>2</v>
      </c>
      <c r="U26" s="213">
        <f t="shared" si="20"/>
        <v>2</v>
      </c>
      <c r="V26" s="213">
        <f t="shared" si="20"/>
        <v>2</v>
      </c>
      <c r="W26" s="213">
        <f t="shared" si="20"/>
        <v>2</v>
      </c>
      <c r="X26" s="213">
        <f t="shared" si="20"/>
        <v>2</v>
      </c>
      <c r="Y26" s="181">
        <f t="shared" si="20"/>
        <v>2</v>
      </c>
      <c r="Z26" s="181">
        <f t="shared" ref="Z26" si="21">+Z22+Z24</f>
        <v>2</v>
      </c>
      <c r="AA26" s="211"/>
      <c r="AB26" s="211"/>
      <c r="AC26" s="211"/>
      <c r="AD26" s="214"/>
      <c r="AE26" s="215">
        <f t="shared" ref="AE26:AE27" si="22">+AE22+AE24</f>
        <v>2</v>
      </c>
      <c r="AF26" s="176"/>
      <c r="AG26" s="179"/>
      <c r="AH26" s="179"/>
      <c r="AI26" s="179"/>
      <c r="AJ26" s="182"/>
      <c r="AK26" s="216">
        <f t="shared" ref="AK26:AM27" si="23">+AK22+AK24</f>
        <v>0.5</v>
      </c>
      <c r="AL26" s="212">
        <f t="shared" si="23"/>
        <v>1</v>
      </c>
      <c r="AM26" s="212">
        <f t="shared" si="23"/>
        <v>1.5</v>
      </c>
      <c r="AN26" s="176"/>
      <c r="AO26" s="157">
        <f>+AK26/Z26</f>
        <v>0.25</v>
      </c>
      <c r="AP26" s="147">
        <f>(R26+L26+X26+AK26)/H26</f>
        <v>0.65</v>
      </c>
      <c r="AQ26" s="325"/>
      <c r="AR26" s="327"/>
      <c r="AS26" s="327"/>
      <c r="AT26" s="329"/>
      <c r="AU26" s="327"/>
    </row>
    <row r="27" spans="1:47" s="5" customFormat="1" ht="61.5" customHeight="1" thickBot="1" x14ac:dyDescent="0.3">
      <c r="A27" s="410"/>
      <c r="B27" s="333"/>
      <c r="C27" s="344"/>
      <c r="D27" s="338"/>
      <c r="E27" s="341"/>
      <c r="F27" s="341"/>
      <c r="G27" s="56" t="s">
        <v>13</v>
      </c>
      <c r="H27" s="183">
        <f>+L27+R27++X27+Z27+AE27</f>
        <v>6835950305</v>
      </c>
      <c r="I27" s="148">
        <f>+I23+I25</f>
        <v>699000000</v>
      </c>
      <c r="J27" s="148">
        <f>+J23+J25</f>
        <v>699000000</v>
      </c>
      <c r="K27" s="148">
        <f>+K23+K25</f>
        <v>551874000</v>
      </c>
      <c r="L27" s="217">
        <f t="shared" si="19"/>
        <v>551781180</v>
      </c>
      <c r="M27" s="187">
        <f>+M23+M25</f>
        <v>901844000</v>
      </c>
      <c r="N27" s="151">
        <f>+N23+N25</f>
        <v>1090802315</v>
      </c>
      <c r="O27" s="151">
        <f>+O23+O25</f>
        <v>1090802315</v>
      </c>
      <c r="P27" s="151">
        <f>+P23+P25</f>
        <v>1090802311</v>
      </c>
      <c r="Q27" s="151">
        <f>+Q23+Q25</f>
        <v>1068186603</v>
      </c>
      <c r="R27" s="218">
        <f t="shared" si="20"/>
        <v>1068149577</v>
      </c>
      <c r="S27" s="219">
        <f t="shared" si="20"/>
        <v>1402807568</v>
      </c>
      <c r="T27" s="219">
        <f t="shared" si="20"/>
        <v>1402807568</v>
      </c>
      <c r="U27" s="219">
        <f t="shared" si="20"/>
        <v>1402663500</v>
      </c>
      <c r="V27" s="219">
        <f t="shared" si="20"/>
        <v>1387875300</v>
      </c>
      <c r="W27" s="219">
        <f t="shared" si="20"/>
        <v>1309509500</v>
      </c>
      <c r="X27" s="219">
        <f t="shared" si="20"/>
        <v>1301005600</v>
      </c>
      <c r="Y27" s="187">
        <f t="shared" si="20"/>
        <v>2595013948</v>
      </c>
      <c r="Z27" s="187">
        <f t="shared" ref="Z27" si="24">+Z23+Z25</f>
        <v>2595013948</v>
      </c>
      <c r="AA27" s="220"/>
      <c r="AB27" s="220"/>
      <c r="AC27" s="220"/>
      <c r="AD27" s="221"/>
      <c r="AE27" s="187">
        <f t="shared" si="22"/>
        <v>1320000000</v>
      </c>
      <c r="AF27" s="186"/>
      <c r="AG27" s="188"/>
      <c r="AH27" s="188"/>
      <c r="AI27" s="188"/>
      <c r="AJ27" s="189"/>
      <c r="AK27" s="222">
        <f t="shared" si="23"/>
        <v>1003183480</v>
      </c>
      <c r="AL27" s="218">
        <f t="shared" si="23"/>
        <v>1136511133</v>
      </c>
      <c r="AM27" s="218">
        <f t="shared" si="23"/>
        <v>1183740300</v>
      </c>
      <c r="AN27" s="186"/>
      <c r="AO27" s="190">
        <f>+AK27/Z27</f>
        <v>0.38658115143202304</v>
      </c>
      <c r="AP27" s="147">
        <f>(R27+L27+X27+AK27)/H27</f>
        <v>0.57404159801012478</v>
      </c>
      <c r="AQ27" s="326"/>
      <c r="AR27" s="328"/>
      <c r="AS27" s="328"/>
      <c r="AT27" s="330"/>
      <c r="AU27" s="328"/>
    </row>
    <row r="28" spans="1:47" s="5" customFormat="1" ht="61.5" customHeight="1" x14ac:dyDescent="0.25">
      <c r="A28" s="407" t="s">
        <v>151</v>
      </c>
      <c r="B28" s="331">
        <v>4</v>
      </c>
      <c r="C28" s="334" t="s">
        <v>156</v>
      </c>
      <c r="D28" s="337" t="s">
        <v>138</v>
      </c>
      <c r="E28" s="339">
        <f>+GESTIÓN!$D$14</f>
        <v>433</v>
      </c>
      <c r="F28" s="339" t="s">
        <v>153</v>
      </c>
      <c r="G28" s="50" t="s">
        <v>8</v>
      </c>
      <c r="H28" s="136">
        <f t="shared" ref="H28" si="25">+L28++R28+X28+Y28+AE28</f>
        <v>10</v>
      </c>
      <c r="I28" s="193">
        <v>1</v>
      </c>
      <c r="J28" s="193">
        <v>1</v>
      </c>
      <c r="K28" s="193">
        <v>1</v>
      </c>
      <c r="L28" s="194">
        <v>1</v>
      </c>
      <c r="M28" s="141">
        <v>2</v>
      </c>
      <c r="N28" s="193">
        <v>2</v>
      </c>
      <c r="O28" s="193">
        <v>2</v>
      </c>
      <c r="P28" s="193">
        <v>2</v>
      </c>
      <c r="Q28" s="193">
        <v>2</v>
      </c>
      <c r="R28" s="194">
        <v>2</v>
      </c>
      <c r="S28" s="195">
        <v>3</v>
      </c>
      <c r="T28" s="195">
        <v>3</v>
      </c>
      <c r="U28" s="195">
        <v>3</v>
      </c>
      <c r="V28" s="195">
        <v>3</v>
      </c>
      <c r="W28" s="195">
        <v>3</v>
      </c>
      <c r="X28" s="195">
        <v>3</v>
      </c>
      <c r="Y28" s="141">
        <v>3</v>
      </c>
      <c r="Z28" s="141">
        <v>3</v>
      </c>
      <c r="AA28" s="196"/>
      <c r="AB28" s="196"/>
      <c r="AC28" s="196"/>
      <c r="AD28" s="197"/>
      <c r="AE28" s="198">
        <v>1</v>
      </c>
      <c r="AF28" s="258"/>
      <c r="AG28" s="196"/>
      <c r="AH28" s="196"/>
      <c r="AI28" s="196"/>
      <c r="AJ28" s="197"/>
      <c r="AK28" s="259">
        <v>0.49</v>
      </c>
      <c r="AL28" s="202">
        <f>+AK28+0.76</f>
        <v>1.25</v>
      </c>
      <c r="AM28" s="202">
        <f>+AL28+0.86</f>
        <v>2.11</v>
      </c>
      <c r="AN28" s="194"/>
      <c r="AO28" s="146">
        <f>+AK28/Z28</f>
        <v>0.16333333333333333</v>
      </c>
      <c r="AP28" s="147">
        <f>(R28+L28+X28+AK28)/H28</f>
        <v>0.64900000000000002</v>
      </c>
      <c r="AQ28" s="325" t="s">
        <v>197</v>
      </c>
      <c r="AR28" s="327" t="s">
        <v>169</v>
      </c>
      <c r="AS28" s="327" t="s">
        <v>169</v>
      </c>
      <c r="AT28" s="329" t="s">
        <v>198</v>
      </c>
      <c r="AU28" s="329" t="s">
        <v>184</v>
      </c>
    </row>
    <row r="29" spans="1:47" s="5" customFormat="1" ht="61.5" customHeight="1" x14ac:dyDescent="0.25">
      <c r="A29" s="408"/>
      <c r="B29" s="332"/>
      <c r="C29" s="335"/>
      <c r="D29" s="338"/>
      <c r="E29" s="340"/>
      <c r="F29" s="340"/>
      <c r="G29" s="54" t="s">
        <v>9</v>
      </c>
      <c r="H29" s="136">
        <f>+L29+R29++X29+Z29+AE29</f>
        <v>1089007977</v>
      </c>
      <c r="I29" s="148">
        <v>183000000</v>
      </c>
      <c r="J29" s="148">
        <v>183000000</v>
      </c>
      <c r="K29" s="148">
        <v>164426239</v>
      </c>
      <c r="L29" s="149">
        <v>113597777</v>
      </c>
      <c r="M29" s="150">
        <v>172695000</v>
      </c>
      <c r="N29" s="151">
        <v>172695000</v>
      </c>
      <c r="O29" s="151">
        <v>172695000</v>
      </c>
      <c r="P29" s="151">
        <v>172695000</v>
      </c>
      <c r="Q29" s="151">
        <v>161666520</v>
      </c>
      <c r="R29" s="152">
        <v>161659200</v>
      </c>
      <c r="S29" s="170">
        <v>229241000</v>
      </c>
      <c r="T29" s="170">
        <v>229241000</v>
      </c>
      <c r="U29" s="170">
        <v>229241000</v>
      </c>
      <c r="V29" s="170">
        <v>228770000</v>
      </c>
      <c r="W29" s="170">
        <v>234446000</v>
      </c>
      <c r="X29" s="170">
        <v>234446000</v>
      </c>
      <c r="Y29" s="150">
        <v>279305000</v>
      </c>
      <c r="Z29" s="150">
        <v>279305000</v>
      </c>
      <c r="AA29" s="153"/>
      <c r="AB29" s="153"/>
      <c r="AC29" s="153"/>
      <c r="AD29" s="154"/>
      <c r="AE29" s="150">
        <v>300000000</v>
      </c>
      <c r="AF29" s="151"/>
      <c r="AG29" s="153"/>
      <c r="AH29" s="153"/>
      <c r="AI29" s="153"/>
      <c r="AJ29" s="154"/>
      <c r="AK29" s="254">
        <v>177488000</v>
      </c>
      <c r="AL29" s="155">
        <v>188910000</v>
      </c>
      <c r="AM29" s="155">
        <v>218770000</v>
      </c>
      <c r="AN29" s="156"/>
      <c r="AO29" s="157">
        <f>+AK29/Z29</f>
        <v>0.63546302429244017</v>
      </c>
      <c r="AP29" s="147">
        <f>(R29+L29+X29+AK29)/H29</f>
        <v>0.6310247413366743</v>
      </c>
      <c r="AQ29" s="325"/>
      <c r="AR29" s="327"/>
      <c r="AS29" s="327"/>
      <c r="AT29" s="329"/>
      <c r="AU29" s="329"/>
    </row>
    <row r="30" spans="1:47" s="5" customFormat="1" ht="61.5" customHeight="1" x14ac:dyDescent="0.25">
      <c r="A30" s="408"/>
      <c r="B30" s="332"/>
      <c r="C30" s="335"/>
      <c r="D30" s="338"/>
      <c r="E30" s="340"/>
      <c r="F30" s="340"/>
      <c r="G30" s="51" t="s">
        <v>10</v>
      </c>
      <c r="H30" s="158"/>
      <c r="I30" s="159"/>
      <c r="J30" s="159"/>
      <c r="K30" s="159"/>
      <c r="L30" s="160"/>
      <c r="M30" s="161"/>
      <c r="N30" s="206"/>
      <c r="O30" s="162"/>
      <c r="P30" s="162"/>
      <c r="Q30" s="162"/>
      <c r="R30" s="163"/>
      <c r="S30" s="207"/>
      <c r="T30" s="207"/>
      <c r="U30" s="207"/>
      <c r="V30" s="207"/>
      <c r="W30" s="207"/>
      <c r="X30" s="207"/>
      <c r="Y30" s="161"/>
      <c r="Z30" s="161"/>
      <c r="AA30" s="164"/>
      <c r="AB30" s="164"/>
      <c r="AC30" s="164"/>
      <c r="AD30" s="165"/>
      <c r="AE30" s="161"/>
      <c r="AF30" s="166"/>
      <c r="AG30" s="164"/>
      <c r="AH30" s="164"/>
      <c r="AI30" s="164"/>
      <c r="AJ30" s="165"/>
      <c r="AK30" s="167"/>
      <c r="AL30" s="162"/>
      <c r="AM30" s="162"/>
      <c r="AN30" s="163"/>
      <c r="AO30" s="167"/>
      <c r="AP30" s="162"/>
      <c r="AQ30" s="325"/>
      <c r="AR30" s="327"/>
      <c r="AS30" s="327"/>
      <c r="AT30" s="329"/>
      <c r="AU30" s="329"/>
    </row>
    <row r="31" spans="1:47" s="5" customFormat="1" ht="61.5" customHeight="1" x14ac:dyDescent="0.25">
      <c r="A31" s="408"/>
      <c r="B31" s="332"/>
      <c r="C31" s="335"/>
      <c r="D31" s="338"/>
      <c r="E31" s="340"/>
      <c r="F31" s="340"/>
      <c r="G31" s="54" t="s">
        <v>11</v>
      </c>
      <c r="H31" s="136">
        <f>+L31+R31++X31+Z31+AE31</f>
        <v>92454086</v>
      </c>
      <c r="I31" s="159"/>
      <c r="J31" s="159"/>
      <c r="K31" s="159"/>
      <c r="L31" s="160"/>
      <c r="M31" s="161"/>
      <c r="N31" s="208">
        <v>45395203</v>
      </c>
      <c r="O31" s="208">
        <v>45395203</v>
      </c>
      <c r="P31" s="208">
        <v>45395203</v>
      </c>
      <c r="Q31" s="208">
        <v>45395203</v>
      </c>
      <c r="R31" s="209">
        <f>+Q31</f>
        <v>45395203</v>
      </c>
      <c r="S31" s="170">
        <v>13967066</v>
      </c>
      <c r="T31" s="170">
        <v>13967066</v>
      </c>
      <c r="U31" s="170">
        <v>13967066</v>
      </c>
      <c r="V31" s="170">
        <v>13967066</v>
      </c>
      <c r="W31" s="170">
        <v>13967066</v>
      </c>
      <c r="X31" s="170">
        <v>13967066</v>
      </c>
      <c r="Y31" s="255">
        <v>33091817</v>
      </c>
      <c r="Z31" s="255">
        <v>33091817</v>
      </c>
      <c r="AA31" s="172"/>
      <c r="AB31" s="172"/>
      <c r="AC31" s="172"/>
      <c r="AD31" s="173"/>
      <c r="AE31" s="161"/>
      <c r="AF31" s="171"/>
      <c r="AG31" s="172"/>
      <c r="AH31" s="172"/>
      <c r="AI31" s="172"/>
      <c r="AJ31" s="173"/>
      <c r="AK31" s="254">
        <v>33091817</v>
      </c>
      <c r="AL31" s="174">
        <v>13967066</v>
      </c>
      <c r="AM31" s="174">
        <v>13967066</v>
      </c>
      <c r="AN31" s="209"/>
      <c r="AO31" s="157">
        <f>+AK31/Z31</f>
        <v>1</v>
      </c>
      <c r="AP31" s="175"/>
      <c r="AQ31" s="325"/>
      <c r="AR31" s="327"/>
      <c r="AS31" s="327"/>
      <c r="AT31" s="329"/>
      <c r="AU31" s="329"/>
    </row>
    <row r="32" spans="1:47" s="5" customFormat="1" ht="61.5" customHeight="1" x14ac:dyDescent="0.25">
      <c r="A32" s="408"/>
      <c r="B32" s="332"/>
      <c r="C32" s="335"/>
      <c r="D32" s="338"/>
      <c r="E32" s="340"/>
      <c r="F32" s="340"/>
      <c r="G32" s="51" t="s">
        <v>12</v>
      </c>
      <c r="H32" s="136">
        <f t="shared" ref="H32" si="26">+L32++R32+X32+Y32+AE32</f>
        <v>10</v>
      </c>
      <c r="I32" s="223">
        <f t="shared" ref="I32:L33" si="27">+I28+I30</f>
        <v>1</v>
      </c>
      <c r="J32" s="223">
        <f t="shared" si="27"/>
        <v>1</v>
      </c>
      <c r="K32" s="223">
        <f t="shared" si="27"/>
        <v>1</v>
      </c>
      <c r="L32" s="210">
        <f t="shared" si="27"/>
        <v>1</v>
      </c>
      <c r="M32" s="181">
        <f>+M28+M30</f>
        <v>2</v>
      </c>
      <c r="N32" s="208">
        <f t="shared" ref="N32:Y33" si="28">+N28+N30</f>
        <v>2</v>
      </c>
      <c r="O32" s="208">
        <f t="shared" si="28"/>
        <v>2</v>
      </c>
      <c r="P32" s="208">
        <f t="shared" si="28"/>
        <v>2</v>
      </c>
      <c r="Q32" s="208">
        <f t="shared" si="28"/>
        <v>2</v>
      </c>
      <c r="R32" s="212">
        <f t="shared" si="28"/>
        <v>2</v>
      </c>
      <c r="S32" s="213">
        <f t="shared" si="28"/>
        <v>3</v>
      </c>
      <c r="T32" s="213">
        <f t="shared" si="28"/>
        <v>3</v>
      </c>
      <c r="U32" s="213">
        <f t="shared" si="28"/>
        <v>3</v>
      </c>
      <c r="V32" s="213">
        <f t="shared" si="28"/>
        <v>3</v>
      </c>
      <c r="W32" s="213">
        <f t="shared" si="28"/>
        <v>3</v>
      </c>
      <c r="X32" s="213">
        <f t="shared" si="28"/>
        <v>3</v>
      </c>
      <c r="Y32" s="181">
        <f t="shared" si="28"/>
        <v>3</v>
      </c>
      <c r="Z32" s="181">
        <f t="shared" ref="Z32" si="29">+Z28+Z30</f>
        <v>3</v>
      </c>
      <c r="AA32" s="211"/>
      <c r="AB32" s="211"/>
      <c r="AC32" s="211"/>
      <c r="AD32" s="214"/>
      <c r="AE32" s="215">
        <f t="shared" ref="AE32:AE33" si="30">+AE28+AE30</f>
        <v>1</v>
      </c>
      <c r="AF32" s="176"/>
      <c r="AG32" s="179"/>
      <c r="AH32" s="179"/>
      <c r="AI32" s="179"/>
      <c r="AJ32" s="182"/>
      <c r="AK32" s="216">
        <v>0</v>
      </c>
      <c r="AL32" s="212">
        <f t="shared" ref="AK32:AN33" si="31">+AL28+AL30</f>
        <v>1.25</v>
      </c>
      <c r="AM32" s="212">
        <f t="shared" si="31"/>
        <v>2.11</v>
      </c>
      <c r="AN32" s="215">
        <f t="shared" si="31"/>
        <v>0</v>
      </c>
      <c r="AO32" s="157">
        <f>+AK32/Z32</f>
        <v>0</v>
      </c>
      <c r="AP32" s="147">
        <f>(R32+L32+X32+AK32)/H32</f>
        <v>0.6</v>
      </c>
      <c r="AQ32" s="325"/>
      <c r="AR32" s="327"/>
      <c r="AS32" s="327"/>
      <c r="AT32" s="329"/>
      <c r="AU32" s="329"/>
    </row>
    <row r="33" spans="1:49" s="5" customFormat="1" ht="61.5" customHeight="1" thickBot="1" x14ac:dyDescent="0.3">
      <c r="A33" s="408"/>
      <c r="B33" s="333"/>
      <c r="C33" s="336"/>
      <c r="D33" s="338"/>
      <c r="E33" s="341"/>
      <c r="F33" s="341"/>
      <c r="G33" s="56" t="s">
        <v>13</v>
      </c>
      <c r="H33" s="183">
        <f>+L33+R33++X33+Z33+AE33</f>
        <v>1181462063</v>
      </c>
      <c r="I33" s="148">
        <f>+I29+I31</f>
        <v>183000000</v>
      </c>
      <c r="J33" s="148">
        <f>+J29+J31</f>
        <v>183000000</v>
      </c>
      <c r="K33" s="148">
        <f>+K29+K31</f>
        <v>164426239</v>
      </c>
      <c r="L33" s="217">
        <f t="shared" si="27"/>
        <v>113597777</v>
      </c>
      <c r="M33" s="187">
        <f>+M29+M31</f>
        <v>172695000</v>
      </c>
      <c r="N33" s="151">
        <f>+N29+N31</f>
        <v>218090203</v>
      </c>
      <c r="O33" s="151">
        <f>+O29+O31</f>
        <v>218090203</v>
      </c>
      <c r="P33" s="151">
        <f>+P29+P31</f>
        <v>218090203</v>
      </c>
      <c r="Q33" s="151">
        <f>+Q29+Q31</f>
        <v>207061723</v>
      </c>
      <c r="R33" s="218">
        <f t="shared" si="28"/>
        <v>207054403</v>
      </c>
      <c r="S33" s="219">
        <f t="shared" si="28"/>
        <v>243208066</v>
      </c>
      <c r="T33" s="219">
        <f t="shared" si="28"/>
        <v>243208066</v>
      </c>
      <c r="U33" s="219">
        <f t="shared" si="28"/>
        <v>243208066</v>
      </c>
      <c r="V33" s="219">
        <f t="shared" si="28"/>
        <v>242737066</v>
      </c>
      <c r="W33" s="219">
        <f t="shared" si="28"/>
        <v>248413066</v>
      </c>
      <c r="X33" s="219">
        <f t="shared" si="28"/>
        <v>248413066</v>
      </c>
      <c r="Y33" s="187">
        <f t="shared" si="28"/>
        <v>312396817</v>
      </c>
      <c r="Z33" s="187">
        <f t="shared" ref="Z33" si="32">+Z29+Z31</f>
        <v>312396817</v>
      </c>
      <c r="AA33" s="220"/>
      <c r="AB33" s="220"/>
      <c r="AC33" s="220"/>
      <c r="AD33" s="221"/>
      <c r="AE33" s="187">
        <f t="shared" si="30"/>
        <v>300000000</v>
      </c>
      <c r="AF33" s="186"/>
      <c r="AG33" s="188"/>
      <c r="AH33" s="188"/>
      <c r="AI33" s="188"/>
      <c r="AJ33" s="189"/>
      <c r="AK33" s="222">
        <f t="shared" si="31"/>
        <v>210579817</v>
      </c>
      <c r="AL33" s="218">
        <f t="shared" si="31"/>
        <v>202877066</v>
      </c>
      <c r="AM33" s="218">
        <f t="shared" si="31"/>
        <v>232737066</v>
      </c>
      <c r="AN33" s="187">
        <f t="shared" si="31"/>
        <v>0</v>
      </c>
      <c r="AO33" s="190">
        <f>+AK33/Z33</f>
        <v>0.67407798524400453</v>
      </c>
      <c r="AP33" s="147">
        <f>(R33+L33+X33+AK33)/H33</f>
        <v>0.65989851677531186</v>
      </c>
      <c r="AQ33" s="326"/>
      <c r="AR33" s="328"/>
      <c r="AS33" s="328"/>
      <c r="AT33" s="330"/>
      <c r="AU33" s="330"/>
    </row>
    <row r="34" spans="1:49" s="5" customFormat="1" ht="72" customHeight="1" x14ac:dyDescent="0.25">
      <c r="A34" s="408"/>
      <c r="B34" s="331">
        <v>5</v>
      </c>
      <c r="C34" s="342" t="s">
        <v>157</v>
      </c>
      <c r="D34" s="337" t="s">
        <v>138</v>
      </c>
      <c r="E34" s="339">
        <f>+GESTIÓN!$D$14</f>
        <v>433</v>
      </c>
      <c r="F34" s="339" t="s">
        <v>153</v>
      </c>
      <c r="G34" s="50" t="s">
        <v>8</v>
      </c>
      <c r="H34" s="136">
        <f t="shared" ref="H34" si="33">+L34++R34+X34+Y34+AE34</f>
        <v>14</v>
      </c>
      <c r="I34" s="193">
        <v>1</v>
      </c>
      <c r="J34" s="193">
        <v>1</v>
      </c>
      <c r="K34" s="193">
        <v>1</v>
      </c>
      <c r="L34" s="194">
        <v>1</v>
      </c>
      <c r="M34" s="141">
        <v>4</v>
      </c>
      <c r="N34" s="193">
        <v>4</v>
      </c>
      <c r="O34" s="193">
        <v>4</v>
      </c>
      <c r="P34" s="193">
        <v>4</v>
      </c>
      <c r="Q34" s="193">
        <v>4</v>
      </c>
      <c r="R34" s="194">
        <v>4</v>
      </c>
      <c r="S34" s="195">
        <v>4</v>
      </c>
      <c r="T34" s="195">
        <v>4</v>
      </c>
      <c r="U34" s="195">
        <v>4</v>
      </c>
      <c r="V34" s="195">
        <v>4</v>
      </c>
      <c r="W34" s="195">
        <v>4</v>
      </c>
      <c r="X34" s="195">
        <v>4</v>
      </c>
      <c r="Y34" s="141">
        <v>4</v>
      </c>
      <c r="Z34" s="141">
        <v>4</v>
      </c>
      <c r="AA34" s="196"/>
      <c r="AB34" s="196"/>
      <c r="AC34" s="196"/>
      <c r="AD34" s="197"/>
      <c r="AE34" s="198">
        <v>1</v>
      </c>
      <c r="AF34" s="199"/>
      <c r="AG34" s="200"/>
      <c r="AH34" s="200"/>
      <c r="AI34" s="200"/>
      <c r="AJ34" s="201"/>
      <c r="AK34" s="259">
        <v>1</v>
      </c>
      <c r="AL34" s="202">
        <v>2</v>
      </c>
      <c r="AM34" s="202">
        <v>3</v>
      </c>
      <c r="AN34" s="194"/>
      <c r="AO34" s="146">
        <f t="shared" ref="AO34:AO35" si="34">+AK34/Y34</f>
        <v>0.25</v>
      </c>
      <c r="AP34" s="147">
        <f>(R34+L34+X34+AK34)/H34</f>
        <v>0.7142857142857143</v>
      </c>
      <c r="AQ34" s="406" t="s">
        <v>175</v>
      </c>
      <c r="AR34" s="393" t="s">
        <v>169</v>
      </c>
      <c r="AS34" s="393" t="s">
        <v>169</v>
      </c>
      <c r="AT34" s="383" t="s">
        <v>176</v>
      </c>
      <c r="AU34" s="384" t="s">
        <v>177</v>
      </c>
    </row>
    <row r="35" spans="1:49" s="5" customFormat="1" ht="72" customHeight="1" x14ac:dyDescent="0.25">
      <c r="A35" s="408"/>
      <c r="B35" s="332"/>
      <c r="C35" s="343"/>
      <c r="D35" s="338"/>
      <c r="E35" s="340"/>
      <c r="F35" s="340"/>
      <c r="G35" s="54" t="s">
        <v>9</v>
      </c>
      <c r="H35" s="136">
        <f t="shared" ref="H35" si="35">+L35+R35++X35+Y35+AE35</f>
        <v>2110334720</v>
      </c>
      <c r="I35" s="148">
        <v>259000000</v>
      </c>
      <c r="J35" s="148">
        <v>259000000</v>
      </c>
      <c r="K35" s="148">
        <v>266794422</v>
      </c>
      <c r="L35" s="149">
        <v>262322021</v>
      </c>
      <c r="M35" s="150">
        <v>348853000</v>
      </c>
      <c r="N35" s="151">
        <v>348853000</v>
      </c>
      <c r="O35" s="151">
        <v>365100900</v>
      </c>
      <c r="P35" s="151">
        <v>365100900</v>
      </c>
      <c r="Q35" s="151">
        <v>378416999</v>
      </c>
      <c r="R35" s="152">
        <v>378416999</v>
      </c>
      <c r="S35" s="170">
        <v>437659000</v>
      </c>
      <c r="T35" s="170">
        <v>437659000</v>
      </c>
      <c r="U35" s="170">
        <v>437659000</v>
      </c>
      <c r="V35" s="170">
        <v>459745200</v>
      </c>
      <c r="W35" s="170">
        <v>514620200</v>
      </c>
      <c r="X35" s="170">
        <v>505219700</v>
      </c>
      <c r="Y35" s="150">
        <v>539376000</v>
      </c>
      <c r="Z35" s="150">
        <v>539376000</v>
      </c>
      <c r="AA35" s="153"/>
      <c r="AB35" s="153"/>
      <c r="AC35" s="153"/>
      <c r="AD35" s="154"/>
      <c r="AE35" s="150">
        <v>425000000</v>
      </c>
      <c r="AF35" s="203"/>
      <c r="AG35" s="204"/>
      <c r="AH35" s="204"/>
      <c r="AI35" s="204"/>
      <c r="AJ35" s="205"/>
      <c r="AK35" s="254">
        <v>415214000</v>
      </c>
      <c r="AL35" s="224">
        <v>405935200</v>
      </c>
      <c r="AM35" s="225">
        <v>459745200</v>
      </c>
      <c r="AN35" s="156"/>
      <c r="AO35" s="157">
        <f t="shared" si="34"/>
        <v>0.76980436652724626</v>
      </c>
      <c r="AP35" s="147">
        <f t="shared" ref="AP35" si="36">(R35+L35+X35)/H35</f>
        <v>0.54302225573012419</v>
      </c>
      <c r="AQ35" s="325"/>
      <c r="AR35" s="327"/>
      <c r="AS35" s="327"/>
      <c r="AT35" s="329"/>
      <c r="AU35" s="385"/>
    </row>
    <row r="36" spans="1:49" s="5" customFormat="1" ht="72" customHeight="1" x14ac:dyDescent="0.25">
      <c r="A36" s="408"/>
      <c r="B36" s="332"/>
      <c r="C36" s="343"/>
      <c r="D36" s="338"/>
      <c r="E36" s="340"/>
      <c r="F36" s="340"/>
      <c r="G36" s="51" t="s">
        <v>10</v>
      </c>
      <c r="H36" s="158"/>
      <c r="I36" s="159"/>
      <c r="J36" s="159"/>
      <c r="K36" s="159"/>
      <c r="L36" s="160"/>
      <c r="M36" s="161"/>
      <c r="N36" s="206"/>
      <c r="O36" s="162"/>
      <c r="P36" s="162"/>
      <c r="Q36" s="162"/>
      <c r="R36" s="163"/>
      <c r="S36" s="207"/>
      <c r="T36" s="207"/>
      <c r="U36" s="207"/>
      <c r="V36" s="207"/>
      <c r="W36" s="207"/>
      <c r="X36" s="207"/>
      <c r="Y36" s="161"/>
      <c r="Z36" s="161"/>
      <c r="AA36" s="164"/>
      <c r="AB36" s="164"/>
      <c r="AC36" s="164"/>
      <c r="AD36" s="165"/>
      <c r="AE36" s="161"/>
      <c r="AF36" s="166"/>
      <c r="AG36" s="164"/>
      <c r="AH36" s="164"/>
      <c r="AI36" s="164"/>
      <c r="AJ36" s="165"/>
      <c r="AK36" s="167"/>
      <c r="AL36" s="162"/>
      <c r="AM36" s="162"/>
      <c r="AN36" s="163"/>
      <c r="AO36" s="167"/>
      <c r="AP36" s="162"/>
      <c r="AQ36" s="325"/>
      <c r="AR36" s="327"/>
      <c r="AS36" s="327"/>
      <c r="AT36" s="329"/>
      <c r="AU36" s="385"/>
    </row>
    <row r="37" spans="1:49" s="5" customFormat="1" ht="72" customHeight="1" x14ac:dyDescent="0.25">
      <c r="A37" s="408"/>
      <c r="B37" s="332"/>
      <c r="C37" s="343"/>
      <c r="D37" s="338"/>
      <c r="E37" s="340"/>
      <c r="F37" s="340"/>
      <c r="G37" s="54" t="s">
        <v>11</v>
      </c>
      <c r="H37" s="136">
        <f t="shared" ref="H37" si="37">+L37+R37++X37+Y37+AE37</f>
        <v>165730182</v>
      </c>
      <c r="I37" s="159"/>
      <c r="J37" s="159"/>
      <c r="K37" s="159"/>
      <c r="L37" s="160"/>
      <c r="M37" s="161"/>
      <c r="N37" s="208">
        <v>97852816</v>
      </c>
      <c r="O37" s="208">
        <v>97852816</v>
      </c>
      <c r="P37" s="208">
        <v>97852816</v>
      </c>
      <c r="Q37" s="208">
        <v>97852816</v>
      </c>
      <c r="R37" s="209">
        <f>+Q37</f>
        <v>97852816</v>
      </c>
      <c r="S37" s="170">
        <v>25113733</v>
      </c>
      <c r="T37" s="170">
        <v>25113733</v>
      </c>
      <c r="U37" s="170">
        <v>22986466</v>
      </c>
      <c r="V37" s="170">
        <v>22986466</v>
      </c>
      <c r="W37" s="170">
        <v>22986466</v>
      </c>
      <c r="X37" s="170">
        <v>22986466</v>
      </c>
      <c r="Y37" s="255">
        <v>44890900</v>
      </c>
      <c r="Z37" s="255">
        <v>44890900</v>
      </c>
      <c r="AA37" s="172"/>
      <c r="AB37" s="172"/>
      <c r="AC37" s="172"/>
      <c r="AD37" s="173"/>
      <c r="AE37" s="161"/>
      <c r="AF37" s="171"/>
      <c r="AG37" s="172"/>
      <c r="AH37" s="172"/>
      <c r="AI37" s="172"/>
      <c r="AJ37" s="173"/>
      <c r="AK37" s="254">
        <v>44890900</v>
      </c>
      <c r="AL37" s="174">
        <v>22986466</v>
      </c>
      <c r="AM37" s="174">
        <v>22986466</v>
      </c>
      <c r="AN37" s="209"/>
      <c r="AO37" s="157">
        <f t="shared" ref="AO37:AO41" si="38">+AK37/Y37</f>
        <v>1</v>
      </c>
      <c r="AP37" s="175"/>
      <c r="AQ37" s="325"/>
      <c r="AR37" s="327"/>
      <c r="AS37" s="327"/>
      <c r="AT37" s="329"/>
      <c r="AU37" s="385"/>
    </row>
    <row r="38" spans="1:49" s="5" customFormat="1" ht="72" customHeight="1" x14ac:dyDescent="0.25">
      <c r="A38" s="408"/>
      <c r="B38" s="332"/>
      <c r="C38" s="343"/>
      <c r="D38" s="338"/>
      <c r="E38" s="340"/>
      <c r="F38" s="340"/>
      <c r="G38" s="51" t="s">
        <v>12</v>
      </c>
      <c r="H38" s="136">
        <f t="shared" ref="H38" si="39">+L38++R38+X38+Y38+AE38</f>
        <v>14</v>
      </c>
      <c r="I38" s="179">
        <f t="shared" ref="I38:L39" si="40">+I34+I36</f>
        <v>1</v>
      </c>
      <c r="J38" s="179">
        <f t="shared" si="40"/>
        <v>1</v>
      </c>
      <c r="K38" s="179">
        <f t="shared" si="40"/>
        <v>1</v>
      </c>
      <c r="L38" s="210">
        <f t="shared" si="40"/>
        <v>1</v>
      </c>
      <c r="M38" s="181">
        <f>+M34+M36</f>
        <v>4</v>
      </c>
      <c r="N38" s="211">
        <f t="shared" ref="N38:Y39" si="41">+N34+N36</f>
        <v>4</v>
      </c>
      <c r="O38" s="211">
        <f t="shared" si="41"/>
        <v>4</v>
      </c>
      <c r="P38" s="211">
        <f t="shared" si="41"/>
        <v>4</v>
      </c>
      <c r="Q38" s="211">
        <f t="shared" si="41"/>
        <v>4</v>
      </c>
      <c r="R38" s="212">
        <f t="shared" si="41"/>
        <v>4</v>
      </c>
      <c r="S38" s="213">
        <f t="shared" si="41"/>
        <v>4</v>
      </c>
      <c r="T38" s="213">
        <f t="shared" si="41"/>
        <v>4</v>
      </c>
      <c r="U38" s="213">
        <f t="shared" si="41"/>
        <v>4</v>
      </c>
      <c r="V38" s="213">
        <f t="shared" si="41"/>
        <v>4</v>
      </c>
      <c r="W38" s="213">
        <f t="shared" si="41"/>
        <v>4</v>
      </c>
      <c r="X38" s="213">
        <f t="shared" si="41"/>
        <v>4</v>
      </c>
      <c r="Y38" s="181">
        <f t="shared" si="41"/>
        <v>4</v>
      </c>
      <c r="Z38" s="181">
        <f t="shared" ref="Z38" si="42">+Z34+Z36</f>
        <v>4</v>
      </c>
      <c r="AA38" s="211"/>
      <c r="AB38" s="211"/>
      <c r="AC38" s="211"/>
      <c r="AD38" s="214"/>
      <c r="AE38" s="215">
        <f t="shared" ref="AE38:AE39" si="43">+AE34+AE36</f>
        <v>1</v>
      </c>
      <c r="AF38" s="176"/>
      <c r="AG38" s="179"/>
      <c r="AH38" s="179"/>
      <c r="AI38" s="179"/>
      <c r="AJ38" s="182"/>
      <c r="AK38" s="216">
        <f t="shared" ref="AK38:AM39" si="44">+AK34+AK36</f>
        <v>1</v>
      </c>
      <c r="AL38" s="212">
        <f t="shared" si="44"/>
        <v>2</v>
      </c>
      <c r="AM38" s="212">
        <f t="shared" si="44"/>
        <v>3</v>
      </c>
      <c r="AN38" s="176"/>
      <c r="AO38" s="157">
        <f t="shared" si="38"/>
        <v>0.25</v>
      </c>
      <c r="AP38" s="147">
        <f>(R38+L38+X38+AK38)/H38</f>
        <v>0.7142857142857143</v>
      </c>
      <c r="AQ38" s="325"/>
      <c r="AR38" s="327"/>
      <c r="AS38" s="327"/>
      <c r="AT38" s="329"/>
      <c r="AU38" s="385"/>
    </row>
    <row r="39" spans="1:49" s="5" customFormat="1" ht="72" customHeight="1" thickBot="1" x14ac:dyDescent="0.3">
      <c r="A39" s="408"/>
      <c r="B39" s="333"/>
      <c r="C39" s="344"/>
      <c r="D39" s="338"/>
      <c r="E39" s="341"/>
      <c r="F39" s="341"/>
      <c r="G39" s="55" t="s">
        <v>13</v>
      </c>
      <c r="H39" s="183">
        <f t="shared" ref="H39" si="45">+L39+R39++X39+Y39+AE39</f>
        <v>2276064902</v>
      </c>
      <c r="I39" s="148">
        <f>+I35+I37</f>
        <v>259000000</v>
      </c>
      <c r="J39" s="148">
        <f>+J35+J37</f>
        <v>259000000</v>
      </c>
      <c r="K39" s="148">
        <f>+K35+K37</f>
        <v>266794422</v>
      </c>
      <c r="L39" s="217">
        <f t="shared" si="40"/>
        <v>262322021</v>
      </c>
      <c r="M39" s="187">
        <f>+M35+M37</f>
        <v>348853000</v>
      </c>
      <c r="N39" s="151">
        <f>+N35+N37</f>
        <v>446705816</v>
      </c>
      <c r="O39" s="151">
        <f>+O35+O37</f>
        <v>462953716</v>
      </c>
      <c r="P39" s="151">
        <f>+P35+P37</f>
        <v>462953716</v>
      </c>
      <c r="Q39" s="151">
        <f>+Q35+Q37</f>
        <v>476269815</v>
      </c>
      <c r="R39" s="218">
        <f t="shared" si="41"/>
        <v>476269815</v>
      </c>
      <c r="S39" s="219">
        <f t="shared" si="41"/>
        <v>462772733</v>
      </c>
      <c r="T39" s="219">
        <f t="shared" si="41"/>
        <v>462772733</v>
      </c>
      <c r="U39" s="219">
        <f t="shared" si="41"/>
        <v>460645466</v>
      </c>
      <c r="V39" s="219">
        <f t="shared" si="41"/>
        <v>482731666</v>
      </c>
      <c r="W39" s="219">
        <f t="shared" si="41"/>
        <v>537606666</v>
      </c>
      <c r="X39" s="219">
        <f t="shared" si="41"/>
        <v>528206166</v>
      </c>
      <c r="Y39" s="187">
        <f t="shared" si="41"/>
        <v>584266900</v>
      </c>
      <c r="Z39" s="187">
        <f t="shared" ref="Z39" si="46">+Z35+Z37</f>
        <v>584266900</v>
      </c>
      <c r="AA39" s="220"/>
      <c r="AB39" s="220"/>
      <c r="AC39" s="220"/>
      <c r="AD39" s="221"/>
      <c r="AE39" s="187">
        <f t="shared" si="43"/>
        <v>425000000</v>
      </c>
      <c r="AF39" s="186"/>
      <c r="AG39" s="188"/>
      <c r="AH39" s="188"/>
      <c r="AI39" s="188"/>
      <c r="AJ39" s="189"/>
      <c r="AK39" s="222">
        <f t="shared" si="44"/>
        <v>460104900</v>
      </c>
      <c r="AL39" s="218">
        <f t="shared" si="44"/>
        <v>428921666</v>
      </c>
      <c r="AM39" s="218">
        <f t="shared" si="44"/>
        <v>482731666</v>
      </c>
      <c r="AN39" s="186"/>
      <c r="AO39" s="190">
        <f t="shared" si="38"/>
        <v>0.78749095661588908</v>
      </c>
      <c r="AP39" s="191">
        <f>(R39+L39+X39+AK39)/H39</f>
        <v>0.75872304892648446</v>
      </c>
      <c r="AQ39" s="326"/>
      <c r="AR39" s="328"/>
      <c r="AS39" s="328"/>
      <c r="AT39" s="330"/>
      <c r="AU39" s="386"/>
    </row>
    <row r="40" spans="1:49" s="5" customFormat="1" ht="63.75" customHeight="1" x14ac:dyDescent="0.25">
      <c r="A40" s="408"/>
      <c r="B40" s="331">
        <v>6</v>
      </c>
      <c r="C40" s="342" t="s">
        <v>158</v>
      </c>
      <c r="D40" s="337" t="s">
        <v>138</v>
      </c>
      <c r="E40" s="339">
        <f>+GESTIÓN!$D$14</f>
        <v>433</v>
      </c>
      <c r="F40" s="339" t="s">
        <v>153</v>
      </c>
      <c r="G40" s="52" t="s">
        <v>8</v>
      </c>
      <c r="H40" s="136">
        <f t="shared" ref="H40" si="47">+L40++R40+X40+Y40+AE40</f>
        <v>24</v>
      </c>
      <c r="I40" s="193">
        <v>3</v>
      </c>
      <c r="J40" s="193">
        <v>3</v>
      </c>
      <c r="K40" s="193">
        <v>3</v>
      </c>
      <c r="L40" s="194">
        <v>3</v>
      </c>
      <c r="M40" s="141">
        <v>6</v>
      </c>
      <c r="N40" s="193">
        <v>6</v>
      </c>
      <c r="O40" s="193">
        <v>7</v>
      </c>
      <c r="P40" s="193">
        <v>7</v>
      </c>
      <c r="Q40" s="193">
        <v>7</v>
      </c>
      <c r="R40" s="194">
        <v>7</v>
      </c>
      <c r="S40" s="195">
        <v>6</v>
      </c>
      <c r="T40" s="195">
        <v>6</v>
      </c>
      <c r="U40" s="195">
        <v>6</v>
      </c>
      <c r="V40" s="194">
        <v>6</v>
      </c>
      <c r="W40" s="194">
        <v>6</v>
      </c>
      <c r="X40" s="194">
        <v>6</v>
      </c>
      <c r="Y40" s="141">
        <v>6</v>
      </c>
      <c r="Z40" s="141">
        <v>6</v>
      </c>
      <c r="AA40" s="196"/>
      <c r="AB40" s="196"/>
      <c r="AC40" s="196"/>
      <c r="AD40" s="197"/>
      <c r="AE40" s="198">
        <v>2</v>
      </c>
      <c r="AF40" s="258"/>
      <c r="AG40" s="196"/>
      <c r="AH40" s="196"/>
      <c r="AI40" s="196"/>
      <c r="AJ40" s="197"/>
      <c r="AK40" s="259">
        <v>1</v>
      </c>
      <c r="AL40" s="202">
        <v>3</v>
      </c>
      <c r="AM40" s="202">
        <v>4</v>
      </c>
      <c r="AN40" s="194"/>
      <c r="AO40" s="146">
        <f t="shared" si="38"/>
        <v>0.16666666666666666</v>
      </c>
      <c r="AP40" s="147">
        <f>(R40+L40+X40+AK40)/H40</f>
        <v>0.70833333333333337</v>
      </c>
      <c r="AQ40" s="394" t="s">
        <v>200</v>
      </c>
      <c r="AR40" s="393" t="s">
        <v>169</v>
      </c>
      <c r="AS40" s="393" t="s">
        <v>169</v>
      </c>
      <c r="AT40" s="379" t="s">
        <v>201</v>
      </c>
      <c r="AU40" s="379" t="s">
        <v>178</v>
      </c>
    </row>
    <row r="41" spans="1:49" s="5" customFormat="1" ht="66.75" customHeight="1" x14ac:dyDescent="0.25">
      <c r="A41" s="408"/>
      <c r="B41" s="332"/>
      <c r="C41" s="343"/>
      <c r="D41" s="338"/>
      <c r="E41" s="340"/>
      <c r="F41" s="340"/>
      <c r="G41" s="54" t="s">
        <v>9</v>
      </c>
      <c r="H41" s="136">
        <f t="shared" ref="H41" si="48">+L41+R41++X41+Y41+AE41</f>
        <v>799759114</v>
      </c>
      <c r="I41" s="148">
        <v>170999895</v>
      </c>
      <c r="J41" s="148">
        <v>170999895</v>
      </c>
      <c r="K41" s="148">
        <v>126996034</v>
      </c>
      <c r="L41" s="149">
        <v>83301867</v>
      </c>
      <c r="M41" s="150">
        <v>168348000</v>
      </c>
      <c r="N41" s="151">
        <v>168348000</v>
      </c>
      <c r="O41" s="151">
        <v>152100100</v>
      </c>
      <c r="P41" s="151">
        <v>152100100</v>
      </c>
      <c r="Q41" s="151">
        <v>126473767</v>
      </c>
      <c r="R41" s="152">
        <v>125356519</v>
      </c>
      <c r="S41" s="170">
        <v>156788000</v>
      </c>
      <c r="T41" s="170">
        <v>156788000</v>
      </c>
      <c r="U41" s="170">
        <v>156788000</v>
      </c>
      <c r="V41" s="170">
        <v>153275000</v>
      </c>
      <c r="W41" s="170">
        <v>164249500</v>
      </c>
      <c r="X41" s="170">
        <v>163232728</v>
      </c>
      <c r="Y41" s="150">
        <v>132868000</v>
      </c>
      <c r="Z41" s="150">
        <v>132868000</v>
      </c>
      <c r="AA41" s="153"/>
      <c r="AB41" s="153"/>
      <c r="AC41" s="153"/>
      <c r="AD41" s="154"/>
      <c r="AE41" s="150">
        <v>295000000</v>
      </c>
      <c r="AF41" s="151"/>
      <c r="AG41" s="153"/>
      <c r="AH41" s="153"/>
      <c r="AI41" s="153"/>
      <c r="AJ41" s="154"/>
      <c r="AK41" s="254">
        <v>95069000</v>
      </c>
      <c r="AL41" s="155">
        <v>93515000</v>
      </c>
      <c r="AM41" s="155">
        <v>103275000</v>
      </c>
      <c r="AN41" s="156"/>
      <c r="AO41" s="157">
        <f t="shared" si="38"/>
        <v>0.7155146461149412</v>
      </c>
      <c r="AP41" s="147">
        <f>(R41+L41+X41+AK41)/H41</f>
        <v>0.58387595192819519</v>
      </c>
      <c r="AQ41" s="395"/>
      <c r="AR41" s="327"/>
      <c r="AS41" s="327"/>
      <c r="AT41" s="380"/>
      <c r="AU41" s="380"/>
    </row>
    <row r="42" spans="1:49" s="5" customFormat="1" ht="53.25" customHeight="1" x14ac:dyDescent="0.25">
      <c r="A42" s="408"/>
      <c r="B42" s="332"/>
      <c r="C42" s="343"/>
      <c r="D42" s="338"/>
      <c r="E42" s="340"/>
      <c r="F42" s="340"/>
      <c r="G42" s="51" t="s">
        <v>10</v>
      </c>
      <c r="H42" s="158"/>
      <c r="I42" s="159"/>
      <c r="J42" s="159"/>
      <c r="K42" s="159"/>
      <c r="L42" s="160"/>
      <c r="M42" s="161"/>
      <c r="N42" s="206"/>
      <c r="O42" s="162"/>
      <c r="P42" s="162"/>
      <c r="Q42" s="162"/>
      <c r="R42" s="163"/>
      <c r="S42" s="207"/>
      <c r="T42" s="207"/>
      <c r="U42" s="207"/>
      <c r="V42" s="207"/>
      <c r="W42" s="207"/>
      <c r="X42" s="207"/>
      <c r="Y42" s="161"/>
      <c r="Z42" s="161"/>
      <c r="AA42" s="164"/>
      <c r="AB42" s="164"/>
      <c r="AC42" s="164"/>
      <c r="AD42" s="165"/>
      <c r="AE42" s="161"/>
      <c r="AF42" s="166"/>
      <c r="AG42" s="164"/>
      <c r="AH42" s="164"/>
      <c r="AI42" s="164"/>
      <c r="AJ42" s="165"/>
      <c r="AK42" s="167"/>
      <c r="AL42" s="162"/>
      <c r="AM42" s="162"/>
      <c r="AN42" s="163"/>
      <c r="AO42" s="167"/>
      <c r="AP42" s="162"/>
      <c r="AQ42" s="395"/>
      <c r="AR42" s="327"/>
      <c r="AS42" s="327"/>
      <c r="AT42" s="380"/>
      <c r="AU42" s="380"/>
    </row>
    <row r="43" spans="1:49" s="5" customFormat="1" ht="62.25" customHeight="1" x14ac:dyDescent="0.25">
      <c r="A43" s="408"/>
      <c r="B43" s="332"/>
      <c r="C43" s="343"/>
      <c r="D43" s="338"/>
      <c r="E43" s="340"/>
      <c r="F43" s="340"/>
      <c r="G43" s="54" t="s">
        <v>11</v>
      </c>
      <c r="H43" s="136">
        <f t="shared" ref="H43" si="49">+L43+R43++X43+Y43+AE43</f>
        <v>80757593</v>
      </c>
      <c r="I43" s="159"/>
      <c r="J43" s="159"/>
      <c r="K43" s="159"/>
      <c r="L43" s="160"/>
      <c r="M43" s="161"/>
      <c r="N43" s="208">
        <v>29455450</v>
      </c>
      <c r="O43" s="208">
        <v>29455450</v>
      </c>
      <c r="P43" s="208">
        <v>27737160</v>
      </c>
      <c r="Q43" s="208">
        <v>27737160</v>
      </c>
      <c r="R43" s="209">
        <f>+Q43</f>
        <v>27737160</v>
      </c>
      <c r="S43" s="170">
        <v>14781100</v>
      </c>
      <c r="T43" s="170">
        <v>14781100</v>
      </c>
      <c r="U43" s="170">
        <v>14781100</v>
      </c>
      <c r="V43" s="170">
        <v>14781100</v>
      </c>
      <c r="W43" s="170">
        <v>14781100</v>
      </c>
      <c r="X43" s="170">
        <v>11209700</v>
      </c>
      <c r="Y43" s="255">
        <v>41810733</v>
      </c>
      <c r="Z43" s="255">
        <v>41810733</v>
      </c>
      <c r="AA43" s="172"/>
      <c r="AB43" s="172"/>
      <c r="AC43" s="172"/>
      <c r="AD43" s="173"/>
      <c r="AE43" s="161"/>
      <c r="AF43" s="171"/>
      <c r="AG43" s="172"/>
      <c r="AH43" s="172"/>
      <c r="AI43" s="172"/>
      <c r="AJ43" s="173"/>
      <c r="AK43" s="254">
        <v>41810240</v>
      </c>
      <c r="AL43" s="174">
        <v>10614467</v>
      </c>
      <c r="AM43" s="174">
        <v>10614467</v>
      </c>
      <c r="AN43" s="209"/>
      <c r="AO43" s="157">
        <f t="shared" ref="AO43:AO45" si="50">+AK43/Y43</f>
        <v>0.99998820876926509</v>
      </c>
      <c r="AP43" s="175"/>
      <c r="AQ43" s="395"/>
      <c r="AR43" s="327"/>
      <c r="AS43" s="327"/>
      <c r="AT43" s="380"/>
      <c r="AU43" s="380"/>
    </row>
    <row r="44" spans="1:49" s="5" customFormat="1" ht="54.75" customHeight="1" x14ac:dyDescent="0.25">
      <c r="A44" s="408"/>
      <c r="B44" s="332"/>
      <c r="C44" s="343"/>
      <c r="D44" s="338"/>
      <c r="E44" s="340"/>
      <c r="F44" s="340"/>
      <c r="G44" s="51" t="s">
        <v>12</v>
      </c>
      <c r="H44" s="136">
        <f t="shared" ref="H44" si="51">+L44++R44+X44+Y44+AE44</f>
        <v>24</v>
      </c>
      <c r="I44" s="179">
        <f t="shared" ref="I44:L45" si="52">+I40+I42</f>
        <v>3</v>
      </c>
      <c r="J44" s="179">
        <f t="shared" si="52"/>
        <v>3</v>
      </c>
      <c r="K44" s="179">
        <f t="shared" si="52"/>
        <v>3</v>
      </c>
      <c r="L44" s="210">
        <f t="shared" si="52"/>
        <v>3</v>
      </c>
      <c r="M44" s="181">
        <f>+M40+M42</f>
        <v>6</v>
      </c>
      <c r="N44" s="211">
        <f t="shared" ref="N44:Y45" si="53">+N40+N42</f>
        <v>6</v>
      </c>
      <c r="O44" s="211">
        <f t="shared" si="53"/>
        <v>7</v>
      </c>
      <c r="P44" s="211">
        <f t="shared" si="53"/>
        <v>7</v>
      </c>
      <c r="Q44" s="211">
        <f t="shared" si="53"/>
        <v>7</v>
      </c>
      <c r="R44" s="212">
        <f t="shared" si="53"/>
        <v>7</v>
      </c>
      <c r="S44" s="213">
        <f t="shared" si="53"/>
        <v>6</v>
      </c>
      <c r="T44" s="213">
        <f t="shared" si="53"/>
        <v>6</v>
      </c>
      <c r="U44" s="213">
        <f t="shared" si="53"/>
        <v>6</v>
      </c>
      <c r="V44" s="213">
        <f t="shared" si="53"/>
        <v>6</v>
      </c>
      <c r="W44" s="213">
        <f t="shared" si="53"/>
        <v>6</v>
      </c>
      <c r="X44" s="213">
        <f t="shared" si="53"/>
        <v>6</v>
      </c>
      <c r="Y44" s="181">
        <f t="shared" si="53"/>
        <v>6</v>
      </c>
      <c r="Z44" s="181">
        <f t="shared" ref="Z44" si="54">+Z40+Z42</f>
        <v>6</v>
      </c>
      <c r="AA44" s="211"/>
      <c r="AB44" s="211"/>
      <c r="AC44" s="211"/>
      <c r="AD44" s="214"/>
      <c r="AE44" s="215">
        <f t="shared" ref="AE44:AE45" si="55">+AE40+AE42</f>
        <v>2</v>
      </c>
      <c r="AF44" s="176"/>
      <c r="AG44" s="179"/>
      <c r="AH44" s="179"/>
      <c r="AI44" s="179"/>
      <c r="AJ44" s="182"/>
      <c r="AK44" s="216">
        <f t="shared" ref="AK44:AM45" si="56">+AK40+AK42</f>
        <v>1</v>
      </c>
      <c r="AL44" s="212">
        <f t="shared" si="56"/>
        <v>3</v>
      </c>
      <c r="AM44" s="226">
        <f t="shared" si="56"/>
        <v>4</v>
      </c>
      <c r="AN44" s="176"/>
      <c r="AO44" s="157">
        <f t="shared" si="50"/>
        <v>0.16666666666666666</v>
      </c>
      <c r="AP44" s="147">
        <f t="shared" ref="AP44" si="57">(R44+L44+X44)/H44</f>
        <v>0.66666666666666663</v>
      </c>
      <c r="AQ44" s="395"/>
      <c r="AR44" s="327"/>
      <c r="AS44" s="327"/>
      <c r="AT44" s="380"/>
      <c r="AU44" s="380"/>
    </row>
    <row r="45" spans="1:49" s="5" customFormat="1" ht="63.75" customHeight="1" thickBot="1" x14ac:dyDescent="0.3">
      <c r="A45" s="408"/>
      <c r="B45" s="333"/>
      <c r="C45" s="344"/>
      <c r="D45" s="382"/>
      <c r="E45" s="341"/>
      <c r="F45" s="341"/>
      <c r="G45" s="56" t="s">
        <v>13</v>
      </c>
      <c r="H45" s="183">
        <f t="shared" ref="H45" si="58">+L45+R45++X45+Y45+AE45</f>
        <v>880516707</v>
      </c>
      <c r="I45" s="227">
        <f>+I41+I43</f>
        <v>170999895</v>
      </c>
      <c r="J45" s="227">
        <f>+J41+J43</f>
        <v>170999895</v>
      </c>
      <c r="K45" s="227">
        <f>+K41+K43</f>
        <v>126996034</v>
      </c>
      <c r="L45" s="217">
        <f t="shared" si="52"/>
        <v>83301867</v>
      </c>
      <c r="M45" s="187">
        <f>+M41+M43</f>
        <v>168348000</v>
      </c>
      <c r="N45" s="187">
        <f>+N41+N43</f>
        <v>197803450</v>
      </c>
      <c r="O45" s="187">
        <f>+O41+O43</f>
        <v>181555550</v>
      </c>
      <c r="P45" s="187">
        <f>+P41+P43</f>
        <v>179837260</v>
      </c>
      <c r="Q45" s="187">
        <f>+Q41+Q43</f>
        <v>154210927</v>
      </c>
      <c r="R45" s="218">
        <f t="shared" si="53"/>
        <v>153093679</v>
      </c>
      <c r="S45" s="219">
        <f t="shared" si="53"/>
        <v>171569100</v>
      </c>
      <c r="T45" s="219">
        <f t="shared" si="53"/>
        <v>171569100</v>
      </c>
      <c r="U45" s="219">
        <f t="shared" si="53"/>
        <v>171569100</v>
      </c>
      <c r="V45" s="219">
        <f t="shared" si="53"/>
        <v>168056100</v>
      </c>
      <c r="W45" s="219">
        <f t="shared" si="53"/>
        <v>179030600</v>
      </c>
      <c r="X45" s="219">
        <f t="shared" si="53"/>
        <v>174442428</v>
      </c>
      <c r="Y45" s="187">
        <f t="shared" si="53"/>
        <v>174678733</v>
      </c>
      <c r="Z45" s="187">
        <f t="shared" ref="Z45" si="59">+Z41+Z43</f>
        <v>174678733</v>
      </c>
      <c r="AA45" s="220"/>
      <c r="AB45" s="220"/>
      <c r="AC45" s="220"/>
      <c r="AD45" s="221"/>
      <c r="AE45" s="187">
        <f t="shared" si="55"/>
        <v>295000000</v>
      </c>
      <c r="AF45" s="186"/>
      <c r="AG45" s="188"/>
      <c r="AH45" s="188"/>
      <c r="AI45" s="188"/>
      <c r="AJ45" s="189"/>
      <c r="AK45" s="222">
        <f t="shared" si="56"/>
        <v>136879240</v>
      </c>
      <c r="AL45" s="218">
        <f t="shared" si="56"/>
        <v>104129467</v>
      </c>
      <c r="AM45" s="228">
        <f t="shared" si="56"/>
        <v>113889467</v>
      </c>
      <c r="AN45" s="186"/>
      <c r="AO45" s="190">
        <f t="shared" si="50"/>
        <v>0.78360563789983528</v>
      </c>
      <c r="AP45" s="147">
        <f>(R45+L45+X45+AK45)/H45</f>
        <v>0.62204068320988715</v>
      </c>
      <c r="AQ45" s="396"/>
      <c r="AR45" s="328"/>
      <c r="AS45" s="328"/>
      <c r="AT45" s="381"/>
      <c r="AU45" s="381"/>
    </row>
    <row r="46" spans="1:49" ht="31.5" customHeight="1" x14ac:dyDescent="0.25">
      <c r="A46" s="387" t="s">
        <v>14</v>
      </c>
      <c r="B46" s="388"/>
      <c r="C46" s="388"/>
      <c r="D46" s="388"/>
      <c r="E46" s="388"/>
      <c r="F46" s="389"/>
      <c r="G46" s="50" t="s">
        <v>9</v>
      </c>
      <c r="H46" s="229">
        <f>H11+H17+H23+H29+H35+H41</f>
        <v>11356980995</v>
      </c>
      <c r="I46" s="229">
        <f>I11+I17+I23+I29+I35+I41</f>
        <v>1643433817</v>
      </c>
      <c r="J46" s="229">
        <f>J11+J17+J23+J29+J35+J41</f>
        <v>1643433817</v>
      </c>
      <c r="K46" s="229">
        <f t="shared" ref="K46:AE46" si="60">K11+K17+K23+K29+K35+K41</f>
        <v>1368650617</v>
      </c>
      <c r="L46" s="229">
        <f t="shared" si="60"/>
        <v>1198849249</v>
      </c>
      <c r="M46" s="229">
        <f t="shared" si="60"/>
        <v>1744585000</v>
      </c>
      <c r="N46" s="229">
        <f t="shared" si="60"/>
        <v>1744585000</v>
      </c>
      <c r="O46" s="229">
        <f t="shared" si="60"/>
        <v>1704184978</v>
      </c>
      <c r="P46" s="229">
        <f t="shared" si="60"/>
        <v>1704184978</v>
      </c>
      <c r="Q46" s="229">
        <f t="shared" si="60"/>
        <v>1660934978</v>
      </c>
      <c r="R46" s="229">
        <f t="shared" si="60"/>
        <v>1659773385</v>
      </c>
      <c r="S46" s="229">
        <f t="shared" si="60"/>
        <v>2300000000</v>
      </c>
      <c r="T46" s="229">
        <f t="shared" si="60"/>
        <v>2300000000</v>
      </c>
      <c r="U46" s="229">
        <f t="shared" si="60"/>
        <v>2300000000</v>
      </c>
      <c r="V46" s="230">
        <f t="shared" si="60"/>
        <v>2291350000</v>
      </c>
      <c r="W46" s="229">
        <f t="shared" si="60"/>
        <v>2291350000</v>
      </c>
      <c r="X46" s="231">
        <f t="shared" si="60"/>
        <v>2272358361</v>
      </c>
      <c r="Y46" s="229">
        <f t="shared" si="60"/>
        <v>3550000000</v>
      </c>
      <c r="Z46" s="229">
        <f t="shared" si="60"/>
        <v>3550000000</v>
      </c>
      <c r="AA46" s="229">
        <f t="shared" si="60"/>
        <v>0</v>
      </c>
      <c r="AB46" s="229">
        <f t="shared" si="60"/>
        <v>0</v>
      </c>
      <c r="AC46" s="229">
        <f t="shared" si="60"/>
        <v>0</v>
      </c>
      <c r="AD46" s="229">
        <f t="shared" si="60"/>
        <v>0</v>
      </c>
      <c r="AE46" s="229">
        <f t="shared" si="60"/>
        <v>2676000000</v>
      </c>
      <c r="AF46" s="229">
        <f t="shared" ref="AF46:AJ46" si="61">AF11+AF29+AF35+AF41</f>
        <v>0</v>
      </c>
      <c r="AG46" s="229">
        <f t="shared" si="61"/>
        <v>0</v>
      </c>
      <c r="AH46" s="229">
        <f t="shared" si="61"/>
        <v>0</v>
      </c>
      <c r="AI46" s="229">
        <f t="shared" si="61"/>
        <v>0</v>
      </c>
      <c r="AJ46" s="229">
        <f t="shared" si="61"/>
        <v>0</v>
      </c>
      <c r="AK46" s="229">
        <f t="shared" ref="AK46" si="62">AK11+AK17+AK23+AK29+AK35+AK41</f>
        <v>1632800000</v>
      </c>
      <c r="AL46" s="232"/>
      <c r="AM46" s="233"/>
      <c r="AN46" s="233"/>
      <c r="AO46" s="234">
        <f>+AK46/Z46</f>
        <v>0.45994366197183101</v>
      </c>
      <c r="AP46" s="147">
        <f>(R46+L46+X46+AK46)/H46</f>
        <v>0.59556153153534441</v>
      </c>
      <c r="AQ46" s="397"/>
      <c r="AR46" s="398"/>
      <c r="AS46" s="398"/>
      <c r="AT46" s="398"/>
      <c r="AU46" s="399"/>
    </row>
    <row r="47" spans="1:49" ht="28.5" customHeight="1" x14ac:dyDescent="0.25">
      <c r="A47" s="387"/>
      <c r="B47" s="388"/>
      <c r="C47" s="388"/>
      <c r="D47" s="388"/>
      <c r="E47" s="388"/>
      <c r="F47" s="389"/>
      <c r="G47" s="54" t="s">
        <v>11</v>
      </c>
      <c r="H47" s="211">
        <f>+H13+H19+H25+H31+H37+H43</f>
        <v>911025191</v>
      </c>
      <c r="I47" s="235">
        <f t="shared" ref="I47:AE47" si="63">+I13+I19+I25+I31+I37+I43</f>
        <v>0</v>
      </c>
      <c r="J47" s="235">
        <f t="shared" si="63"/>
        <v>0</v>
      </c>
      <c r="K47" s="235">
        <f t="shared" si="63"/>
        <v>0</v>
      </c>
      <c r="L47" s="235">
        <f t="shared" si="63"/>
        <v>0</v>
      </c>
      <c r="M47" s="235">
        <f t="shared" si="63"/>
        <v>0</v>
      </c>
      <c r="N47" s="211">
        <f t="shared" si="63"/>
        <v>406228423</v>
      </c>
      <c r="O47" s="211">
        <f t="shared" si="63"/>
        <v>406228423</v>
      </c>
      <c r="P47" s="211">
        <f t="shared" si="63"/>
        <v>404510129</v>
      </c>
      <c r="Q47" s="211">
        <f t="shared" si="63"/>
        <v>404510129</v>
      </c>
      <c r="R47" s="211">
        <f t="shared" si="63"/>
        <v>404510128</v>
      </c>
      <c r="S47" s="211">
        <f t="shared" si="63"/>
        <v>148104234</v>
      </c>
      <c r="T47" s="211">
        <f t="shared" si="63"/>
        <v>148104234</v>
      </c>
      <c r="U47" s="211">
        <f t="shared" si="63"/>
        <v>145832899</v>
      </c>
      <c r="V47" s="236">
        <f t="shared" si="63"/>
        <v>145832899</v>
      </c>
      <c r="W47" s="211">
        <f t="shared" si="63"/>
        <v>145832899</v>
      </c>
      <c r="X47" s="179">
        <f t="shared" si="63"/>
        <v>142261499</v>
      </c>
      <c r="Y47" s="229">
        <f t="shared" si="63"/>
        <v>364253564</v>
      </c>
      <c r="Z47" s="229">
        <f t="shared" si="63"/>
        <v>364253564</v>
      </c>
      <c r="AA47" s="229">
        <f t="shared" si="63"/>
        <v>0</v>
      </c>
      <c r="AB47" s="229">
        <f t="shared" si="63"/>
        <v>0</v>
      </c>
      <c r="AC47" s="229">
        <f t="shared" si="63"/>
        <v>0</v>
      </c>
      <c r="AD47" s="229">
        <f t="shared" si="63"/>
        <v>0</v>
      </c>
      <c r="AE47" s="229">
        <f t="shared" si="63"/>
        <v>0</v>
      </c>
      <c r="AF47" s="229">
        <f t="shared" ref="AF47:AJ47" si="64">+AF13+AF31+AF43</f>
        <v>0</v>
      </c>
      <c r="AG47" s="229">
        <f t="shared" si="64"/>
        <v>0</v>
      </c>
      <c r="AH47" s="229">
        <f t="shared" si="64"/>
        <v>0</v>
      </c>
      <c r="AI47" s="229">
        <f t="shared" si="64"/>
        <v>0</v>
      </c>
      <c r="AJ47" s="229">
        <f t="shared" si="64"/>
        <v>0</v>
      </c>
      <c r="AK47" s="229">
        <f t="shared" ref="AK47" si="65">+AK13+AK19+AK25+AK31+AK37+AK43</f>
        <v>315275603</v>
      </c>
      <c r="AL47" s="237"/>
      <c r="AM47" s="238"/>
      <c r="AN47" s="239"/>
      <c r="AO47" s="234">
        <f>+AK47/Z47</f>
        <v>0.86553882833113471</v>
      </c>
      <c r="AP47" s="240"/>
      <c r="AQ47" s="400"/>
      <c r="AR47" s="401"/>
      <c r="AS47" s="401"/>
      <c r="AT47" s="401"/>
      <c r="AU47" s="402"/>
    </row>
    <row r="48" spans="1:49" ht="35.25" customHeight="1" thickBot="1" x14ac:dyDescent="0.3">
      <c r="A48" s="390"/>
      <c r="B48" s="391"/>
      <c r="C48" s="391"/>
      <c r="D48" s="391"/>
      <c r="E48" s="391"/>
      <c r="F48" s="392"/>
      <c r="G48" s="53" t="s">
        <v>14</v>
      </c>
      <c r="H48" s="241">
        <f t="shared" ref="H48" si="66">H46+H47</f>
        <v>12268006186</v>
      </c>
      <c r="I48" s="241">
        <f t="shared" ref="I48:AE48" si="67">I46+I47</f>
        <v>1643433817</v>
      </c>
      <c r="J48" s="241">
        <f t="shared" si="67"/>
        <v>1643433817</v>
      </c>
      <c r="K48" s="241">
        <f t="shared" si="67"/>
        <v>1368650617</v>
      </c>
      <c r="L48" s="241">
        <f t="shared" si="67"/>
        <v>1198849249</v>
      </c>
      <c r="M48" s="241">
        <f t="shared" si="67"/>
        <v>1744585000</v>
      </c>
      <c r="N48" s="241">
        <f t="shared" si="67"/>
        <v>2150813423</v>
      </c>
      <c r="O48" s="241">
        <f t="shared" si="67"/>
        <v>2110413401</v>
      </c>
      <c r="P48" s="241">
        <f t="shared" si="67"/>
        <v>2108695107</v>
      </c>
      <c r="Q48" s="241">
        <f t="shared" si="67"/>
        <v>2065445107</v>
      </c>
      <c r="R48" s="241">
        <f t="shared" si="67"/>
        <v>2064283513</v>
      </c>
      <c r="S48" s="241">
        <f t="shared" si="67"/>
        <v>2448104234</v>
      </c>
      <c r="T48" s="241">
        <f t="shared" si="67"/>
        <v>2448104234</v>
      </c>
      <c r="U48" s="241">
        <f t="shared" si="67"/>
        <v>2445832899</v>
      </c>
      <c r="V48" s="242">
        <f t="shared" si="67"/>
        <v>2437182899</v>
      </c>
      <c r="W48" s="242">
        <f t="shared" si="67"/>
        <v>2437182899</v>
      </c>
      <c r="X48" s="241">
        <f t="shared" si="67"/>
        <v>2414619860</v>
      </c>
      <c r="Y48" s="260">
        <f t="shared" si="67"/>
        <v>3914253564</v>
      </c>
      <c r="Z48" s="260">
        <f t="shared" si="67"/>
        <v>3914253564</v>
      </c>
      <c r="AA48" s="260">
        <f t="shared" si="67"/>
        <v>0</v>
      </c>
      <c r="AB48" s="260">
        <f t="shared" si="67"/>
        <v>0</v>
      </c>
      <c r="AC48" s="260">
        <f t="shared" si="67"/>
        <v>0</v>
      </c>
      <c r="AD48" s="260">
        <f t="shared" si="67"/>
        <v>0</v>
      </c>
      <c r="AE48" s="260">
        <f t="shared" si="67"/>
        <v>2676000000</v>
      </c>
      <c r="AF48" s="229">
        <f t="shared" ref="AF48:AK48" si="68">+AF46+AF47</f>
        <v>0</v>
      </c>
      <c r="AG48" s="229">
        <f t="shared" si="68"/>
        <v>0</v>
      </c>
      <c r="AH48" s="229">
        <f t="shared" si="68"/>
        <v>0</v>
      </c>
      <c r="AI48" s="229">
        <f t="shared" si="68"/>
        <v>0</v>
      </c>
      <c r="AJ48" s="229">
        <f t="shared" si="68"/>
        <v>0</v>
      </c>
      <c r="AK48" s="261">
        <f t="shared" si="68"/>
        <v>1948075603</v>
      </c>
      <c r="AL48" s="243"/>
      <c r="AM48" s="244"/>
      <c r="AN48" s="244"/>
      <c r="AO48" s="245">
        <f>+AK48/Z48</f>
        <v>0.4976876360072211</v>
      </c>
      <c r="AP48" s="240"/>
      <c r="AQ48" s="403"/>
      <c r="AR48" s="404"/>
      <c r="AS48" s="404"/>
      <c r="AT48" s="404"/>
      <c r="AU48" s="405"/>
      <c r="AV48" s="6"/>
      <c r="AW48" s="6"/>
    </row>
    <row r="51" spans="7:14" x14ac:dyDescent="0.25">
      <c r="G51" s="74" t="s">
        <v>126</v>
      </c>
      <c r="H51" s="1"/>
      <c r="I51" s="1"/>
      <c r="J51" s="1"/>
      <c r="K51" s="1"/>
      <c r="L51" s="1"/>
      <c r="M51" s="1"/>
    </row>
    <row r="52" spans="7:14" ht="15.75" customHeight="1" x14ac:dyDescent="0.25">
      <c r="G52" s="76" t="s">
        <v>127</v>
      </c>
      <c r="H52" s="345" t="s">
        <v>128</v>
      </c>
      <c r="I52" s="345"/>
      <c r="J52" s="345"/>
      <c r="K52" s="345"/>
      <c r="L52" s="347" t="s">
        <v>129</v>
      </c>
      <c r="M52" s="347"/>
      <c r="N52" s="347"/>
    </row>
    <row r="53" spans="7:14" x14ac:dyDescent="0.25">
      <c r="G53" s="75">
        <v>11</v>
      </c>
      <c r="H53" s="346" t="s">
        <v>130</v>
      </c>
      <c r="I53" s="346"/>
      <c r="J53" s="346"/>
      <c r="K53" s="346"/>
      <c r="L53" s="348" t="s">
        <v>132</v>
      </c>
      <c r="M53" s="348"/>
      <c r="N53" s="348"/>
    </row>
  </sheetData>
  <mergeCells count="99">
    <mergeCell ref="A10:A21"/>
    <mergeCell ref="A22:A27"/>
    <mergeCell ref="B16:B21"/>
    <mergeCell ref="C16:C21"/>
    <mergeCell ref="D16:D21"/>
    <mergeCell ref="A46:F48"/>
    <mergeCell ref="AS34:AS39"/>
    <mergeCell ref="D34:D39"/>
    <mergeCell ref="AR40:AR45"/>
    <mergeCell ref="AS40:AS45"/>
    <mergeCell ref="AQ40:AQ45"/>
    <mergeCell ref="AQ46:AU48"/>
    <mergeCell ref="B34:B39"/>
    <mergeCell ref="C34:C39"/>
    <mergeCell ref="AQ34:AQ39"/>
    <mergeCell ref="AR34:AR39"/>
    <mergeCell ref="A28:A45"/>
    <mergeCell ref="E28:E33"/>
    <mergeCell ref="F28:F33"/>
    <mergeCell ref="E34:E39"/>
    <mergeCell ref="F34:F39"/>
    <mergeCell ref="AT34:AT39"/>
    <mergeCell ref="AU34:AU39"/>
    <mergeCell ref="AQ28:AQ33"/>
    <mergeCell ref="AR28:AR33"/>
    <mergeCell ref="AS28:AS33"/>
    <mergeCell ref="AT28:AT33"/>
    <mergeCell ref="AU28:AU33"/>
    <mergeCell ref="AT40:AT45"/>
    <mergeCell ref="AU40:AU45"/>
    <mergeCell ref="B40:B45"/>
    <mergeCell ref="C40:C45"/>
    <mergeCell ref="D40:D45"/>
    <mergeCell ref="E40:E45"/>
    <mergeCell ref="F40:F45"/>
    <mergeCell ref="A7:A9"/>
    <mergeCell ref="AS7:AS9"/>
    <mergeCell ref="AT7:AT9"/>
    <mergeCell ref="AP7:AP9"/>
    <mergeCell ref="B7:D8"/>
    <mergeCell ref="J7:AJ7"/>
    <mergeCell ref="I8:L8"/>
    <mergeCell ref="M8:R8"/>
    <mergeCell ref="S8:X8"/>
    <mergeCell ref="Y8:AD8"/>
    <mergeCell ref="AK8:AN8"/>
    <mergeCell ref="F7:F9"/>
    <mergeCell ref="AK7:AN7"/>
    <mergeCell ref="AR7:AR9"/>
    <mergeCell ref="AU7:AU9"/>
    <mergeCell ref="B10:B15"/>
    <mergeCell ref="C10:C15"/>
    <mergeCell ref="D10:D15"/>
    <mergeCell ref="AQ10:AQ15"/>
    <mergeCell ref="AQ7:AQ9"/>
    <mergeCell ref="E7:E9"/>
    <mergeCell ref="G7:G9"/>
    <mergeCell ref="E10:E15"/>
    <mergeCell ref="F10:F15"/>
    <mergeCell ref="AU10:AU15"/>
    <mergeCell ref="AR10:AR15"/>
    <mergeCell ref="AS10:AS15"/>
    <mergeCell ref="AT10:AT15"/>
    <mergeCell ref="A1:E3"/>
    <mergeCell ref="A4:P4"/>
    <mergeCell ref="A5:P5"/>
    <mergeCell ref="AM3:AU3"/>
    <mergeCell ref="F1:AU1"/>
    <mergeCell ref="F3:AL3"/>
    <mergeCell ref="Q4:AU4"/>
    <mergeCell ref="Q5:AU5"/>
    <mergeCell ref="F2:AU2"/>
    <mergeCell ref="H52:K52"/>
    <mergeCell ref="H53:K53"/>
    <mergeCell ref="L52:N52"/>
    <mergeCell ref="L53:N53"/>
    <mergeCell ref="AO7:AO9"/>
    <mergeCell ref="H7:H9"/>
    <mergeCell ref="AE8:AJ8"/>
    <mergeCell ref="B28:B33"/>
    <mergeCell ref="C28:C33"/>
    <mergeCell ref="D28:D33"/>
    <mergeCell ref="AS16:AS21"/>
    <mergeCell ref="AT16:AT21"/>
    <mergeCell ref="E16:E21"/>
    <mergeCell ref="F16:F21"/>
    <mergeCell ref="B22:B27"/>
    <mergeCell ref="C22:C27"/>
    <mergeCell ref="D22:D27"/>
    <mergeCell ref="E22:E27"/>
    <mergeCell ref="F22:F27"/>
    <mergeCell ref="AU16:AU21"/>
    <mergeCell ref="AQ22:AQ27"/>
    <mergeCell ref="AR22:AR27"/>
    <mergeCell ref="AS22:AS27"/>
    <mergeCell ref="AT22:AT27"/>
    <mergeCell ref="AU22:AU27"/>
    <mergeCell ref="AQ16:AQ21"/>
    <mergeCell ref="AR16:AR21"/>
  </mergeCells>
  <dataValidations count="1">
    <dataValidation type="list" allowBlank="1" showInputMessage="1" showErrorMessage="1" sqref="D10:D45" xr:uid="{00000000-0002-0000-0100-000000000000}">
      <formula1>#REF!</formula1>
    </dataValidation>
  </dataValidations>
  <printOptions horizontalCentered="1" verticalCentered="1"/>
  <pageMargins left="0" right="0" top="0.15748031496062992" bottom="0.78740157480314965" header="0.31496062992125984" footer="0"/>
  <pageSetup scale="55"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1"/>
  <sheetViews>
    <sheetView tabSelected="1" zoomScale="55" zoomScaleNormal="55" workbookViewId="0">
      <selection activeCell="G29" sqref="G29:I29"/>
    </sheetView>
  </sheetViews>
  <sheetFormatPr baseColWidth="10" defaultRowHeight="12.75" x14ac:dyDescent="0.25"/>
  <cols>
    <col min="1" max="2" width="16.85546875" style="9" customWidth="1"/>
    <col min="3" max="3" width="16.85546875" style="20" customWidth="1"/>
    <col min="4" max="4" width="11.28515625" style="9" customWidth="1"/>
    <col min="5" max="5" width="9.85546875" style="9" customWidth="1"/>
    <col min="6" max="6" width="16.85546875" style="9" customWidth="1"/>
    <col min="7" max="13" width="8.28515625" style="9" customWidth="1"/>
    <col min="14" max="18" width="8.28515625" style="10" customWidth="1"/>
    <col min="19" max="19" width="10.28515625" style="10" customWidth="1"/>
    <col min="20" max="20" width="11.140625" style="10" customWidth="1"/>
    <col min="21" max="21" width="10.5703125" style="10" customWidth="1"/>
    <col min="22" max="22" width="67.85546875" style="13" customWidth="1"/>
    <col min="23" max="33" width="11.42578125" style="13"/>
    <col min="34" max="16384" width="11.42578125" style="9"/>
  </cols>
  <sheetData>
    <row r="1" spans="1:34" s="11" customFormat="1" ht="30.75" customHeight="1" x14ac:dyDescent="0.25">
      <c r="A1" s="350"/>
      <c r="B1" s="351"/>
      <c r="C1" s="351"/>
      <c r="D1" s="429" t="s">
        <v>136</v>
      </c>
      <c r="E1" s="430"/>
      <c r="F1" s="430"/>
      <c r="G1" s="430"/>
      <c r="H1" s="430"/>
      <c r="I1" s="430"/>
      <c r="J1" s="430"/>
      <c r="K1" s="430"/>
      <c r="L1" s="430"/>
      <c r="M1" s="430"/>
      <c r="N1" s="430"/>
      <c r="O1" s="430"/>
      <c r="P1" s="430"/>
      <c r="Q1" s="430"/>
      <c r="R1" s="430"/>
      <c r="S1" s="430"/>
      <c r="T1" s="430"/>
      <c r="U1" s="430"/>
      <c r="V1" s="431"/>
    </row>
    <row r="2" spans="1:34" s="11" customFormat="1" ht="31.5" customHeight="1" x14ac:dyDescent="0.25">
      <c r="A2" s="315"/>
      <c r="B2" s="316"/>
      <c r="C2" s="316"/>
      <c r="D2" s="432" t="s">
        <v>134</v>
      </c>
      <c r="E2" s="433"/>
      <c r="F2" s="433"/>
      <c r="G2" s="433"/>
      <c r="H2" s="433"/>
      <c r="I2" s="433"/>
      <c r="J2" s="433"/>
      <c r="K2" s="433"/>
      <c r="L2" s="433"/>
      <c r="M2" s="433"/>
      <c r="N2" s="433"/>
      <c r="O2" s="433"/>
      <c r="P2" s="433"/>
      <c r="Q2" s="433"/>
      <c r="R2" s="433"/>
      <c r="S2" s="433"/>
      <c r="T2" s="433"/>
      <c r="U2" s="433"/>
      <c r="V2" s="434"/>
    </row>
    <row r="3" spans="1:34" s="11" customFormat="1" ht="38.25" customHeight="1" thickBot="1" x14ac:dyDescent="0.3">
      <c r="A3" s="354"/>
      <c r="B3" s="355"/>
      <c r="C3" s="355"/>
      <c r="D3" s="444" t="s">
        <v>124</v>
      </c>
      <c r="E3" s="292"/>
      <c r="F3" s="292"/>
      <c r="G3" s="292"/>
      <c r="H3" s="292"/>
      <c r="I3" s="292"/>
      <c r="J3" s="292"/>
      <c r="K3" s="292"/>
      <c r="L3" s="292"/>
      <c r="M3" s="292"/>
      <c r="N3" s="292"/>
      <c r="O3" s="292"/>
      <c r="P3" s="292"/>
      <c r="Q3" s="292"/>
      <c r="R3" s="292"/>
      <c r="S3" s="292"/>
      <c r="T3" s="292"/>
      <c r="U3" s="293"/>
      <c r="V3" s="80" t="s">
        <v>125</v>
      </c>
    </row>
    <row r="4" spans="1:34" s="11" customFormat="1" ht="39.75" customHeight="1" x14ac:dyDescent="0.25">
      <c r="A4" s="295" t="s">
        <v>0</v>
      </c>
      <c r="B4" s="296"/>
      <c r="C4" s="440"/>
      <c r="D4" s="363" t="s">
        <v>137</v>
      </c>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5"/>
    </row>
    <row r="5" spans="1:34" s="11" customFormat="1" ht="43.5" customHeight="1" thickBot="1" x14ac:dyDescent="0.3">
      <c r="A5" s="360" t="s">
        <v>2</v>
      </c>
      <c r="B5" s="361"/>
      <c r="C5" s="439"/>
      <c r="D5" s="288" t="s">
        <v>142</v>
      </c>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90"/>
    </row>
    <row r="6" spans="1:34" s="12" customFormat="1" ht="42.75" customHeight="1" x14ac:dyDescent="0.25">
      <c r="A6" s="441" t="s">
        <v>57</v>
      </c>
      <c r="B6" s="426" t="s">
        <v>58</v>
      </c>
      <c r="C6" s="435" t="s">
        <v>59</v>
      </c>
      <c r="D6" s="437" t="s">
        <v>60</v>
      </c>
      <c r="E6" s="438"/>
      <c r="F6" s="426" t="s">
        <v>139</v>
      </c>
      <c r="G6" s="426"/>
      <c r="H6" s="426"/>
      <c r="I6" s="426"/>
      <c r="J6" s="426"/>
      <c r="K6" s="426"/>
      <c r="L6" s="426"/>
      <c r="M6" s="426"/>
      <c r="N6" s="426"/>
      <c r="O6" s="426"/>
      <c r="P6" s="426"/>
      <c r="Q6" s="426"/>
      <c r="R6" s="426"/>
      <c r="S6" s="426"/>
      <c r="T6" s="426" t="s">
        <v>64</v>
      </c>
      <c r="U6" s="426"/>
      <c r="V6" s="427" t="s">
        <v>141</v>
      </c>
    </row>
    <row r="7" spans="1:34" s="12" customFormat="1" ht="59.25" customHeight="1" thickBot="1" x14ac:dyDescent="0.3">
      <c r="A7" s="442"/>
      <c r="B7" s="443"/>
      <c r="C7" s="436"/>
      <c r="D7" s="58" t="s">
        <v>61</v>
      </c>
      <c r="E7" s="58" t="s">
        <v>62</v>
      </c>
      <c r="F7" s="58" t="s">
        <v>63</v>
      </c>
      <c r="G7" s="57" t="s">
        <v>15</v>
      </c>
      <c r="H7" s="57" t="s">
        <v>16</v>
      </c>
      <c r="I7" s="57" t="s">
        <v>17</v>
      </c>
      <c r="J7" s="57" t="s">
        <v>18</v>
      </c>
      <c r="K7" s="57" t="s">
        <v>19</v>
      </c>
      <c r="L7" s="57" t="s">
        <v>20</v>
      </c>
      <c r="M7" s="57" t="s">
        <v>21</v>
      </c>
      <c r="N7" s="57" t="s">
        <v>22</v>
      </c>
      <c r="O7" s="57" t="s">
        <v>23</v>
      </c>
      <c r="P7" s="57" t="s">
        <v>24</v>
      </c>
      <c r="Q7" s="57" t="s">
        <v>25</v>
      </c>
      <c r="R7" s="57" t="s">
        <v>26</v>
      </c>
      <c r="S7" s="86" t="s">
        <v>27</v>
      </c>
      <c r="T7" s="86" t="s">
        <v>65</v>
      </c>
      <c r="U7" s="86" t="s">
        <v>66</v>
      </c>
      <c r="V7" s="428"/>
    </row>
    <row r="8" spans="1:34" s="13" customFormat="1" ht="109.5" customHeight="1" x14ac:dyDescent="0.25">
      <c r="A8" s="416" t="s">
        <v>149</v>
      </c>
      <c r="B8" s="422" t="s">
        <v>159</v>
      </c>
      <c r="C8" s="448" t="s">
        <v>203</v>
      </c>
      <c r="D8" s="450" t="s">
        <v>140</v>
      </c>
      <c r="E8" s="450"/>
      <c r="F8" s="59" t="s">
        <v>28</v>
      </c>
      <c r="G8" s="109">
        <v>6.5299999999999997E-2</v>
      </c>
      <c r="H8" s="109">
        <v>6.4699999999999994E-2</v>
      </c>
      <c r="I8" s="109">
        <v>8.5000000000000006E-2</v>
      </c>
      <c r="J8" s="109">
        <v>8.5000000000000006E-2</v>
      </c>
      <c r="K8" s="109">
        <v>8.5000000000000006E-2</v>
      </c>
      <c r="L8" s="109">
        <v>8.5000000000000006E-2</v>
      </c>
      <c r="M8" s="109">
        <v>0.105</v>
      </c>
      <c r="N8" s="109">
        <v>8.5000000000000006E-2</v>
      </c>
      <c r="O8" s="109">
        <v>8.5000000000000006E-2</v>
      </c>
      <c r="P8" s="109">
        <v>8.5000000000000006E-2</v>
      </c>
      <c r="Q8" s="109">
        <v>8.5000000000000006E-2</v>
      </c>
      <c r="R8" s="109">
        <v>8.5000000000000006E-2</v>
      </c>
      <c r="S8" s="116">
        <f>SUM(G8:R8)</f>
        <v>0.99999999999999989</v>
      </c>
      <c r="T8" s="456">
        <v>0.12</v>
      </c>
      <c r="U8" s="447">
        <v>0.12</v>
      </c>
      <c r="V8" s="451" t="s">
        <v>190</v>
      </c>
    </row>
    <row r="9" spans="1:34" s="13" customFormat="1" ht="124.5" customHeight="1" x14ac:dyDescent="0.25">
      <c r="A9" s="417"/>
      <c r="B9" s="423"/>
      <c r="C9" s="449"/>
      <c r="D9" s="420"/>
      <c r="E9" s="420"/>
      <c r="F9" s="61" t="s">
        <v>29</v>
      </c>
      <c r="G9" s="106">
        <v>6.5299999999999997E-2</v>
      </c>
      <c r="H9" s="106">
        <v>6.4699999999999994E-2</v>
      </c>
      <c r="I9" s="106">
        <v>8.5000000000000006E-2</v>
      </c>
      <c r="J9" s="106"/>
      <c r="K9" s="106"/>
      <c r="L9" s="106"/>
      <c r="M9" s="107"/>
      <c r="N9" s="107"/>
      <c r="O9" s="107"/>
      <c r="P9" s="108"/>
      <c r="Q9" s="108"/>
      <c r="R9" s="108"/>
      <c r="S9" s="246">
        <f>SUM(G9:R9)</f>
        <v>0.21500000000000002</v>
      </c>
      <c r="T9" s="412"/>
      <c r="U9" s="413"/>
      <c r="V9" s="452"/>
    </row>
    <row r="10" spans="1:34" s="13" customFormat="1" ht="87.75" customHeight="1" x14ac:dyDescent="0.25">
      <c r="A10" s="417"/>
      <c r="B10" s="423" t="s">
        <v>160</v>
      </c>
      <c r="C10" s="453" t="s">
        <v>204</v>
      </c>
      <c r="D10" s="420" t="s">
        <v>140</v>
      </c>
      <c r="E10" s="420"/>
      <c r="F10" s="94" t="s">
        <v>28</v>
      </c>
      <c r="G10" s="110">
        <v>1.3599999999999999E-2</v>
      </c>
      <c r="H10" s="115">
        <v>0.05</v>
      </c>
      <c r="I10" s="110">
        <v>9.5299999999999996E-2</v>
      </c>
      <c r="J10" s="110">
        <v>0.13089999999999999</v>
      </c>
      <c r="K10" s="110">
        <v>0.13089999999999999</v>
      </c>
      <c r="L10" s="110">
        <v>0.13089999999999999</v>
      </c>
      <c r="M10" s="110">
        <v>0.13089999999999999</v>
      </c>
      <c r="N10" s="110">
        <v>6.3500000000000001E-2</v>
      </c>
      <c r="O10" s="110">
        <v>6.3500000000000001E-2</v>
      </c>
      <c r="P10" s="110">
        <v>6.3500000000000001E-2</v>
      </c>
      <c r="Q10" s="110">
        <v>6.3500000000000001E-2</v>
      </c>
      <c r="R10" s="110">
        <v>6.3500000000000001E-2</v>
      </c>
      <c r="S10" s="112">
        <f t="shared" ref="S10:S29" si="0">SUM(G10:R10)</f>
        <v>1</v>
      </c>
      <c r="T10" s="412">
        <f>+U10</f>
        <v>0.1</v>
      </c>
      <c r="U10" s="413">
        <v>0.1</v>
      </c>
      <c r="V10" s="465" t="s">
        <v>193</v>
      </c>
    </row>
    <row r="11" spans="1:34" s="13" customFormat="1" ht="87.75" customHeight="1" x14ac:dyDescent="0.25">
      <c r="A11" s="418"/>
      <c r="B11" s="424"/>
      <c r="C11" s="454"/>
      <c r="D11" s="420"/>
      <c r="E11" s="420"/>
      <c r="F11" s="61" t="s">
        <v>29</v>
      </c>
      <c r="G11" s="106">
        <v>1.3599999999999999E-2</v>
      </c>
      <c r="H11" s="106">
        <v>0.05</v>
      </c>
      <c r="I11" s="106">
        <v>9.5299999999999996E-2</v>
      </c>
      <c r="J11" s="107"/>
      <c r="K11" s="107"/>
      <c r="L11" s="107"/>
      <c r="M11" s="108"/>
      <c r="N11" s="108"/>
      <c r="O11" s="108"/>
      <c r="P11" s="108"/>
      <c r="Q11" s="108"/>
      <c r="R11" s="108"/>
      <c r="S11" s="246">
        <f t="shared" si="0"/>
        <v>0.15889999999999999</v>
      </c>
      <c r="T11" s="412"/>
      <c r="U11" s="413"/>
      <c r="V11" s="466"/>
    </row>
    <row r="12" spans="1:34" s="13" customFormat="1" ht="111" customHeight="1" x14ac:dyDescent="0.25">
      <c r="A12" s="421" t="s">
        <v>150</v>
      </c>
      <c r="B12" s="423" t="s">
        <v>161</v>
      </c>
      <c r="C12" s="453" t="s">
        <v>205</v>
      </c>
      <c r="D12" s="420" t="s">
        <v>140</v>
      </c>
      <c r="E12" s="420"/>
      <c r="F12" s="94" t="s">
        <v>28</v>
      </c>
      <c r="G12" s="110">
        <v>6.9000000000000006E-2</v>
      </c>
      <c r="H12" s="115">
        <v>0.12</v>
      </c>
      <c r="I12" s="110">
        <v>8.1000000000000003E-2</v>
      </c>
      <c r="J12" s="110">
        <v>8.1000000000000003E-2</v>
      </c>
      <c r="K12" s="110">
        <v>8.1000000000000003E-2</v>
      </c>
      <c r="L12" s="110">
        <v>8.1000000000000003E-2</v>
      </c>
      <c r="M12" s="110">
        <v>8.1000000000000003E-2</v>
      </c>
      <c r="N12" s="110">
        <v>8.1000000000000003E-2</v>
      </c>
      <c r="O12" s="110">
        <v>8.1000000000000003E-2</v>
      </c>
      <c r="P12" s="110">
        <v>8.1000000000000003E-2</v>
      </c>
      <c r="Q12" s="110">
        <v>8.1000000000000003E-2</v>
      </c>
      <c r="R12" s="110">
        <v>8.2000000000000003E-2</v>
      </c>
      <c r="S12" s="112">
        <f t="shared" si="0"/>
        <v>0.99999999999999978</v>
      </c>
      <c r="T12" s="412">
        <f>+U12+U16+U14</f>
        <v>0.4</v>
      </c>
      <c r="U12" s="413">
        <v>0.15</v>
      </c>
      <c r="V12" s="445" t="s">
        <v>194</v>
      </c>
    </row>
    <row r="13" spans="1:34" s="13" customFormat="1" ht="111" customHeight="1" x14ac:dyDescent="0.25">
      <c r="A13" s="421"/>
      <c r="B13" s="423"/>
      <c r="C13" s="454"/>
      <c r="D13" s="420"/>
      <c r="E13" s="420"/>
      <c r="F13" s="61" t="s">
        <v>29</v>
      </c>
      <c r="G13" s="106">
        <v>6.9000000000000006E-2</v>
      </c>
      <c r="H13" s="106">
        <v>0.12</v>
      </c>
      <c r="I13" s="106">
        <v>8.1000000000000003E-2</v>
      </c>
      <c r="J13" s="107"/>
      <c r="K13" s="107"/>
      <c r="L13" s="107"/>
      <c r="M13" s="108"/>
      <c r="N13" s="108"/>
      <c r="O13" s="108"/>
      <c r="P13" s="108"/>
      <c r="Q13" s="108"/>
      <c r="R13" s="108"/>
      <c r="S13" s="246">
        <f t="shared" si="0"/>
        <v>0.27</v>
      </c>
      <c r="T13" s="412"/>
      <c r="U13" s="413"/>
      <c r="V13" s="463"/>
    </row>
    <row r="14" spans="1:34" s="13" customFormat="1" ht="99.75" customHeight="1" x14ac:dyDescent="0.25">
      <c r="A14" s="421"/>
      <c r="B14" s="423"/>
      <c r="C14" s="455" t="s">
        <v>206</v>
      </c>
      <c r="D14" s="420" t="s">
        <v>140</v>
      </c>
      <c r="E14" s="420"/>
      <c r="F14" s="94" t="s">
        <v>28</v>
      </c>
      <c r="G14" s="110">
        <v>6.6000000000000003E-2</v>
      </c>
      <c r="H14" s="115">
        <v>0.17899999999999999</v>
      </c>
      <c r="I14" s="110">
        <v>7.2999999999999995E-2</v>
      </c>
      <c r="J14" s="110">
        <v>7.2999999999999995E-2</v>
      </c>
      <c r="K14" s="110">
        <v>7.2999999999999995E-2</v>
      </c>
      <c r="L14" s="110">
        <v>7.2999999999999995E-2</v>
      </c>
      <c r="M14" s="110">
        <v>7.2999999999999995E-2</v>
      </c>
      <c r="N14" s="110">
        <v>7.2999999999999995E-2</v>
      </c>
      <c r="O14" s="110">
        <v>7.2999999999999995E-2</v>
      </c>
      <c r="P14" s="110">
        <v>7.2999999999999995E-2</v>
      </c>
      <c r="Q14" s="110">
        <v>7.2999999999999995E-2</v>
      </c>
      <c r="R14" s="110">
        <v>9.8000000000000004E-2</v>
      </c>
      <c r="S14" s="112">
        <f t="shared" si="0"/>
        <v>0.99999999999999978</v>
      </c>
      <c r="T14" s="412"/>
      <c r="U14" s="413">
        <v>0.15</v>
      </c>
      <c r="V14" s="445" t="s">
        <v>195</v>
      </c>
    </row>
    <row r="15" spans="1:34" s="13" customFormat="1" ht="99.75" customHeight="1" x14ac:dyDescent="0.25">
      <c r="A15" s="421"/>
      <c r="B15" s="423"/>
      <c r="C15" s="455"/>
      <c r="D15" s="420"/>
      <c r="E15" s="420"/>
      <c r="F15" s="61" t="s">
        <v>29</v>
      </c>
      <c r="G15" s="106">
        <v>6.6000000000000003E-2</v>
      </c>
      <c r="H15" s="106">
        <v>0.17899999999999999</v>
      </c>
      <c r="I15" s="106">
        <v>7.2999999999999995E-2</v>
      </c>
      <c r="J15" s="107"/>
      <c r="K15" s="107"/>
      <c r="L15" s="107"/>
      <c r="M15" s="106"/>
      <c r="N15" s="106"/>
      <c r="O15" s="106"/>
      <c r="P15" s="106"/>
      <c r="Q15" s="106"/>
      <c r="R15" s="106"/>
      <c r="S15" s="246">
        <f t="shared" si="0"/>
        <v>0.318</v>
      </c>
      <c r="T15" s="412"/>
      <c r="U15" s="413"/>
      <c r="V15" s="463"/>
    </row>
    <row r="16" spans="1:34" s="13" customFormat="1" ht="66" customHeight="1" x14ac:dyDescent="0.25">
      <c r="A16" s="421"/>
      <c r="B16" s="423"/>
      <c r="C16" s="455" t="s">
        <v>207</v>
      </c>
      <c r="D16" s="420" t="s">
        <v>140</v>
      </c>
      <c r="E16" s="420"/>
      <c r="F16" s="94" t="s">
        <v>28</v>
      </c>
      <c r="G16" s="110">
        <v>0.05</v>
      </c>
      <c r="H16" s="110">
        <v>0.05</v>
      </c>
      <c r="I16" s="110">
        <v>0.09</v>
      </c>
      <c r="J16" s="110">
        <v>0.09</v>
      </c>
      <c r="K16" s="110">
        <v>0.09</v>
      </c>
      <c r="L16" s="110">
        <v>0.09</v>
      </c>
      <c r="M16" s="110">
        <v>0.09</v>
      </c>
      <c r="N16" s="110">
        <v>0.09</v>
      </c>
      <c r="O16" s="110">
        <v>0.09</v>
      </c>
      <c r="P16" s="110">
        <v>0.09</v>
      </c>
      <c r="Q16" s="110">
        <v>0.09</v>
      </c>
      <c r="R16" s="110">
        <v>0.09</v>
      </c>
      <c r="S16" s="112">
        <f t="shared" si="0"/>
        <v>0.99999999999999978</v>
      </c>
      <c r="T16" s="412"/>
      <c r="U16" s="414">
        <v>0.1</v>
      </c>
      <c r="V16" s="445" t="s">
        <v>196</v>
      </c>
    </row>
    <row r="17" spans="1:33" s="13" customFormat="1" ht="58.5" customHeight="1" x14ac:dyDescent="0.25">
      <c r="A17" s="421"/>
      <c r="B17" s="423"/>
      <c r="C17" s="455"/>
      <c r="D17" s="420"/>
      <c r="E17" s="420"/>
      <c r="F17" s="61" t="s">
        <v>29</v>
      </c>
      <c r="G17" s="107">
        <v>0.05</v>
      </c>
      <c r="H17" s="107">
        <v>0.05</v>
      </c>
      <c r="I17" s="107">
        <v>0.09</v>
      </c>
      <c r="J17" s="107"/>
      <c r="K17" s="107"/>
      <c r="L17" s="107"/>
      <c r="M17" s="107"/>
      <c r="N17" s="107"/>
      <c r="O17" s="107"/>
      <c r="P17" s="107"/>
      <c r="Q17" s="108"/>
      <c r="R17" s="108"/>
      <c r="S17" s="113">
        <f t="shared" si="0"/>
        <v>0.19</v>
      </c>
      <c r="T17" s="412"/>
      <c r="U17" s="414"/>
      <c r="V17" s="463"/>
    </row>
    <row r="18" spans="1:33" s="13" customFormat="1" ht="87" customHeight="1" x14ac:dyDescent="0.25">
      <c r="A18" s="419" t="s">
        <v>151</v>
      </c>
      <c r="B18" s="425" t="s">
        <v>162</v>
      </c>
      <c r="C18" s="449" t="s">
        <v>208</v>
      </c>
      <c r="D18" s="420" t="s">
        <v>140</v>
      </c>
      <c r="E18" s="420"/>
      <c r="F18" s="94" t="s">
        <v>28</v>
      </c>
      <c r="G18" s="110">
        <v>0.05</v>
      </c>
      <c r="H18" s="110">
        <v>0.05</v>
      </c>
      <c r="I18" s="110">
        <v>0.05</v>
      </c>
      <c r="J18" s="110">
        <v>0.1</v>
      </c>
      <c r="K18" s="110">
        <v>0.1</v>
      </c>
      <c r="L18" s="110">
        <v>0.1</v>
      </c>
      <c r="M18" s="110">
        <v>0.1</v>
      </c>
      <c r="N18" s="110">
        <v>0.1</v>
      </c>
      <c r="O18" s="110">
        <v>0.1</v>
      </c>
      <c r="P18" s="110">
        <v>0.1</v>
      </c>
      <c r="Q18" s="110">
        <v>0.1</v>
      </c>
      <c r="R18" s="110">
        <v>0.05</v>
      </c>
      <c r="S18" s="112">
        <f t="shared" si="0"/>
        <v>0.99999999999999989</v>
      </c>
      <c r="T18" s="412">
        <f>+U18+U20</f>
        <v>0.15000000000000002</v>
      </c>
      <c r="U18" s="414">
        <v>0.1</v>
      </c>
      <c r="V18" s="467" t="s">
        <v>199</v>
      </c>
    </row>
    <row r="19" spans="1:33" s="13" customFormat="1" ht="112.5" customHeight="1" x14ac:dyDescent="0.25">
      <c r="A19" s="419"/>
      <c r="B19" s="423"/>
      <c r="C19" s="455"/>
      <c r="D19" s="420"/>
      <c r="E19" s="420"/>
      <c r="F19" s="61" t="s">
        <v>29</v>
      </c>
      <c r="G19" s="107">
        <v>0.05</v>
      </c>
      <c r="H19" s="107">
        <v>0.05</v>
      </c>
      <c r="I19" s="107">
        <v>0.05</v>
      </c>
      <c r="J19" s="107"/>
      <c r="K19" s="107"/>
      <c r="L19" s="107"/>
      <c r="M19" s="107"/>
      <c r="N19" s="107"/>
      <c r="O19" s="107"/>
      <c r="P19" s="108"/>
      <c r="Q19" s="108"/>
      <c r="R19" s="108"/>
      <c r="S19" s="113">
        <f t="shared" si="0"/>
        <v>0.15000000000000002</v>
      </c>
      <c r="T19" s="412"/>
      <c r="U19" s="414"/>
      <c r="V19" s="468"/>
    </row>
    <row r="20" spans="1:33" s="13" customFormat="1" ht="47.25" customHeight="1" x14ac:dyDescent="0.25">
      <c r="A20" s="419"/>
      <c r="B20" s="423"/>
      <c r="C20" s="455" t="s">
        <v>209</v>
      </c>
      <c r="D20" s="420" t="s">
        <v>140</v>
      </c>
      <c r="E20" s="420"/>
      <c r="F20" s="94" t="s">
        <v>28</v>
      </c>
      <c r="G20" s="110">
        <v>0.05</v>
      </c>
      <c r="H20" s="110">
        <v>0.05</v>
      </c>
      <c r="I20" s="110">
        <v>0.09</v>
      </c>
      <c r="J20" s="110">
        <v>0.09</v>
      </c>
      <c r="K20" s="110">
        <v>0.09</v>
      </c>
      <c r="L20" s="110">
        <v>0.09</v>
      </c>
      <c r="M20" s="110">
        <v>0.09</v>
      </c>
      <c r="N20" s="110">
        <v>0.09</v>
      </c>
      <c r="O20" s="110">
        <v>0.09</v>
      </c>
      <c r="P20" s="110">
        <v>0.09</v>
      </c>
      <c r="Q20" s="110">
        <v>0.09</v>
      </c>
      <c r="R20" s="110">
        <v>0.09</v>
      </c>
      <c r="S20" s="112">
        <f t="shared" si="0"/>
        <v>0.99999999999999978</v>
      </c>
      <c r="T20" s="412"/>
      <c r="U20" s="414">
        <v>0.05</v>
      </c>
      <c r="V20" s="467" t="s">
        <v>183</v>
      </c>
    </row>
    <row r="21" spans="1:33" s="13" customFormat="1" ht="54.75" customHeight="1" x14ac:dyDescent="0.25">
      <c r="A21" s="419"/>
      <c r="B21" s="423"/>
      <c r="C21" s="455"/>
      <c r="D21" s="420"/>
      <c r="E21" s="420"/>
      <c r="F21" s="61" t="s">
        <v>29</v>
      </c>
      <c r="G21" s="107">
        <v>0.05</v>
      </c>
      <c r="H21" s="107">
        <v>0.05</v>
      </c>
      <c r="I21" s="107">
        <v>0.09</v>
      </c>
      <c r="J21" s="107"/>
      <c r="K21" s="107"/>
      <c r="L21" s="107"/>
      <c r="M21" s="107"/>
      <c r="N21" s="107"/>
      <c r="O21" s="107"/>
      <c r="P21" s="107"/>
      <c r="Q21" s="108"/>
      <c r="R21" s="108"/>
      <c r="S21" s="113">
        <f t="shared" si="0"/>
        <v>0.19</v>
      </c>
      <c r="T21" s="412"/>
      <c r="U21" s="414"/>
      <c r="V21" s="468"/>
    </row>
    <row r="22" spans="1:33" s="13" customFormat="1" ht="77.25" customHeight="1" x14ac:dyDescent="0.25">
      <c r="A22" s="419"/>
      <c r="B22" s="415" t="s">
        <v>157</v>
      </c>
      <c r="C22" s="457" t="s">
        <v>210</v>
      </c>
      <c r="D22" s="420" t="s">
        <v>140</v>
      </c>
      <c r="E22" s="420"/>
      <c r="F22" s="94" t="s">
        <v>28</v>
      </c>
      <c r="G22" s="111">
        <v>0.1</v>
      </c>
      <c r="H22" s="111">
        <v>0.11</v>
      </c>
      <c r="I22" s="111">
        <v>0.1</v>
      </c>
      <c r="J22" s="111">
        <v>7.0000000000000007E-2</v>
      </c>
      <c r="K22" s="111">
        <v>7.0000000000000007E-2</v>
      </c>
      <c r="L22" s="111">
        <v>7.0000000000000007E-2</v>
      </c>
      <c r="M22" s="111">
        <v>0.1</v>
      </c>
      <c r="N22" s="111">
        <v>7.0000000000000007E-2</v>
      </c>
      <c r="O22" s="111">
        <v>7.0000000000000007E-2</v>
      </c>
      <c r="P22" s="111">
        <v>0.1</v>
      </c>
      <c r="Q22" s="111">
        <v>7.0000000000000007E-2</v>
      </c>
      <c r="R22" s="111">
        <v>7.0000000000000007E-2</v>
      </c>
      <c r="S22" s="112">
        <f t="shared" si="0"/>
        <v>1</v>
      </c>
      <c r="T22" s="412">
        <v>0.16</v>
      </c>
      <c r="U22" s="413">
        <v>7.0000000000000007E-2</v>
      </c>
      <c r="V22" s="445" t="s">
        <v>179</v>
      </c>
    </row>
    <row r="23" spans="1:33" s="13" customFormat="1" ht="77.25" customHeight="1" x14ac:dyDescent="0.25">
      <c r="A23" s="419"/>
      <c r="B23" s="415"/>
      <c r="C23" s="457"/>
      <c r="D23" s="420"/>
      <c r="E23" s="420"/>
      <c r="F23" s="61" t="s">
        <v>29</v>
      </c>
      <c r="G23" s="107">
        <v>0.1</v>
      </c>
      <c r="H23" s="107">
        <v>0.11</v>
      </c>
      <c r="I23" s="107">
        <v>0.1</v>
      </c>
      <c r="J23" s="107"/>
      <c r="K23" s="107"/>
      <c r="L23" s="107"/>
      <c r="M23" s="107"/>
      <c r="N23" s="107"/>
      <c r="O23" s="107"/>
      <c r="P23" s="108"/>
      <c r="Q23" s="108"/>
      <c r="R23" s="108"/>
      <c r="S23" s="113">
        <f t="shared" si="0"/>
        <v>0.31000000000000005</v>
      </c>
      <c r="T23" s="412"/>
      <c r="U23" s="413"/>
      <c r="V23" s="463"/>
    </row>
    <row r="24" spans="1:33" s="13" customFormat="1" ht="47.25" customHeight="1" x14ac:dyDescent="0.25">
      <c r="A24" s="419"/>
      <c r="B24" s="415"/>
      <c r="C24" s="469" t="s">
        <v>211</v>
      </c>
      <c r="D24" s="420" t="s">
        <v>140</v>
      </c>
      <c r="E24" s="420"/>
      <c r="F24" s="94" t="s">
        <v>28</v>
      </c>
      <c r="G24" s="111">
        <v>0</v>
      </c>
      <c r="H24" s="111">
        <v>0.3</v>
      </c>
      <c r="I24" s="111">
        <v>0</v>
      </c>
      <c r="J24" s="111">
        <v>0.2</v>
      </c>
      <c r="K24" s="111">
        <v>0</v>
      </c>
      <c r="L24" s="111">
        <v>0</v>
      </c>
      <c r="M24" s="111">
        <v>0.3</v>
      </c>
      <c r="N24" s="111">
        <v>0</v>
      </c>
      <c r="O24" s="111">
        <v>0</v>
      </c>
      <c r="P24" s="111">
        <v>0.2</v>
      </c>
      <c r="Q24" s="111">
        <v>0</v>
      </c>
      <c r="R24" s="111">
        <v>0</v>
      </c>
      <c r="S24" s="112">
        <f t="shared" si="0"/>
        <v>1</v>
      </c>
      <c r="T24" s="412"/>
      <c r="U24" s="413">
        <v>2.5000000000000001E-2</v>
      </c>
      <c r="V24" s="445" t="s">
        <v>180</v>
      </c>
    </row>
    <row r="25" spans="1:33" s="13" customFormat="1" ht="57.75" customHeight="1" x14ac:dyDescent="0.25">
      <c r="A25" s="419"/>
      <c r="B25" s="415"/>
      <c r="C25" s="469"/>
      <c r="D25" s="420"/>
      <c r="E25" s="420"/>
      <c r="F25" s="61" t="s">
        <v>29</v>
      </c>
      <c r="G25" s="107">
        <v>0</v>
      </c>
      <c r="H25" s="107">
        <v>0.3</v>
      </c>
      <c r="I25" s="107">
        <v>0</v>
      </c>
      <c r="J25" s="107"/>
      <c r="K25" s="107"/>
      <c r="L25" s="107"/>
      <c r="M25" s="108"/>
      <c r="N25" s="108"/>
      <c r="O25" s="108"/>
      <c r="P25" s="108"/>
      <c r="Q25" s="108"/>
      <c r="R25" s="108"/>
      <c r="S25" s="113">
        <f t="shared" si="0"/>
        <v>0.3</v>
      </c>
      <c r="T25" s="412"/>
      <c r="U25" s="413"/>
      <c r="V25" s="464"/>
    </row>
    <row r="26" spans="1:33" s="13" customFormat="1" ht="68.25" customHeight="1" x14ac:dyDescent="0.25">
      <c r="A26" s="419"/>
      <c r="B26" s="415"/>
      <c r="C26" s="340" t="s">
        <v>212</v>
      </c>
      <c r="D26" s="420" t="s">
        <v>140</v>
      </c>
      <c r="E26" s="420"/>
      <c r="F26" s="94" t="s">
        <v>28</v>
      </c>
      <c r="G26" s="111">
        <v>0.25</v>
      </c>
      <c r="H26" s="111">
        <v>0</v>
      </c>
      <c r="I26" s="111">
        <v>0</v>
      </c>
      <c r="J26" s="111">
        <v>0.25</v>
      </c>
      <c r="K26" s="111">
        <v>0</v>
      </c>
      <c r="L26" s="111">
        <v>0</v>
      </c>
      <c r="M26" s="111">
        <v>0.25</v>
      </c>
      <c r="N26" s="111">
        <v>0</v>
      </c>
      <c r="O26" s="111">
        <v>0</v>
      </c>
      <c r="P26" s="111">
        <v>0.25</v>
      </c>
      <c r="Q26" s="111">
        <v>0</v>
      </c>
      <c r="R26" s="111">
        <v>0</v>
      </c>
      <c r="S26" s="112">
        <f t="shared" si="0"/>
        <v>1</v>
      </c>
      <c r="T26" s="412"/>
      <c r="U26" s="413">
        <v>6.5000000000000002E-2</v>
      </c>
      <c r="V26" s="445" t="s">
        <v>181</v>
      </c>
    </row>
    <row r="27" spans="1:33" s="13" customFormat="1" ht="68.25" customHeight="1" thickBot="1" x14ac:dyDescent="0.3">
      <c r="A27" s="419"/>
      <c r="B27" s="415"/>
      <c r="C27" s="340"/>
      <c r="D27" s="420"/>
      <c r="E27" s="420"/>
      <c r="F27" s="61" t="s">
        <v>29</v>
      </c>
      <c r="G27" s="107">
        <v>0.25</v>
      </c>
      <c r="H27" s="107">
        <v>0</v>
      </c>
      <c r="I27" s="107">
        <v>0</v>
      </c>
      <c r="J27" s="107"/>
      <c r="K27" s="107"/>
      <c r="L27" s="107"/>
      <c r="M27" s="108"/>
      <c r="N27" s="108"/>
      <c r="O27" s="108"/>
      <c r="P27" s="108"/>
      <c r="Q27" s="108"/>
      <c r="R27" s="108"/>
      <c r="S27" s="113">
        <f t="shared" si="0"/>
        <v>0.25</v>
      </c>
      <c r="T27" s="412"/>
      <c r="U27" s="413"/>
      <c r="V27" s="446"/>
    </row>
    <row r="28" spans="1:33" s="13" customFormat="1" ht="84" customHeight="1" x14ac:dyDescent="0.25">
      <c r="A28" s="419"/>
      <c r="B28" s="461" t="s">
        <v>158</v>
      </c>
      <c r="C28" s="457" t="s">
        <v>213</v>
      </c>
      <c r="D28" s="420" t="s">
        <v>140</v>
      </c>
      <c r="E28" s="420"/>
      <c r="F28" s="94" t="s">
        <v>28</v>
      </c>
      <c r="G28" s="262">
        <v>0.04</v>
      </c>
      <c r="H28" s="262">
        <v>0.08</v>
      </c>
      <c r="I28" s="262">
        <v>0.05</v>
      </c>
      <c r="J28" s="262">
        <v>0.09</v>
      </c>
      <c r="K28" s="262">
        <v>0.13</v>
      </c>
      <c r="L28" s="262">
        <v>7.0000000000000007E-2</v>
      </c>
      <c r="M28" s="262">
        <v>0.09</v>
      </c>
      <c r="N28" s="262">
        <v>0.13</v>
      </c>
      <c r="O28" s="262">
        <v>0.08</v>
      </c>
      <c r="P28" s="262">
        <v>0.12</v>
      </c>
      <c r="Q28" s="262">
        <v>7.0000000000000007E-2</v>
      </c>
      <c r="R28" s="262">
        <v>0.05</v>
      </c>
      <c r="S28" s="112">
        <f t="shared" si="0"/>
        <v>1</v>
      </c>
      <c r="T28" s="412">
        <v>7.0000000000000007E-2</v>
      </c>
      <c r="U28" s="458">
        <f>+T28</f>
        <v>7.0000000000000007E-2</v>
      </c>
      <c r="V28" s="462" t="s">
        <v>202</v>
      </c>
    </row>
    <row r="29" spans="1:33" s="13" customFormat="1" ht="57.75" customHeight="1" x14ac:dyDescent="0.25">
      <c r="A29" s="419"/>
      <c r="B29" s="461"/>
      <c r="C29" s="457"/>
      <c r="D29" s="420"/>
      <c r="E29" s="420"/>
      <c r="F29" s="263" t="s">
        <v>29</v>
      </c>
      <c r="G29" s="106">
        <v>0.04</v>
      </c>
      <c r="H29" s="106">
        <v>0.08</v>
      </c>
      <c r="I29" s="106">
        <v>0.05</v>
      </c>
      <c r="J29" s="107"/>
      <c r="K29" s="107"/>
      <c r="L29" s="107"/>
      <c r="M29" s="107"/>
      <c r="N29" s="107"/>
      <c r="O29" s="107"/>
      <c r="P29" s="106"/>
      <c r="Q29" s="106"/>
      <c r="R29" s="106"/>
      <c r="S29" s="113">
        <f t="shared" si="0"/>
        <v>0.16999999999999998</v>
      </c>
      <c r="T29" s="412"/>
      <c r="U29" s="458"/>
      <c r="V29" s="452"/>
    </row>
    <row r="30" spans="1:33" s="15" customFormat="1" ht="18.75" customHeight="1" thickBot="1" x14ac:dyDescent="0.3">
      <c r="A30" s="459" t="s">
        <v>30</v>
      </c>
      <c r="B30" s="460"/>
      <c r="C30" s="460"/>
      <c r="D30" s="460"/>
      <c r="E30" s="460"/>
      <c r="F30" s="460"/>
      <c r="G30" s="460"/>
      <c r="H30" s="460"/>
      <c r="I30" s="460"/>
      <c r="J30" s="460"/>
      <c r="K30" s="460"/>
      <c r="L30" s="460"/>
      <c r="M30" s="460"/>
      <c r="N30" s="460"/>
      <c r="O30" s="460"/>
      <c r="P30" s="460"/>
      <c r="Q30" s="460"/>
      <c r="R30" s="460"/>
      <c r="S30" s="460"/>
      <c r="T30" s="92">
        <f>SUM(T8:T29)</f>
        <v>1</v>
      </c>
      <c r="U30" s="114">
        <f>SUM(U8:U29)</f>
        <v>1.0000000000000002</v>
      </c>
      <c r="V30" s="63"/>
      <c r="W30" s="14"/>
      <c r="X30" s="14"/>
      <c r="Y30" s="14"/>
      <c r="Z30" s="14"/>
      <c r="AA30" s="14"/>
      <c r="AB30" s="14"/>
      <c r="AC30" s="14"/>
      <c r="AD30" s="14"/>
      <c r="AE30" s="14"/>
      <c r="AF30" s="14"/>
      <c r="AG30" s="14"/>
    </row>
    <row r="31" spans="1:33" x14ac:dyDescent="0.25">
      <c r="A31" s="13"/>
      <c r="B31" s="13"/>
      <c r="C31" s="19"/>
      <c r="D31" s="13"/>
      <c r="E31" s="13"/>
      <c r="F31" s="13"/>
      <c r="G31" s="13"/>
      <c r="H31" s="13"/>
      <c r="I31" s="13"/>
      <c r="J31" s="13"/>
      <c r="K31" s="13"/>
      <c r="L31" s="13"/>
      <c r="M31" s="13"/>
      <c r="N31" s="16"/>
      <c r="O31" s="16"/>
      <c r="P31" s="16"/>
      <c r="Q31" s="16"/>
      <c r="R31" s="16"/>
      <c r="S31" s="16"/>
      <c r="T31" s="16"/>
      <c r="U31" s="16"/>
    </row>
    <row r="32" spans="1:33" x14ac:dyDescent="0.25">
      <c r="A32" s="13"/>
      <c r="B32" s="13"/>
      <c r="C32" s="19"/>
      <c r="D32" s="13"/>
      <c r="E32" s="13"/>
      <c r="F32" s="13"/>
      <c r="G32" s="13"/>
      <c r="H32" s="13"/>
      <c r="I32" s="13"/>
      <c r="J32" s="13"/>
      <c r="K32" s="13"/>
      <c r="L32" s="13"/>
      <c r="M32" s="13"/>
      <c r="N32" s="16"/>
      <c r="O32" s="16"/>
      <c r="P32" s="16"/>
      <c r="Q32" s="16"/>
      <c r="R32" s="16"/>
      <c r="S32" s="16"/>
      <c r="T32" s="16"/>
      <c r="U32" s="16"/>
    </row>
    <row r="33" spans="1:21" ht="15" x14ac:dyDescent="0.25">
      <c r="A33" s="74" t="s">
        <v>126</v>
      </c>
      <c r="B33" s="4"/>
      <c r="C33" s="4"/>
      <c r="D33" s="4"/>
      <c r="E33" s="4"/>
      <c r="F33" s="4"/>
      <c r="G33" s="4"/>
      <c r="H33" s="22"/>
      <c r="I33" s="13"/>
      <c r="J33" s="13"/>
      <c r="K33" s="13"/>
      <c r="L33" s="13"/>
      <c r="M33" s="13"/>
      <c r="N33" s="16"/>
      <c r="O33" s="16"/>
      <c r="P33" s="16"/>
      <c r="Q33" s="16"/>
      <c r="R33" s="16"/>
      <c r="S33" s="16"/>
      <c r="T33" s="16"/>
      <c r="U33" s="16"/>
    </row>
    <row r="34" spans="1:21" ht="15" customHeight="1" x14ac:dyDescent="0.25">
      <c r="A34" s="76" t="s">
        <v>127</v>
      </c>
      <c r="B34" s="345" t="s">
        <v>128</v>
      </c>
      <c r="C34" s="345"/>
      <c r="D34" s="345"/>
      <c r="E34" s="345"/>
      <c r="F34" s="345"/>
      <c r="G34" s="345"/>
      <c r="H34" s="345"/>
      <c r="I34" s="347" t="s">
        <v>129</v>
      </c>
      <c r="J34" s="347"/>
      <c r="K34" s="347"/>
      <c r="L34" s="347"/>
      <c r="M34" s="347"/>
      <c r="N34" s="347"/>
      <c r="O34" s="347"/>
      <c r="P34" s="16"/>
      <c r="Q34" s="16"/>
      <c r="R34" s="16"/>
      <c r="S34" s="16"/>
      <c r="T34" s="16"/>
      <c r="U34" s="16"/>
    </row>
    <row r="35" spans="1:21" ht="33.75" customHeight="1" x14ac:dyDescent="0.25">
      <c r="A35" s="75">
        <v>11</v>
      </c>
      <c r="B35" s="348" t="s">
        <v>130</v>
      </c>
      <c r="C35" s="348"/>
      <c r="D35" s="348"/>
      <c r="E35" s="348"/>
      <c r="F35" s="348"/>
      <c r="G35" s="348"/>
      <c r="H35" s="348"/>
      <c r="I35" s="348" t="s">
        <v>132</v>
      </c>
      <c r="J35" s="348"/>
      <c r="K35" s="348"/>
      <c r="L35" s="348"/>
      <c r="M35" s="348"/>
      <c r="N35" s="348"/>
      <c r="O35" s="348"/>
      <c r="P35" s="16"/>
      <c r="Q35" s="16"/>
      <c r="R35" s="16"/>
      <c r="S35" s="16"/>
      <c r="T35" s="16"/>
      <c r="U35" s="16"/>
    </row>
    <row r="36" spans="1:21" x14ac:dyDescent="0.25">
      <c r="A36" s="13"/>
      <c r="B36" s="13"/>
      <c r="C36" s="19"/>
      <c r="D36" s="13"/>
      <c r="E36" s="13"/>
      <c r="F36" s="13"/>
      <c r="G36" s="13"/>
      <c r="H36" s="13"/>
      <c r="I36" s="13"/>
      <c r="J36" s="13"/>
      <c r="K36" s="13"/>
      <c r="L36" s="13"/>
      <c r="M36" s="13"/>
      <c r="N36" s="16"/>
      <c r="O36" s="16"/>
      <c r="P36" s="16"/>
      <c r="Q36" s="16"/>
      <c r="R36" s="16"/>
      <c r="S36" s="16"/>
      <c r="T36" s="16"/>
      <c r="U36" s="16"/>
    </row>
    <row r="37" spans="1:21" x14ac:dyDescent="0.25">
      <c r="A37" s="13"/>
      <c r="B37" s="13"/>
      <c r="C37" s="19"/>
      <c r="D37" s="13"/>
      <c r="E37" s="13"/>
      <c r="F37" s="13"/>
      <c r="G37" s="13"/>
      <c r="H37" s="13"/>
      <c r="I37" s="13"/>
      <c r="J37" s="13"/>
      <c r="K37" s="13"/>
      <c r="L37" s="13"/>
      <c r="M37" s="13"/>
      <c r="N37" s="16"/>
      <c r="O37" s="16"/>
      <c r="P37" s="16"/>
      <c r="Q37" s="16"/>
      <c r="R37" s="16"/>
      <c r="S37" s="16"/>
      <c r="T37" s="16"/>
      <c r="U37" s="16"/>
    </row>
    <row r="38" spans="1:21" x14ac:dyDescent="0.25">
      <c r="A38" s="13"/>
      <c r="B38" s="13"/>
      <c r="C38" s="19"/>
      <c r="D38" s="13"/>
      <c r="E38" s="13"/>
      <c r="F38" s="13"/>
      <c r="G38" s="13"/>
      <c r="H38" s="13"/>
      <c r="I38" s="13"/>
      <c r="J38" s="13"/>
      <c r="K38" s="13"/>
      <c r="L38" s="13"/>
      <c r="M38" s="13"/>
      <c r="N38" s="16"/>
      <c r="O38" s="16"/>
      <c r="P38" s="16"/>
      <c r="Q38" s="16"/>
      <c r="R38" s="16"/>
      <c r="S38" s="16"/>
      <c r="T38" s="16"/>
      <c r="U38" s="16"/>
    </row>
    <row r="39" spans="1:21" x14ac:dyDescent="0.25">
      <c r="A39" s="13"/>
      <c r="B39" s="13"/>
      <c r="C39" s="19"/>
      <c r="D39" s="13"/>
      <c r="E39" s="13"/>
      <c r="F39" s="13"/>
      <c r="G39" s="13"/>
      <c r="H39" s="13"/>
      <c r="I39" s="13"/>
      <c r="J39" s="13"/>
      <c r="K39" s="13"/>
      <c r="L39" s="13"/>
      <c r="M39" s="13"/>
      <c r="N39" s="16"/>
      <c r="O39" s="16"/>
      <c r="P39" s="16"/>
      <c r="Q39" s="16"/>
      <c r="R39" s="16"/>
      <c r="S39" s="16"/>
      <c r="T39" s="16"/>
      <c r="U39" s="16"/>
    </row>
    <row r="40" spans="1:21" x14ac:dyDescent="0.25">
      <c r="A40" s="13"/>
      <c r="B40" s="13"/>
      <c r="C40" s="19"/>
      <c r="D40" s="13"/>
      <c r="E40" s="13"/>
      <c r="F40" s="13"/>
      <c r="G40" s="13"/>
      <c r="H40" s="13"/>
      <c r="I40" s="13"/>
      <c r="J40" s="13"/>
      <c r="K40" s="13"/>
      <c r="L40" s="13"/>
      <c r="M40" s="13"/>
      <c r="N40" s="16"/>
      <c r="O40" s="16"/>
      <c r="P40" s="16"/>
      <c r="Q40" s="16"/>
      <c r="R40" s="16"/>
      <c r="S40" s="16"/>
      <c r="T40" s="16"/>
      <c r="U40" s="16"/>
    </row>
    <row r="41" spans="1:21" x14ac:dyDescent="0.25">
      <c r="A41" s="13"/>
      <c r="B41" s="13"/>
      <c r="C41" s="19"/>
      <c r="D41" s="13"/>
      <c r="E41" s="13"/>
      <c r="F41" s="13"/>
      <c r="G41" s="13"/>
      <c r="H41" s="13"/>
      <c r="I41" s="13"/>
      <c r="J41" s="13"/>
      <c r="K41" s="13"/>
      <c r="L41" s="13"/>
      <c r="M41" s="13"/>
      <c r="N41" s="16"/>
      <c r="O41" s="16"/>
      <c r="P41" s="16"/>
      <c r="Q41" s="16"/>
      <c r="R41" s="16"/>
      <c r="S41" s="16"/>
      <c r="T41" s="16"/>
      <c r="U41" s="16"/>
    </row>
    <row r="42" spans="1:21" x14ac:dyDescent="0.25">
      <c r="A42" s="13"/>
      <c r="B42" s="13"/>
      <c r="C42" s="19"/>
      <c r="D42" s="13"/>
      <c r="E42" s="13"/>
      <c r="F42" s="13"/>
      <c r="G42" s="13"/>
      <c r="H42" s="13"/>
      <c r="I42" s="13"/>
      <c r="J42" s="13"/>
      <c r="K42" s="13"/>
      <c r="L42" s="13"/>
      <c r="M42" s="13"/>
      <c r="N42" s="16"/>
      <c r="O42" s="16"/>
      <c r="P42" s="16"/>
      <c r="Q42" s="16"/>
      <c r="R42" s="16"/>
      <c r="S42" s="16"/>
      <c r="T42" s="16"/>
      <c r="U42" s="16"/>
    </row>
    <row r="43" spans="1:21" x14ac:dyDescent="0.25">
      <c r="A43" s="13"/>
      <c r="B43" s="13"/>
      <c r="C43" s="19"/>
      <c r="D43" s="13"/>
      <c r="E43" s="13"/>
      <c r="F43" s="13"/>
      <c r="G43" s="13"/>
      <c r="H43" s="13"/>
      <c r="I43" s="13"/>
      <c r="J43" s="13"/>
      <c r="K43" s="13"/>
      <c r="L43" s="13"/>
      <c r="M43" s="13"/>
      <c r="N43" s="16"/>
      <c r="O43" s="16"/>
      <c r="P43" s="16"/>
      <c r="Q43" s="16"/>
      <c r="R43" s="16"/>
      <c r="S43" s="16"/>
      <c r="T43" s="16"/>
      <c r="U43" s="16"/>
    </row>
    <row r="44" spans="1:21" x14ac:dyDescent="0.25">
      <c r="A44" s="13"/>
      <c r="B44" s="13"/>
      <c r="C44" s="19"/>
      <c r="D44" s="13"/>
      <c r="E44" s="13"/>
      <c r="F44" s="13"/>
      <c r="G44" s="13"/>
      <c r="H44" s="13"/>
      <c r="I44" s="13"/>
      <c r="J44" s="13"/>
      <c r="K44" s="13"/>
      <c r="L44" s="13"/>
      <c r="M44" s="13"/>
      <c r="N44" s="16"/>
      <c r="O44" s="16"/>
      <c r="P44" s="16"/>
      <c r="Q44" s="16"/>
      <c r="R44" s="16"/>
      <c r="S44" s="16"/>
      <c r="T44" s="16"/>
      <c r="U44" s="16"/>
    </row>
    <row r="45" spans="1:21" x14ac:dyDescent="0.25">
      <c r="A45" s="13"/>
      <c r="B45" s="13"/>
      <c r="C45" s="19"/>
      <c r="D45" s="13"/>
      <c r="E45" s="13"/>
      <c r="F45" s="13"/>
      <c r="G45" s="13"/>
      <c r="H45" s="13"/>
      <c r="I45" s="13"/>
      <c r="J45" s="13"/>
      <c r="K45" s="13"/>
      <c r="L45" s="13"/>
      <c r="M45" s="13"/>
      <c r="N45" s="16"/>
      <c r="O45" s="16"/>
      <c r="P45" s="16"/>
      <c r="Q45" s="16"/>
      <c r="R45" s="16"/>
      <c r="S45" s="16"/>
      <c r="T45" s="16"/>
      <c r="U45" s="16"/>
    </row>
    <row r="46" spans="1:21" x14ac:dyDescent="0.25">
      <c r="A46" s="13"/>
      <c r="B46" s="13"/>
      <c r="C46" s="19"/>
      <c r="D46" s="13"/>
      <c r="E46" s="13"/>
      <c r="F46" s="13"/>
      <c r="G46" s="13"/>
      <c r="H46" s="13"/>
      <c r="I46" s="13"/>
      <c r="J46" s="13"/>
      <c r="K46" s="13"/>
      <c r="L46" s="13"/>
      <c r="M46" s="13"/>
      <c r="N46" s="16"/>
      <c r="O46" s="16"/>
      <c r="P46" s="16"/>
      <c r="Q46" s="16"/>
      <c r="R46" s="16"/>
      <c r="S46" s="16"/>
      <c r="T46" s="16"/>
      <c r="U46" s="16"/>
    </row>
    <row r="47" spans="1:21" x14ac:dyDescent="0.25">
      <c r="A47" s="13"/>
      <c r="B47" s="13"/>
      <c r="C47" s="19"/>
      <c r="D47" s="13"/>
      <c r="E47" s="13"/>
      <c r="F47" s="13"/>
      <c r="G47" s="13"/>
      <c r="H47" s="13"/>
      <c r="I47" s="13"/>
      <c r="J47" s="13"/>
      <c r="K47" s="13"/>
      <c r="L47" s="13"/>
      <c r="M47" s="13"/>
      <c r="N47" s="16"/>
      <c r="O47" s="16"/>
      <c r="P47" s="16"/>
      <c r="Q47" s="16"/>
      <c r="R47" s="16"/>
      <c r="S47" s="16"/>
      <c r="T47" s="16"/>
      <c r="U47" s="16"/>
    </row>
    <row r="48" spans="1:21" x14ac:dyDescent="0.25">
      <c r="A48" s="13"/>
      <c r="B48" s="13"/>
      <c r="C48" s="19"/>
      <c r="D48" s="13"/>
      <c r="E48" s="13"/>
      <c r="F48" s="13"/>
      <c r="G48" s="13"/>
      <c r="H48" s="13"/>
      <c r="I48" s="13"/>
      <c r="J48" s="13"/>
      <c r="K48" s="13"/>
      <c r="L48" s="13"/>
      <c r="M48" s="13"/>
      <c r="N48" s="16"/>
      <c r="O48" s="16"/>
      <c r="P48" s="16"/>
      <c r="Q48" s="16"/>
      <c r="R48" s="16"/>
      <c r="S48" s="16"/>
      <c r="T48" s="16"/>
      <c r="U48" s="16"/>
    </row>
    <row r="49" spans="1:21" x14ac:dyDescent="0.25">
      <c r="A49" s="13"/>
      <c r="B49" s="13"/>
      <c r="C49" s="19"/>
      <c r="D49" s="13"/>
      <c r="E49" s="13"/>
      <c r="F49" s="13"/>
      <c r="G49" s="13"/>
      <c r="H49" s="13"/>
      <c r="I49" s="13"/>
      <c r="J49" s="13"/>
      <c r="K49" s="13"/>
      <c r="L49" s="13"/>
      <c r="M49" s="13"/>
      <c r="N49" s="16"/>
      <c r="O49" s="16"/>
      <c r="P49" s="16"/>
      <c r="Q49" s="16"/>
      <c r="R49" s="16"/>
      <c r="S49" s="16"/>
      <c r="T49" s="16"/>
      <c r="U49" s="16"/>
    </row>
    <row r="50" spans="1:21" x14ac:dyDescent="0.25">
      <c r="A50" s="13"/>
      <c r="B50" s="13"/>
      <c r="C50" s="19"/>
      <c r="D50" s="13"/>
      <c r="E50" s="13"/>
      <c r="F50" s="13"/>
      <c r="G50" s="13"/>
      <c r="H50" s="13"/>
      <c r="I50" s="13"/>
      <c r="J50" s="13"/>
      <c r="K50" s="13"/>
      <c r="L50" s="13"/>
      <c r="M50" s="13"/>
      <c r="N50" s="16"/>
      <c r="O50" s="16"/>
      <c r="P50" s="16"/>
      <c r="Q50" s="16"/>
      <c r="R50" s="16"/>
      <c r="S50" s="16"/>
      <c r="T50" s="16"/>
      <c r="U50" s="16"/>
    </row>
    <row r="51" spans="1:21" x14ac:dyDescent="0.25">
      <c r="A51" s="13"/>
      <c r="B51" s="13"/>
      <c r="C51" s="19"/>
      <c r="D51" s="13"/>
      <c r="E51" s="13"/>
      <c r="F51" s="13"/>
      <c r="G51" s="13"/>
      <c r="H51" s="13"/>
      <c r="I51" s="13"/>
      <c r="J51" s="13"/>
      <c r="K51" s="13"/>
      <c r="L51" s="13"/>
      <c r="M51" s="13"/>
      <c r="N51" s="16"/>
      <c r="O51" s="16"/>
      <c r="P51" s="16"/>
      <c r="Q51" s="16"/>
      <c r="R51" s="16"/>
      <c r="S51" s="16"/>
      <c r="T51" s="16"/>
      <c r="U51" s="16"/>
    </row>
    <row r="52" spans="1:21" x14ac:dyDescent="0.25">
      <c r="A52" s="13"/>
      <c r="B52" s="13"/>
      <c r="C52" s="19"/>
      <c r="D52" s="13"/>
      <c r="E52" s="13"/>
      <c r="F52" s="13"/>
      <c r="G52" s="13"/>
      <c r="H52" s="13"/>
      <c r="I52" s="13"/>
      <c r="J52" s="13"/>
      <c r="K52" s="13"/>
      <c r="L52" s="13"/>
      <c r="M52" s="13"/>
      <c r="N52" s="16"/>
      <c r="O52" s="16"/>
      <c r="P52" s="16"/>
      <c r="Q52" s="16"/>
      <c r="R52" s="16"/>
      <c r="S52" s="16"/>
      <c r="T52" s="16"/>
      <c r="U52" s="16"/>
    </row>
    <row r="53" spans="1:21" x14ac:dyDescent="0.25">
      <c r="A53" s="13"/>
      <c r="B53" s="13"/>
      <c r="C53" s="19"/>
      <c r="D53" s="13"/>
      <c r="E53" s="13"/>
      <c r="F53" s="13"/>
      <c r="G53" s="13"/>
      <c r="H53" s="13"/>
      <c r="I53" s="13"/>
      <c r="J53" s="13"/>
      <c r="K53" s="13"/>
      <c r="L53" s="13"/>
      <c r="M53" s="13"/>
      <c r="N53" s="16"/>
      <c r="O53" s="16"/>
      <c r="P53" s="16"/>
      <c r="Q53" s="16"/>
      <c r="R53" s="16"/>
      <c r="S53" s="16"/>
      <c r="T53" s="16"/>
      <c r="U53" s="16"/>
    </row>
    <row r="54" spans="1:21" x14ac:dyDescent="0.25">
      <c r="A54" s="13"/>
      <c r="B54" s="13"/>
      <c r="C54" s="19"/>
      <c r="D54" s="13"/>
      <c r="E54" s="13"/>
      <c r="F54" s="13"/>
      <c r="G54" s="13"/>
      <c r="H54" s="13"/>
      <c r="I54" s="13"/>
      <c r="J54" s="13"/>
      <c r="K54" s="13"/>
      <c r="L54" s="13"/>
      <c r="M54" s="13"/>
      <c r="N54" s="16"/>
      <c r="O54" s="16"/>
      <c r="P54" s="16"/>
      <c r="Q54" s="16"/>
      <c r="R54" s="16"/>
      <c r="S54" s="16"/>
      <c r="T54" s="16"/>
      <c r="U54" s="16"/>
    </row>
    <row r="55" spans="1:21" x14ac:dyDescent="0.25">
      <c r="A55" s="13"/>
      <c r="B55" s="13"/>
      <c r="C55" s="19"/>
      <c r="D55" s="13"/>
      <c r="E55" s="13"/>
      <c r="F55" s="13"/>
      <c r="G55" s="13"/>
      <c r="H55" s="13"/>
      <c r="I55" s="13"/>
      <c r="J55" s="13"/>
      <c r="K55" s="13"/>
      <c r="L55" s="13"/>
      <c r="M55" s="13"/>
      <c r="N55" s="16"/>
      <c r="O55" s="16"/>
      <c r="P55" s="16"/>
      <c r="Q55" s="16"/>
      <c r="R55" s="16"/>
      <c r="S55" s="16"/>
      <c r="T55" s="16"/>
      <c r="U55" s="16"/>
    </row>
    <row r="56" spans="1:21" x14ac:dyDescent="0.25">
      <c r="A56" s="13"/>
      <c r="B56" s="13"/>
      <c r="C56" s="19"/>
      <c r="D56" s="13"/>
      <c r="E56" s="13"/>
      <c r="F56" s="13"/>
      <c r="G56" s="13"/>
      <c r="H56" s="13"/>
      <c r="I56" s="13"/>
      <c r="J56" s="13"/>
      <c r="K56" s="13"/>
      <c r="L56" s="13"/>
      <c r="M56" s="13"/>
      <c r="N56" s="16"/>
      <c r="O56" s="16"/>
      <c r="P56" s="16"/>
      <c r="Q56" s="16"/>
      <c r="R56" s="16"/>
      <c r="S56" s="16"/>
      <c r="T56" s="16"/>
      <c r="U56" s="16"/>
    </row>
    <row r="57" spans="1:21" x14ac:dyDescent="0.25">
      <c r="A57" s="13"/>
      <c r="B57" s="13"/>
      <c r="C57" s="19"/>
      <c r="D57" s="13"/>
      <c r="E57" s="13"/>
      <c r="F57" s="13"/>
      <c r="G57" s="13"/>
      <c r="H57" s="13"/>
      <c r="I57" s="13"/>
      <c r="J57" s="13"/>
      <c r="K57" s="13"/>
      <c r="L57" s="13"/>
      <c r="M57" s="13"/>
      <c r="N57" s="16"/>
      <c r="O57" s="16"/>
      <c r="P57" s="16"/>
      <c r="Q57" s="16"/>
      <c r="R57" s="16"/>
      <c r="S57" s="16"/>
      <c r="T57" s="16"/>
      <c r="U57" s="16"/>
    </row>
    <row r="58" spans="1:21" x14ac:dyDescent="0.25">
      <c r="A58" s="13"/>
      <c r="B58" s="13"/>
      <c r="C58" s="19"/>
      <c r="D58" s="13"/>
      <c r="E58" s="13"/>
      <c r="F58" s="13"/>
      <c r="G58" s="13"/>
      <c r="H58" s="13"/>
      <c r="I58" s="13"/>
      <c r="J58" s="13"/>
      <c r="K58" s="13"/>
      <c r="L58" s="13"/>
      <c r="M58" s="13"/>
      <c r="N58" s="16"/>
      <c r="O58" s="16"/>
      <c r="P58" s="16"/>
      <c r="Q58" s="16"/>
      <c r="R58" s="16"/>
      <c r="S58" s="16"/>
      <c r="T58" s="16"/>
      <c r="U58" s="16"/>
    </row>
    <row r="59" spans="1:21" x14ac:dyDescent="0.25">
      <c r="A59" s="13"/>
      <c r="B59" s="13"/>
      <c r="C59" s="19"/>
      <c r="D59" s="13"/>
      <c r="E59" s="13"/>
      <c r="F59" s="13"/>
      <c r="G59" s="13"/>
      <c r="H59" s="13"/>
      <c r="I59" s="13"/>
      <c r="J59" s="13"/>
      <c r="K59" s="13"/>
      <c r="L59" s="13"/>
      <c r="M59" s="13"/>
      <c r="N59" s="16"/>
      <c r="O59" s="16"/>
      <c r="P59" s="16"/>
      <c r="Q59" s="16"/>
      <c r="R59" s="16"/>
      <c r="S59" s="16"/>
      <c r="T59" s="16"/>
      <c r="U59" s="16"/>
    </row>
    <row r="60" spans="1:21" x14ac:dyDescent="0.25">
      <c r="A60" s="13"/>
      <c r="B60" s="13"/>
      <c r="C60" s="19"/>
      <c r="D60" s="13"/>
      <c r="E60" s="13"/>
      <c r="F60" s="13"/>
      <c r="G60" s="13"/>
      <c r="H60" s="13"/>
      <c r="I60" s="13"/>
      <c r="J60" s="13"/>
      <c r="K60" s="13"/>
      <c r="L60" s="13"/>
      <c r="M60" s="13"/>
      <c r="N60" s="16"/>
      <c r="O60" s="16"/>
      <c r="P60" s="16"/>
      <c r="Q60" s="16"/>
      <c r="R60" s="16"/>
      <c r="S60" s="16"/>
      <c r="T60" s="16"/>
      <c r="U60" s="16"/>
    </row>
    <row r="61" spans="1:21" x14ac:dyDescent="0.25">
      <c r="A61" s="13"/>
      <c r="B61" s="13"/>
      <c r="C61" s="19"/>
      <c r="D61" s="13"/>
      <c r="E61" s="13"/>
      <c r="F61" s="13"/>
      <c r="G61" s="13"/>
      <c r="H61" s="13"/>
      <c r="I61" s="13"/>
      <c r="J61" s="13"/>
      <c r="K61" s="13"/>
      <c r="L61" s="13"/>
      <c r="M61" s="13"/>
      <c r="N61" s="16"/>
      <c r="O61" s="16"/>
      <c r="P61" s="16"/>
      <c r="Q61" s="16"/>
      <c r="R61" s="16"/>
      <c r="S61" s="16"/>
      <c r="T61" s="16"/>
      <c r="U61" s="16"/>
    </row>
    <row r="62" spans="1:21" x14ac:dyDescent="0.25">
      <c r="A62" s="13"/>
      <c r="B62" s="13"/>
      <c r="C62" s="19"/>
      <c r="D62" s="13"/>
      <c r="E62" s="13"/>
      <c r="F62" s="13"/>
      <c r="G62" s="13"/>
      <c r="H62" s="13"/>
      <c r="I62" s="13"/>
      <c r="J62" s="13"/>
      <c r="K62" s="13"/>
      <c r="L62" s="13"/>
      <c r="M62" s="13"/>
      <c r="N62" s="16"/>
      <c r="O62" s="16"/>
      <c r="P62" s="16"/>
      <c r="Q62" s="16"/>
      <c r="R62" s="16"/>
      <c r="S62" s="16"/>
      <c r="T62" s="16"/>
      <c r="U62" s="16"/>
    </row>
    <row r="63" spans="1:21" x14ac:dyDescent="0.25">
      <c r="A63" s="13"/>
      <c r="B63" s="13"/>
      <c r="C63" s="19"/>
      <c r="D63" s="13"/>
      <c r="E63" s="13"/>
      <c r="F63" s="13"/>
      <c r="G63" s="13"/>
      <c r="H63" s="13"/>
      <c r="I63" s="13"/>
      <c r="J63" s="13"/>
      <c r="K63" s="13"/>
      <c r="L63" s="13"/>
      <c r="M63" s="13"/>
      <c r="N63" s="16"/>
      <c r="O63" s="16"/>
      <c r="P63" s="16"/>
      <c r="Q63" s="16"/>
      <c r="R63" s="16"/>
      <c r="S63" s="16"/>
      <c r="T63" s="16"/>
      <c r="U63" s="16"/>
    </row>
    <row r="64" spans="1:21" x14ac:dyDescent="0.25">
      <c r="A64" s="13"/>
      <c r="B64" s="13"/>
      <c r="C64" s="19"/>
      <c r="D64" s="13"/>
      <c r="E64" s="13"/>
      <c r="F64" s="13"/>
      <c r="G64" s="13"/>
      <c r="H64" s="13"/>
      <c r="I64" s="13"/>
      <c r="J64" s="13"/>
      <c r="K64" s="13"/>
      <c r="L64" s="13"/>
      <c r="M64" s="13"/>
      <c r="N64" s="16"/>
      <c r="O64" s="16"/>
      <c r="P64" s="16"/>
      <c r="Q64" s="16"/>
      <c r="R64" s="16"/>
      <c r="S64" s="16"/>
      <c r="T64" s="16"/>
      <c r="U64" s="16"/>
    </row>
    <row r="65" spans="1:21" x14ac:dyDescent="0.25">
      <c r="A65" s="13"/>
      <c r="B65" s="13"/>
      <c r="C65" s="19"/>
      <c r="D65" s="13"/>
      <c r="E65" s="13"/>
      <c r="F65" s="13"/>
      <c r="G65" s="13"/>
      <c r="H65" s="13"/>
      <c r="I65" s="13"/>
      <c r="J65" s="13"/>
      <c r="K65" s="13"/>
      <c r="L65" s="13"/>
      <c r="M65" s="13"/>
      <c r="N65" s="16"/>
      <c r="O65" s="16"/>
      <c r="P65" s="16"/>
      <c r="Q65" s="16"/>
      <c r="R65" s="16"/>
      <c r="S65" s="16"/>
      <c r="T65" s="16"/>
      <c r="U65" s="16"/>
    </row>
    <row r="66" spans="1:21" x14ac:dyDescent="0.25">
      <c r="A66" s="13"/>
      <c r="B66" s="13"/>
      <c r="C66" s="19"/>
      <c r="D66" s="13"/>
      <c r="E66" s="13"/>
      <c r="F66" s="13"/>
      <c r="G66" s="13"/>
      <c r="H66" s="13"/>
      <c r="I66" s="13"/>
      <c r="J66" s="13"/>
      <c r="K66" s="13"/>
      <c r="L66" s="13"/>
      <c r="M66" s="13"/>
      <c r="N66" s="16"/>
      <c r="O66" s="16"/>
      <c r="P66" s="16"/>
      <c r="Q66" s="16"/>
      <c r="R66" s="16"/>
      <c r="S66" s="16"/>
      <c r="T66" s="16"/>
      <c r="U66" s="16"/>
    </row>
    <row r="67" spans="1:21" x14ac:dyDescent="0.25">
      <c r="A67" s="13"/>
      <c r="B67" s="13"/>
      <c r="C67" s="19"/>
      <c r="D67" s="13"/>
      <c r="E67" s="13"/>
      <c r="F67" s="13"/>
      <c r="G67" s="13"/>
      <c r="H67" s="13"/>
      <c r="I67" s="13"/>
      <c r="J67" s="13"/>
      <c r="K67" s="13"/>
      <c r="L67" s="13"/>
      <c r="M67" s="13"/>
      <c r="N67" s="16"/>
      <c r="O67" s="16"/>
      <c r="P67" s="16"/>
      <c r="Q67" s="16"/>
      <c r="R67" s="16"/>
      <c r="S67" s="16"/>
      <c r="T67" s="16"/>
      <c r="U67" s="16"/>
    </row>
    <row r="68" spans="1:21" x14ac:dyDescent="0.25">
      <c r="A68" s="13"/>
      <c r="B68" s="13"/>
      <c r="C68" s="19"/>
      <c r="D68" s="13"/>
      <c r="E68" s="13"/>
      <c r="F68" s="13"/>
      <c r="G68" s="13"/>
      <c r="H68" s="13"/>
      <c r="I68" s="13"/>
      <c r="J68" s="13"/>
      <c r="K68" s="13"/>
      <c r="L68" s="13"/>
      <c r="M68" s="13"/>
      <c r="N68" s="16"/>
      <c r="O68" s="16"/>
      <c r="P68" s="16"/>
      <c r="Q68" s="16"/>
      <c r="R68" s="16"/>
      <c r="S68" s="16"/>
      <c r="T68" s="16"/>
      <c r="U68" s="16"/>
    </row>
    <row r="69" spans="1:21" x14ac:dyDescent="0.25">
      <c r="A69" s="13"/>
      <c r="B69" s="13"/>
      <c r="C69" s="19"/>
      <c r="D69" s="13"/>
      <c r="E69" s="13"/>
      <c r="F69" s="13"/>
      <c r="G69" s="13"/>
      <c r="H69" s="13"/>
      <c r="I69" s="13"/>
      <c r="J69" s="13"/>
      <c r="K69" s="13"/>
      <c r="L69" s="13"/>
      <c r="M69" s="13"/>
      <c r="N69" s="16"/>
      <c r="O69" s="16"/>
      <c r="P69" s="16"/>
      <c r="Q69" s="16"/>
      <c r="R69" s="16"/>
      <c r="S69" s="16"/>
      <c r="T69" s="16"/>
      <c r="U69" s="16"/>
    </row>
    <row r="70" spans="1:21" x14ac:dyDescent="0.25">
      <c r="A70" s="13"/>
      <c r="B70" s="13"/>
      <c r="C70" s="19"/>
      <c r="D70" s="13"/>
      <c r="E70" s="13"/>
      <c r="F70" s="13"/>
      <c r="G70" s="13"/>
      <c r="H70" s="13"/>
      <c r="I70" s="13"/>
      <c r="J70" s="13"/>
      <c r="K70" s="13"/>
      <c r="L70" s="13"/>
      <c r="M70" s="13"/>
      <c r="N70" s="16"/>
      <c r="O70" s="16"/>
      <c r="P70" s="16"/>
      <c r="Q70" s="16"/>
      <c r="R70" s="16"/>
      <c r="S70" s="16"/>
      <c r="T70" s="16"/>
      <c r="U70" s="16"/>
    </row>
    <row r="71" spans="1:21" x14ac:dyDescent="0.25">
      <c r="A71" s="13"/>
      <c r="B71" s="13"/>
      <c r="C71" s="19"/>
      <c r="D71" s="13"/>
      <c r="E71" s="13"/>
      <c r="F71" s="13"/>
      <c r="G71" s="13"/>
      <c r="H71" s="13"/>
      <c r="I71" s="13"/>
      <c r="J71" s="13"/>
      <c r="K71" s="13"/>
      <c r="L71" s="13"/>
      <c r="M71" s="13"/>
      <c r="N71" s="16"/>
      <c r="O71" s="16"/>
      <c r="P71" s="16"/>
      <c r="Q71" s="16"/>
      <c r="R71" s="16"/>
      <c r="S71" s="16"/>
      <c r="T71" s="16"/>
      <c r="U71" s="16"/>
    </row>
    <row r="72" spans="1:21" x14ac:dyDescent="0.25">
      <c r="A72" s="13"/>
      <c r="B72" s="13"/>
      <c r="C72" s="19"/>
      <c r="D72" s="13"/>
      <c r="E72" s="13"/>
      <c r="F72" s="13"/>
      <c r="G72" s="13"/>
      <c r="H72" s="13"/>
      <c r="I72" s="13"/>
      <c r="J72" s="13"/>
      <c r="K72" s="13"/>
      <c r="L72" s="13"/>
      <c r="M72" s="13"/>
      <c r="N72" s="16"/>
      <c r="O72" s="16"/>
      <c r="P72" s="16"/>
      <c r="Q72" s="16"/>
      <c r="R72" s="16"/>
      <c r="S72" s="16"/>
      <c r="T72" s="16"/>
      <c r="U72" s="16"/>
    </row>
    <row r="73" spans="1:21" x14ac:dyDescent="0.25">
      <c r="A73" s="13"/>
      <c r="B73" s="13"/>
      <c r="C73" s="19"/>
      <c r="D73" s="13"/>
      <c r="E73" s="13"/>
      <c r="F73" s="13"/>
      <c r="G73" s="13"/>
      <c r="H73" s="13"/>
      <c r="I73" s="13"/>
      <c r="J73" s="13"/>
      <c r="K73" s="13"/>
      <c r="L73" s="13"/>
      <c r="M73" s="13"/>
      <c r="N73" s="16"/>
      <c r="O73" s="16"/>
      <c r="P73" s="16"/>
      <c r="Q73" s="16"/>
      <c r="R73" s="16"/>
      <c r="S73" s="16"/>
      <c r="T73" s="16"/>
      <c r="U73" s="16"/>
    </row>
    <row r="74" spans="1:21" x14ac:dyDescent="0.25">
      <c r="A74" s="13"/>
      <c r="B74" s="13"/>
      <c r="C74" s="19"/>
      <c r="D74" s="13"/>
      <c r="E74" s="13"/>
      <c r="F74" s="13"/>
      <c r="G74" s="13"/>
      <c r="H74" s="13"/>
      <c r="I74" s="13"/>
      <c r="J74" s="13"/>
      <c r="K74" s="13"/>
      <c r="L74" s="13"/>
      <c r="M74" s="13"/>
      <c r="N74" s="16"/>
      <c r="O74" s="16"/>
      <c r="P74" s="16"/>
      <c r="Q74" s="16"/>
      <c r="R74" s="16"/>
      <c r="S74" s="16"/>
      <c r="T74" s="16"/>
      <c r="U74" s="16"/>
    </row>
    <row r="75" spans="1:21" x14ac:dyDescent="0.25">
      <c r="A75" s="13"/>
      <c r="B75" s="13"/>
      <c r="C75" s="19"/>
      <c r="D75" s="13"/>
      <c r="E75" s="13"/>
      <c r="F75" s="13"/>
      <c r="G75" s="13"/>
      <c r="H75" s="13"/>
      <c r="I75" s="13"/>
      <c r="J75" s="13"/>
      <c r="K75" s="13"/>
      <c r="L75" s="13"/>
      <c r="M75" s="13"/>
      <c r="N75" s="16"/>
      <c r="O75" s="16"/>
      <c r="P75" s="16"/>
      <c r="Q75" s="16"/>
      <c r="R75" s="16"/>
      <c r="S75" s="16"/>
      <c r="T75" s="16"/>
      <c r="U75" s="16"/>
    </row>
    <row r="76" spans="1:21" x14ac:dyDescent="0.25">
      <c r="A76" s="13"/>
      <c r="B76" s="13"/>
      <c r="C76" s="19"/>
      <c r="D76" s="13"/>
      <c r="E76" s="13"/>
      <c r="F76" s="13"/>
      <c r="G76" s="13"/>
      <c r="H76" s="13"/>
      <c r="I76" s="13"/>
      <c r="J76" s="13"/>
      <c r="K76" s="13"/>
      <c r="L76" s="13"/>
      <c r="M76" s="13"/>
      <c r="N76" s="16"/>
      <c r="O76" s="16"/>
      <c r="P76" s="16"/>
      <c r="Q76" s="16"/>
      <c r="R76" s="16"/>
      <c r="S76" s="16"/>
      <c r="T76" s="16"/>
      <c r="U76" s="16"/>
    </row>
    <row r="77" spans="1:21" x14ac:dyDescent="0.25">
      <c r="A77" s="13"/>
      <c r="B77" s="13"/>
      <c r="C77" s="19"/>
      <c r="D77" s="13"/>
      <c r="E77" s="13"/>
      <c r="F77" s="13"/>
      <c r="G77" s="13"/>
      <c r="H77" s="13"/>
      <c r="I77" s="13"/>
      <c r="J77" s="13"/>
      <c r="K77" s="13"/>
      <c r="L77" s="13"/>
      <c r="M77" s="13"/>
      <c r="N77" s="16"/>
      <c r="O77" s="16"/>
      <c r="P77" s="16"/>
      <c r="Q77" s="16"/>
      <c r="R77" s="16"/>
      <c r="S77" s="16"/>
      <c r="T77" s="16"/>
      <c r="U77" s="16"/>
    </row>
    <row r="78" spans="1:21" x14ac:dyDescent="0.25">
      <c r="A78" s="13"/>
      <c r="B78" s="13"/>
      <c r="C78" s="19"/>
      <c r="D78" s="13"/>
      <c r="E78" s="13"/>
      <c r="F78" s="13"/>
      <c r="G78" s="13"/>
      <c r="H78" s="13"/>
      <c r="I78" s="13"/>
      <c r="J78" s="13"/>
      <c r="K78" s="13"/>
      <c r="L78" s="13"/>
      <c r="M78" s="13"/>
      <c r="N78" s="16"/>
      <c r="O78" s="16"/>
      <c r="P78" s="16"/>
      <c r="Q78" s="16"/>
      <c r="R78" s="16"/>
      <c r="S78" s="16"/>
      <c r="T78" s="16"/>
      <c r="U78" s="16"/>
    </row>
    <row r="79" spans="1:21" x14ac:dyDescent="0.25">
      <c r="A79" s="13"/>
      <c r="B79" s="13"/>
      <c r="C79" s="19"/>
      <c r="D79" s="13"/>
      <c r="E79" s="13"/>
      <c r="F79" s="13"/>
      <c r="G79" s="13"/>
      <c r="H79" s="13"/>
      <c r="I79" s="13"/>
      <c r="J79" s="13"/>
      <c r="K79" s="13"/>
      <c r="L79" s="13"/>
      <c r="M79" s="13"/>
      <c r="N79" s="16"/>
      <c r="O79" s="16"/>
      <c r="P79" s="16"/>
      <c r="Q79" s="16"/>
      <c r="R79" s="16"/>
      <c r="S79" s="16"/>
      <c r="T79" s="16"/>
      <c r="U79" s="16"/>
    </row>
    <row r="80" spans="1:21" x14ac:dyDescent="0.25">
      <c r="A80" s="13"/>
      <c r="B80" s="13"/>
      <c r="C80" s="19"/>
      <c r="D80" s="13"/>
      <c r="E80" s="13"/>
      <c r="F80" s="13"/>
      <c r="G80" s="13"/>
      <c r="H80" s="13"/>
      <c r="I80" s="13"/>
      <c r="J80" s="13"/>
      <c r="K80" s="13"/>
      <c r="L80" s="13"/>
      <c r="M80" s="13"/>
      <c r="N80" s="16"/>
      <c r="O80" s="16"/>
      <c r="P80" s="16"/>
      <c r="Q80" s="16"/>
      <c r="R80" s="16"/>
      <c r="S80" s="16"/>
      <c r="T80" s="16"/>
      <c r="U80" s="16"/>
    </row>
    <row r="81" spans="1:21" x14ac:dyDescent="0.25">
      <c r="A81" s="13"/>
      <c r="B81" s="13"/>
      <c r="C81" s="19"/>
      <c r="D81" s="13"/>
      <c r="E81" s="13"/>
      <c r="F81" s="13"/>
      <c r="G81" s="13"/>
      <c r="H81" s="13"/>
      <c r="I81" s="13"/>
      <c r="J81" s="13"/>
      <c r="K81" s="13"/>
      <c r="L81" s="13"/>
      <c r="M81" s="13"/>
      <c r="N81" s="16"/>
      <c r="O81" s="16"/>
      <c r="P81" s="16"/>
      <c r="Q81" s="16"/>
      <c r="R81" s="16"/>
      <c r="S81" s="16"/>
      <c r="T81" s="16"/>
      <c r="U81" s="16"/>
    </row>
    <row r="82" spans="1:21" x14ac:dyDescent="0.25">
      <c r="A82" s="13"/>
      <c r="B82" s="13"/>
      <c r="C82" s="19"/>
      <c r="D82" s="13"/>
      <c r="E82" s="13"/>
      <c r="F82" s="13"/>
      <c r="G82" s="13"/>
      <c r="H82" s="13"/>
      <c r="I82" s="13"/>
      <c r="J82" s="13"/>
      <c r="K82" s="13"/>
      <c r="L82" s="13"/>
      <c r="M82" s="13"/>
      <c r="N82" s="16"/>
      <c r="O82" s="16"/>
      <c r="P82" s="16"/>
      <c r="Q82" s="16"/>
      <c r="R82" s="16"/>
      <c r="S82" s="16"/>
      <c r="T82" s="16"/>
      <c r="U82" s="16"/>
    </row>
    <row r="83" spans="1:21" x14ac:dyDescent="0.25">
      <c r="A83" s="13"/>
      <c r="B83" s="13"/>
      <c r="C83" s="19"/>
      <c r="D83" s="13"/>
      <c r="E83" s="13"/>
      <c r="F83" s="13"/>
      <c r="G83" s="13"/>
      <c r="H83" s="13"/>
      <c r="I83" s="13"/>
      <c r="J83" s="13"/>
      <c r="K83" s="13"/>
      <c r="L83" s="13"/>
      <c r="M83" s="13"/>
      <c r="N83" s="16"/>
      <c r="O83" s="16"/>
      <c r="P83" s="16"/>
      <c r="Q83" s="16"/>
      <c r="R83" s="16"/>
      <c r="S83" s="16"/>
      <c r="T83" s="16"/>
      <c r="U83" s="16"/>
    </row>
    <row r="84" spans="1:21" x14ac:dyDescent="0.25">
      <c r="A84" s="13"/>
      <c r="B84" s="13"/>
      <c r="C84" s="19"/>
      <c r="D84" s="13"/>
      <c r="E84" s="13"/>
      <c r="F84" s="13"/>
      <c r="G84" s="13"/>
      <c r="H84" s="13"/>
      <c r="I84" s="13"/>
      <c r="J84" s="13"/>
      <c r="K84" s="13"/>
      <c r="L84" s="13"/>
      <c r="M84" s="13"/>
      <c r="N84" s="16"/>
      <c r="O84" s="16"/>
      <c r="P84" s="16"/>
      <c r="Q84" s="16"/>
      <c r="R84" s="16"/>
      <c r="S84" s="16"/>
      <c r="T84" s="16"/>
      <c r="U84" s="16"/>
    </row>
    <row r="85" spans="1:21" x14ac:dyDescent="0.25">
      <c r="A85" s="13"/>
      <c r="B85" s="13"/>
      <c r="C85" s="19"/>
      <c r="D85" s="13"/>
      <c r="E85" s="13"/>
      <c r="F85" s="13"/>
      <c r="G85" s="13"/>
      <c r="H85" s="13"/>
      <c r="I85" s="13"/>
      <c r="J85" s="13"/>
      <c r="K85" s="13"/>
      <c r="L85" s="13"/>
      <c r="M85" s="13"/>
      <c r="N85" s="16"/>
      <c r="O85" s="16"/>
      <c r="P85" s="16"/>
      <c r="Q85" s="16"/>
      <c r="R85" s="16"/>
      <c r="S85" s="16"/>
      <c r="T85" s="16"/>
      <c r="U85" s="16"/>
    </row>
    <row r="86" spans="1:21" x14ac:dyDescent="0.25">
      <c r="A86" s="13"/>
      <c r="B86" s="13"/>
      <c r="C86" s="19"/>
      <c r="D86" s="13"/>
      <c r="E86" s="13"/>
      <c r="F86" s="13"/>
      <c r="G86" s="13"/>
      <c r="H86" s="13"/>
      <c r="I86" s="13"/>
      <c r="J86" s="13"/>
      <c r="K86" s="13"/>
      <c r="L86" s="13"/>
      <c r="M86" s="13"/>
      <c r="N86" s="16"/>
      <c r="O86" s="16"/>
      <c r="P86" s="16"/>
      <c r="Q86" s="16"/>
      <c r="R86" s="16"/>
      <c r="S86" s="16"/>
      <c r="T86" s="16"/>
      <c r="U86" s="16"/>
    </row>
    <row r="87" spans="1:21" x14ac:dyDescent="0.25">
      <c r="A87" s="13"/>
      <c r="B87" s="13"/>
      <c r="C87" s="19"/>
      <c r="D87" s="13"/>
      <c r="E87" s="13"/>
      <c r="F87" s="13"/>
      <c r="G87" s="13"/>
      <c r="H87" s="13"/>
      <c r="I87" s="13"/>
      <c r="J87" s="13"/>
      <c r="K87" s="13"/>
      <c r="L87" s="13"/>
      <c r="M87" s="13"/>
      <c r="N87" s="16"/>
      <c r="O87" s="16"/>
      <c r="P87" s="16"/>
      <c r="Q87" s="16"/>
      <c r="R87" s="16"/>
      <c r="S87" s="16"/>
      <c r="T87" s="16"/>
      <c r="U87" s="16"/>
    </row>
    <row r="88" spans="1:21" x14ac:dyDescent="0.25">
      <c r="A88" s="13"/>
      <c r="B88" s="13"/>
      <c r="C88" s="19"/>
      <c r="D88" s="13"/>
      <c r="E88" s="13"/>
      <c r="F88" s="13"/>
      <c r="G88" s="13"/>
      <c r="H88" s="13"/>
      <c r="I88" s="13"/>
      <c r="J88" s="13"/>
      <c r="K88" s="13"/>
      <c r="L88" s="13"/>
      <c r="M88" s="13"/>
      <c r="N88" s="16"/>
      <c r="O88" s="16"/>
      <c r="P88" s="16"/>
      <c r="Q88" s="16"/>
      <c r="R88" s="16"/>
      <c r="S88" s="16"/>
      <c r="T88" s="16"/>
      <c r="U88" s="16"/>
    </row>
    <row r="89" spans="1:21" x14ac:dyDescent="0.25">
      <c r="A89" s="13"/>
      <c r="B89" s="13"/>
      <c r="C89" s="19"/>
      <c r="D89" s="13"/>
      <c r="E89" s="13"/>
      <c r="F89" s="13"/>
      <c r="G89" s="13"/>
      <c r="H89" s="13"/>
      <c r="I89" s="13"/>
      <c r="J89" s="13"/>
      <c r="K89" s="13"/>
      <c r="L89" s="13"/>
      <c r="M89" s="13"/>
      <c r="N89" s="16"/>
      <c r="O89" s="16"/>
      <c r="P89" s="16"/>
      <c r="Q89" s="16"/>
      <c r="R89" s="16"/>
      <c r="S89" s="16"/>
      <c r="T89" s="16"/>
      <c r="U89" s="16"/>
    </row>
    <row r="90" spans="1:21" x14ac:dyDescent="0.25">
      <c r="A90" s="13"/>
      <c r="B90" s="13"/>
      <c r="C90" s="19"/>
      <c r="D90" s="13"/>
      <c r="E90" s="13"/>
      <c r="F90" s="13"/>
      <c r="G90" s="13"/>
      <c r="H90" s="13"/>
      <c r="I90" s="13"/>
      <c r="J90" s="13"/>
      <c r="K90" s="13"/>
      <c r="L90" s="13"/>
      <c r="M90" s="13"/>
      <c r="N90" s="16"/>
      <c r="O90" s="16"/>
      <c r="P90" s="16"/>
      <c r="Q90" s="16"/>
      <c r="R90" s="16"/>
      <c r="S90" s="16"/>
      <c r="T90" s="16"/>
      <c r="U90" s="16"/>
    </row>
    <row r="91" spans="1:21" x14ac:dyDescent="0.25">
      <c r="A91" s="13"/>
      <c r="B91" s="13"/>
      <c r="C91" s="19"/>
      <c r="D91" s="13"/>
      <c r="E91" s="13"/>
      <c r="F91" s="13"/>
      <c r="G91" s="13"/>
      <c r="H91" s="13"/>
      <c r="I91" s="13"/>
      <c r="J91" s="13"/>
      <c r="K91" s="13"/>
      <c r="L91" s="13"/>
      <c r="M91" s="13"/>
      <c r="N91" s="16"/>
      <c r="O91" s="16"/>
      <c r="P91" s="16"/>
      <c r="Q91" s="16"/>
      <c r="R91" s="16"/>
      <c r="S91" s="16"/>
      <c r="T91" s="16"/>
      <c r="U91" s="16"/>
    </row>
    <row r="92" spans="1:21" x14ac:dyDescent="0.25">
      <c r="A92" s="13"/>
      <c r="B92" s="13"/>
      <c r="C92" s="19"/>
      <c r="D92" s="13"/>
      <c r="E92" s="13"/>
      <c r="F92" s="13"/>
      <c r="G92" s="13"/>
      <c r="H92" s="13"/>
      <c r="I92" s="13"/>
      <c r="J92" s="13"/>
      <c r="K92" s="13"/>
      <c r="L92" s="13"/>
      <c r="M92" s="13"/>
      <c r="N92" s="16"/>
      <c r="O92" s="16"/>
      <c r="P92" s="16"/>
      <c r="Q92" s="16"/>
      <c r="R92" s="16"/>
      <c r="S92" s="16"/>
      <c r="T92" s="16"/>
      <c r="U92" s="16"/>
    </row>
    <row r="93" spans="1:21" x14ac:dyDescent="0.25">
      <c r="A93" s="13"/>
      <c r="B93" s="13"/>
      <c r="C93" s="19"/>
      <c r="D93" s="13"/>
      <c r="E93" s="13"/>
      <c r="F93" s="13"/>
      <c r="G93" s="13"/>
      <c r="H93" s="13"/>
      <c r="I93" s="13"/>
      <c r="J93" s="13"/>
      <c r="K93" s="13"/>
      <c r="L93" s="13"/>
      <c r="M93" s="13"/>
      <c r="N93" s="16"/>
      <c r="O93" s="16"/>
      <c r="P93" s="16"/>
      <c r="Q93" s="16"/>
      <c r="R93" s="16"/>
      <c r="S93" s="16"/>
      <c r="T93" s="16"/>
      <c r="U93" s="16"/>
    </row>
    <row r="94" spans="1:21" x14ac:dyDescent="0.25">
      <c r="A94" s="13"/>
      <c r="B94" s="13"/>
      <c r="C94" s="19"/>
      <c r="D94" s="13"/>
      <c r="E94" s="13"/>
      <c r="F94" s="13"/>
      <c r="G94" s="13"/>
      <c r="H94" s="13"/>
      <c r="I94" s="13"/>
      <c r="J94" s="13"/>
      <c r="K94" s="13"/>
      <c r="L94" s="13"/>
      <c r="M94" s="13"/>
      <c r="N94" s="16"/>
      <c r="O94" s="16"/>
      <c r="P94" s="16"/>
      <c r="Q94" s="16"/>
      <c r="R94" s="16"/>
      <c r="S94" s="16"/>
      <c r="T94" s="16"/>
      <c r="U94" s="16"/>
    </row>
    <row r="95" spans="1:21" x14ac:dyDescent="0.25">
      <c r="A95" s="13"/>
      <c r="B95" s="13"/>
      <c r="C95" s="19"/>
      <c r="D95" s="13"/>
      <c r="E95" s="13"/>
      <c r="F95" s="13"/>
      <c r="G95" s="13"/>
      <c r="H95" s="13"/>
      <c r="I95" s="13"/>
      <c r="J95" s="13"/>
      <c r="K95" s="13"/>
      <c r="L95" s="13"/>
      <c r="M95" s="13"/>
      <c r="N95" s="16"/>
      <c r="O95" s="16"/>
      <c r="P95" s="16"/>
      <c r="Q95" s="16"/>
      <c r="R95" s="16"/>
      <c r="S95" s="16"/>
      <c r="T95" s="16"/>
      <c r="U95" s="16"/>
    </row>
    <row r="96" spans="1:21" x14ac:dyDescent="0.25">
      <c r="A96" s="13"/>
      <c r="B96" s="13"/>
      <c r="C96" s="19"/>
      <c r="D96" s="13"/>
      <c r="E96" s="13"/>
      <c r="F96" s="13"/>
      <c r="G96" s="13"/>
      <c r="H96" s="13"/>
      <c r="I96" s="13"/>
      <c r="J96" s="13"/>
      <c r="K96" s="13"/>
      <c r="L96" s="13"/>
      <c r="M96" s="13"/>
      <c r="N96" s="16"/>
      <c r="O96" s="16"/>
      <c r="P96" s="16"/>
      <c r="Q96" s="16"/>
      <c r="R96" s="16"/>
      <c r="S96" s="16"/>
      <c r="T96" s="16"/>
      <c r="U96" s="16"/>
    </row>
    <row r="97" spans="1:21" x14ac:dyDescent="0.25">
      <c r="A97" s="13"/>
      <c r="B97" s="13"/>
      <c r="C97" s="19"/>
      <c r="D97" s="13"/>
      <c r="E97" s="13"/>
      <c r="F97" s="13"/>
      <c r="G97" s="13"/>
      <c r="H97" s="13"/>
      <c r="I97" s="13"/>
      <c r="J97" s="13"/>
      <c r="K97" s="13"/>
      <c r="L97" s="13"/>
      <c r="M97" s="13"/>
      <c r="N97" s="16"/>
      <c r="O97" s="16"/>
      <c r="P97" s="16"/>
      <c r="Q97" s="16"/>
      <c r="R97" s="16"/>
      <c r="S97" s="16"/>
      <c r="T97" s="16"/>
      <c r="U97" s="16"/>
    </row>
    <row r="98" spans="1:21" x14ac:dyDescent="0.25">
      <c r="C98" s="19"/>
      <c r="D98" s="13"/>
      <c r="E98" s="13"/>
      <c r="F98" s="13"/>
      <c r="G98" s="13"/>
      <c r="H98" s="13"/>
      <c r="I98" s="13"/>
      <c r="J98" s="13"/>
      <c r="K98" s="13"/>
      <c r="L98" s="13"/>
      <c r="M98" s="13"/>
      <c r="N98" s="16"/>
    </row>
    <row r="99" spans="1:21" x14ac:dyDescent="0.25">
      <c r="C99" s="19"/>
      <c r="D99" s="13"/>
      <c r="E99" s="13"/>
      <c r="F99" s="13"/>
      <c r="G99" s="13"/>
      <c r="H99" s="13"/>
      <c r="I99" s="13"/>
      <c r="J99" s="13"/>
      <c r="K99" s="13"/>
      <c r="L99" s="13"/>
      <c r="M99" s="13"/>
      <c r="N99" s="16"/>
    </row>
    <row r="100" spans="1:21" x14ac:dyDescent="0.25">
      <c r="C100" s="19"/>
      <c r="D100" s="13"/>
      <c r="E100" s="13"/>
      <c r="F100" s="13"/>
      <c r="G100" s="13"/>
      <c r="H100" s="13"/>
      <c r="I100" s="13"/>
      <c r="J100" s="13"/>
      <c r="K100" s="13"/>
      <c r="L100" s="13"/>
      <c r="M100" s="13"/>
      <c r="N100" s="16"/>
    </row>
    <row r="101" spans="1:21" x14ac:dyDescent="0.25">
      <c r="C101" s="19"/>
      <c r="D101" s="13"/>
      <c r="E101" s="13"/>
      <c r="F101" s="13"/>
      <c r="G101" s="13"/>
      <c r="H101" s="13"/>
      <c r="I101" s="13"/>
      <c r="J101" s="13"/>
      <c r="K101" s="13"/>
      <c r="L101" s="13"/>
      <c r="M101" s="13"/>
      <c r="N101" s="16"/>
    </row>
  </sheetData>
  <mergeCells count="90">
    <mergeCell ref="D5:AH5"/>
    <mergeCell ref="B28:B29"/>
    <mergeCell ref="V28:V29"/>
    <mergeCell ref="V12:V13"/>
    <mergeCell ref="V22:V23"/>
    <mergeCell ref="V24:V25"/>
    <mergeCell ref="V10:V11"/>
    <mergeCell ref="V14:V15"/>
    <mergeCell ref="V16:V17"/>
    <mergeCell ref="V18:V19"/>
    <mergeCell ref="V20:V21"/>
    <mergeCell ref="D22:D23"/>
    <mergeCell ref="E22:E23"/>
    <mergeCell ref="C24:C25"/>
    <mergeCell ref="U12:U13"/>
    <mergeCell ref="U22:U23"/>
    <mergeCell ref="B35:H35"/>
    <mergeCell ref="B34:H34"/>
    <mergeCell ref="I34:O34"/>
    <mergeCell ref="I35:O35"/>
    <mergeCell ref="U28:U29"/>
    <mergeCell ref="A30:S30"/>
    <mergeCell ref="T28:T29"/>
    <mergeCell ref="D28:D29"/>
    <mergeCell ref="E28:E29"/>
    <mergeCell ref="C28:C29"/>
    <mergeCell ref="U24:U25"/>
    <mergeCell ref="C22:C23"/>
    <mergeCell ref="T18:T21"/>
    <mergeCell ref="U18:U19"/>
    <mergeCell ref="U20:U21"/>
    <mergeCell ref="T22:T27"/>
    <mergeCell ref="C26:C27"/>
    <mergeCell ref="D26:D27"/>
    <mergeCell ref="E26:E27"/>
    <mergeCell ref="D24:D25"/>
    <mergeCell ref="E24:E25"/>
    <mergeCell ref="V26:V27"/>
    <mergeCell ref="U8:U9"/>
    <mergeCell ref="U26:U27"/>
    <mergeCell ref="E12:E13"/>
    <mergeCell ref="C8:C9"/>
    <mergeCell ref="D8:D9"/>
    <mergeCell ref="E8:E9"/>
    <mergeCell ref="V8:V9"/>
    <mergeCell ref="C12:C13"/>
    <mergeCell ref="D12:D13"/>
    <mergeCell ref="C10:C11"/>
    <mergeCell ref="C14:C15"/>
    <mergeCell ref="C16:C17"/>
    <mergeCell ref="C18:C19"/>
    <mergeCell ref="C20:C21"/>
    <mergeCell ref="T8:T9"/>
    <mergeCell ref="B12:B17"/>
    <mergeCell ref="B18:B21"/>
    <mergeCell ref="T6:U6"/>
    <mergeCell ref="V6:V7"/>
    <mergeCell ref="A1:C3"/>
    <mergeCell ref="D1:V1"/>
    <mergeCell ref="D2:V2"/>
    <mergeCell ref="C6:C7"/>
    <mergeCell ref="D6:E6"/>
    <mergeCell ref="F6:S6"/>
    <mergeCell ref="A5:C5"/>
    <mergeCell ref="A4:C4"/>
    <mergeCell ref="A6:A7"/>
    <mergeCell ref="B6:B7"/>
    <mergeCell ref="D3:U3"/>
    <mergeCell ref="D4:AH4"/>
    <mergeCell ref="B22:B27"/>
    <mergeCell ref="A8:A11"/>
    <mergeCell ref="A18:A29"/>
    <mergeCell ref="D10:D11"/>
    <mergeCell ref="E10:E11"/>
    <mergeCell ref="D14:D15"/>
    <mergeCell ref="E14:E15"/>
    <mergeCell ref="D16:D17"/>
    <mergeCell ref="E16:E17"/>
    <mergeCell ref="D18:D19"/>
    <mergeCell ref="E18:E19"/>
    <mergeCell ref="D20:D21"/>
    <mergeCell ref="E20:E21"/>
    <mergeCell ref="A12:A17"/>
    <mergeCell ref="B8:B9"/>
    <mergeCell ref="B10:B11"/>
    <mergeCell ref="T10:T11"/>
    <mergeCell ref="U10:U11"/>
    <mergeCell ref="T12:T17"/>
    <mergeCell ref="U14:U15"/>
    <mergeCell ref="U16:U17"/>
  </mergeCells>
  <printOptions horizontalCentered="1" verticalCentered="1"/>
  <pageMargins left="0" right="0" top="0" bottom="0.78740157480314965" header="0.31496062992125984" footer="0"/>
  <pageSetup scale="55"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605"/>
  <sheetViews>
    <sheetView zoomScale="44" zoomScaleNormal="44" workbookViewId="0">
      <selection activeCell="U20" sqref="U20:U23"/>
    </sheetView>
  </sheetViews>
  <sheetFormatPr baseColWidth="10" defaultRowHeight="15" x14ac:dyDescent="0.25"/>
  <cols>
    <col min="2" max="2" width="34.42578125" customWidth="1"/>
    <col min="3" max="3" width="33.5703125" customWidth="1"/>
    <col min="4" max="4" width="16.28515625" customWidth="1"/>
    <col min="5" max="5" width="24.140625" customWidth="1"/>
    <col min="6" max="6" width="19.42578125" customWidth="1"/>
    <col min="7" max="7" width="18.7109375" style="30" hidden="1" customWidth="1"/>
    <col min="8" max="9" width="18.7109375" hidden="1" customWidth="1"/>
    <col min="10" max="10" width="18.7109375" customWidth="1"/>
    <col min="11" max="11" width="18.7109375" hidden="1" customWidth="1"/>
    <col min="12" max="12" width="18.7109375" style="29" hidden="1" customWidth="1"/>
    <col min="13" max="13" width="18.7109375" hidden="1"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350"/>
      <c r="B1" s="351"/>
      <c r="C1" s="351"/>
      <c r="D1" s="351"/>
      <c r="E1" s="429" t="s">
        <v>136</v>
      </c>
      <c r="F1" s="430"/>
      <c r="G1" s="430"/>
      <c r="H1" s="430"/>
      <c r="I1" s="430"/>
      <c r="J1" s="430"/>
      <c r="K1" s="430"/>
      <c r="L1" s="430"/>
      <c r="M1" s="430"/>
      <c r="N1" s="430"/>
      <c r="O1" s="430"/>
      <c r="P1" s="430"/>
      <c r="Q1" s="430"/>
      <c r="R1" s="430"/>
      <c r="S1" s="430"/>
      <c r="T1" s="430"/>
      <c r="U1" s="430"/>
      <c r="V1" s="430"/>
      <c r="W1" s="430"/>
      <c r="X1" s="430"/>
      <c r="Y1" s="431"/>
    </row>
    <row r="2" spans="1:25" ht="55.5" customHeight="1" x14ac:dyDescent="0.25">
      <c r="A2" s="315"/>
      <c r="B2" s="316"/>
      <c r="C2" s="316"/>
      <c r="D2" s="316"/>
      <c r="E2" s="432" t="s">
        <v>135</v>
      </c>
      <c r="F2" s="433"/>
      <c r="G2" s="433"/>
      <c r="H2" s="433"/>
      <c r="I2" s="433"/>
      <c r="J2" s="433"/>
      <c r="K2" s="433"/>
      <c r="L2" s="433"/>
      <c r="M2" s="433"/>
      <c r="N2" s="433"/>
      <c r="O2" s="433"/>
      <c r="P2" s="433"/>
      <c r="Q2" s="433"/>
      <c r="R2" s="433"/>
      <c r="S2" s="433"/>
      <c r="T2" s="433"/>
      <c r="U2" s="433"/>
      <c r="V2" s="433"/>
      <c r="W2" s="433"/>
      <c r="X2" s="433"/>
      <c r="Y2" s="434"/>
    </row>
    <row r="3" spans="1:25" ht="31.5" customHeight="1" thickBot="1" x14ac:dyDescent="0.3">
      <c r="A3" s="354"/>
      <c r="B3" s="355"/>
      <c r="C3" s="355"/>
      <c r="D3" s="355"/>
      <c r="E3" s="508" t="s">
        <v>124</v>
      </c>
      <c r="F3" s="509"/>
      <c r="G3" s="509"/>
      <c r="H3" s="509"/>
      <c r="I3" s="509"/>
      <c r="J3" s="509"/>
      <c r="K3" s="509"/>
      <c r="L3" s="509"/>
      <c r="M3" s="509"/>
      <c r="N3" s="509"/>
      <c r="O3" s="509"/>
      <c r="P3" s="509"/>
      <c r="Q3" s="509"/>
      <c r="R3" s="509"/>
      <c r="S3" s="506" t="s">
        <v>125</v>
      </c>
      <c r="T3" s="506"/>
      <c r="U3" s="506"/>
      <c r="V3" s="506"/>
      <c r="W3" s="506"/>
      <c r="X3" s="506"/>
      <c r="Y3" s="507"/>
    </row>
    <row r="4" spans="1:25" ht="29.25" customHeight="1" x14ac:dyDescent="0.25">
      <c r="A4" s="500" t="s">
        <v>32</v>
      </c>
      <c r="B4" s="501"/>
      <c r="C4" s="501"/>
      <c r="D4" s="502"/>
      <c r="E4" s="497" t="s">
        <v>142</v>
      </c>
      <c r="F4" s="498"/>
      <c r="G4" s="498"/>
      <c r="H4" s="498"/>
      <c r="I4" s="498"/>
      <c r="J4" s="498"/>
      <c r="K4" s="498"/>
      <c r="L4" s="498"/>
      <c r="M4" s="498"/>
      <c r="N4" s="498"/>
      <c r="O4" s="498"/>
      <c r="P4" s="498"/>
      <c r="Q4" s="498"/>
      <c r="R4" s="498"/>
      <c r="S4" s="498"/>
      <c r="T4" s="498"/>
      <c r="U4" s="498"/>
      <c r="V4" s="498"/>
      <c r="W4" s="498"/>
      <c r="X4" s="498"/>
      <c r="Y4" s="499"/>
    </row>
    <row r="5" spans="1:25" ht="27.75" customHeight="1" thickBot="1" x14ac:dyDescent="0.3">
      <c r="A5" s="503" t="s">
        <v>33</v>
      </c>
      <c r="B5" s="504"/>
      <c r="C5" s="504"/>
      <c r="D5" s="505"/>
      <c r="E5" s="511">
        <v>2019</v>
      </c>
      <c r="F5" s="512"/>
      <c r="G5" s="512"/>
      <c r="H5" s="512"/>
      <c r="I5" s="512"/>
      <c r="J5" s="512"/>
      <c r="K5" s="512"/>
      <c r="L5" s="512"/>
      <c r="M5" s="512"/>
      <c r="N5" s="512"/>
      <c r="O5" s="512"/>
      <c r="P5" s="512"/>
      <c r="Q5" s="512"/>
      <c r="R5" s="512"/>
      <c r="S5" s="512"/>
      <c r="T5" s="512"/>
      <c r="U5" s="512"/>
      <c r="V5" s="512"/>
      <c r="W5" s="512"/>
      <c r="X5" s="512"/>
      <c r="Y5" s="513"/>
    </row>
    <row r="6" spans="1:25" ht="26.25" customHeight="1" x14ac:dyDescent="0.25">
      <c r="A6" s="484" t="s">
        <v>40</v>
      </c>
      <c r="B6" s="486" t="s">
        <v>41</v>
      </c>
      <c r="C6" s="486" t="s">
        <v>110</v>
      </c>
      <c r="D6" s="486" t="s">
        <v>42</v>
      </c>
      <c r="E6" s="486" t="s">
        <v>43</v>
      </c>
      <c r="F6" s="495" t="s">
        <v>109</v>
      </c>
      <c r="G6" s="496"/>
      <c r="H6" s="496"/>
      <c r="I6" s="496"/>
      <c r="J6" s="486" t="s">
        <v>168</v>
      </c>
      <c r="K6" s="486"/>
      <c r="L6" s="486"/>
      <c r="M6" s="486"/>
      <c r="N6" s="486" t="s">
        <v>44</v>
      </c>
      <c r="O6" s="486"/>
      <c r="P6" s="486"/>
      <c r="Q6" s="486"/>
      <c r="R6" s="486"/>
      <c r="S6" s="486" t="s">
        <v>50</v>
      </c>
      <c r="T6" s="486"/>
      <c r="U6" s="486"/>
      <c r="V6" s="486"/>
      <c r="W6" s="486"/>
      <c r="X6" s="486"/>
      <c r="Y6" s="510"/>
    </row>
    <row r="7" spans="1:25" ht="27.75" customHeight="1" thickBot="1" x14ac:dyDescent="0.3">
      <c r="A7" s="485" t="s">
        <v>34</v>
      </c>
      <c r="B7" s="487"/>
      <c r="C7" s="487"/>
      <c r="D7" s="487"/>
      <c r="E7" s="487"/>
      <c r="F7" s="67" t="s">
        <v>108</v>
      </c>
      <c r="G7" s="67" t="s">
        <v>107</v>
      </c>
      <c r="H7" s="67" t="s">
        <v>106</v>
      </c>
      <c r="I7" s="67" t="s">
        <v>105</v>
      </c>
      <c r="J7" s="67" t="s">
        <v>108</v>
      </c>
      <c r="K7" s="67" t="s">
        <v>107</v>
      </c>
      <c r="L7" s="67" t="s">
        <v>106</v>
      </c>
      <c r="M7" s="67" t="s">
        <v>105</v>
      </c>
      <c r="N7" s="64" t="s">
        <v>45</v>
      </c>
      <c r="O7" s="64" t="s">
        <v>46</v>
      </c>
      <c r="P7" s="64" t="s">
        <v>47</v>
      </c>
      <c r="Q7" s="64" t="s">
        <v>48</v>
      </c>
      <c r="R7" s="64" t="s">
        <v>49</v>
      </c>
      <c r="S7" s="64" t="s">
        <v>51</v>
      </c>
      <c r="T7" s="64" t="s">
        <v>52</v>
      </c>
      <c r="U7" s="64" t="s">
        <v>104</v>
      </c>
      <c r="V7" s="64" t="s">
        <v>53</v>
      </c>
      <c r="W7" s="64" t="s">
        <v>54</v>
      </c>
      <c r="X7" s="65" t="s">
        <v>55</v>
      </c>
      <c r="Y7" s="66" t="s">
        <v>56</v>
      </c>
    </row>
    <row r="8" spans="1:25" ht="24" customHeight="1" x14ac:dyDescent="0.25">
      <c r="A8" s="527">
        <v>1</v>
      </c>
      <c r="B8" s="489" t="s">
        <v>164</v>
      </c>
      <c r="C8" s="492" t="s">
        <v>103</v>
      </c>
      <c r="D8" s="60" t="s">
        <v>35</v>
      </c>
      <c r="E8" s="117">
        <f>+INVERSIÓN!Y10</f>
        <v>1</v>
      </c>
      <c r="F8" s="117">
        <f>+INVERSIÓN!Z10</f>
        <v>1</v>
      </c>
      <c r="G8" s="43"/>
      <c r="H8" s="41"/>
      <c r="I8" s="41"/>
      <c r="J8" s="129">
        <f>+INVERSIÓN!AK10</f>
        <v>0.22</v>
      </c>
      <c r="K8" s="41"/>
      <c r="L8" s="42"/>
      <c r="M8" s="41"/>
      <c r="N8" s="477" t="s">
        <v>103</v>
      </c>
      <c r="O8" s="474" t="s">
        <v>169</v>
      </c>
      <c r="P8" s="474" t="s">
        <v>169</v>
      </c>
      <c r="Q8" s="474" t="s">
        <v>169</v>
      </c>
      <c r="R8" s="474" t="s">
        <v>170</v>
      </c>
      <c r="S8" s="481" t="s">
        <v>171</v>
      </c>
      <c r="T8" s="481" t="s">
        <v>171</v>
      </c>
      <c r="U8" s="481" t="s">
        <v>171</v>
      </c>
      <c r="V8" s="422" t="s">
        <v>172</v>
      </c>
      <c r="W8" s="422" t="s">
        <v>172</v>
      </c>
      <c r="X8" s="422" t="s">
        <v>173</v>
      </c>
      <c r="Y8" s="471">
        <v>8281030</v>
      </c>
    </row>
    <row r="9" spans="1:25" ht="24" customHeight="1" x14ac:dyDescent="0.25">
      <c r="A9" s="488"/>
      <c r="B9" s="490"/>
      <c r="C9" s="493"/>
      <c r="D9" s="61" t="s">
        <v>36</v>
      </c>
      <c r="E9" s="93">
        <f>+INVERSIÓN!Y11</f>
        <v>69600000</v>
      </c>
      <c r="F9" s="93">
        <f>+INVERSIÓN!Z11</f>
        <v>69600000</v>
      </c>
      <c r="G9" s="37"/>
      <c r="H9" s="39"/>
      <c r="I9" s="39"/>
      <c r="J9" s="93">
        <f>+INVERSIÓN!AK11</f>
        <v>63679000</v>
      </c>
      <c r="K9" s="39"/>
      <c r="L9" s="37"/>
      <c r="M9" s="39"/>
      <c r="N9" s="478"/>
      <c r="O9" s="475"/>
      <c r="P9" s="475"/>
      <c r="Q9" s="475"/>
      <c r="R9" s="475"/>
      <c r="S9" s="482"/>
      <c r="T9" s="482"/>
      <c r="U9" s="482"/>
      <c r="V9" s="423"/>
      <c r="W9" s="423"/>
      <c r="X9" s="423"/>
      <c r="Y9" s="472"/>
    </row>
    <row r="10" spans="1:25" ht="24" customHeight="1" x14ac:dyDescent="0.25">
      <c r="A10" s="488"/>
      <c r="B10" s="490"/>
      <c r="C10" s="493"/>
      <c r="D10" s="59" t="s">
        <v>37</v>
      </c>
      <c r="E10" s="119">
        <f>+INVERSIÓN!Y12</f>
        <v>0</v>
      </c>
      <c r="F10" s="119">
        <f>+INVERSIÓN!Z12</f>
        <v>0</v>
      </c>
      <c r="G10" s="120"/>
      <c r="H10" s="121"/>
      <c r="I10" s="121"/>
      <c r="J10" s="119">
        <f>+INVERSIÓN!AK12</f>
        <v>0</v>
      </c>
      <c r="K10" s="39"/>
      <c r="L10" s="40"/>
      <c r="M10" s="39"/>
      <c r="N10" s="478"/>
      <c r="O10" s="475"/>
      <c r="P10" s="475"/>
      <c r="Q10" s="475"/>
      <c r="R10" s="475"/>
      <c r="S10" s="482"/>
      <c r="T10" s="482"/>
      <c r="U10" s="482"/>
      <c r="V10" s="423"/>
      <c r="W10" s="423"/>
      <c r="X10" s="423"/>
      <c r="Y10" s="472"/>
    </row>
    <row r="11" spans="1:25" ht="24" customHeight="1" thickBot="1" x14ac:dyDescent="0.3">
      <c r="A11" s="488"/>
      <c r="B11" s="491"/>
      <c r="C11" s="494"/>
      <c r="D11" s="61" t="s">
        <v>38</v>
      </c>
      <c r="E11" s="124">
        <f>+INVERSIÓN!Y13</f>
        <v>6746833</v>
      </c>
      <c r="F11" s="124">
        <f>+INVERSIÓN!Z13</f>
        <v>6746833</v>
      </c>
      <c r="G11" s="125"/>
      <c r="H11" s="126"/>
      <c r="I11" s="126"/>
      <c r="J11" s="124">
        <f>+INVERSIÓN!AK13</f>
        <v>6746833</v>
      </c>
      <c r="K11" s="39"/>
      <c r="L11" s="37"/>
      <c r="M11" s="39"/>
      <c r="N11" s="479"/>
      <c r="O11" s="476"/>
      <c r="P11" s="476"/>
      <c r="Q11" s="476"/>
      <c r="R11" s="476"/>
      <c r="S11" s="483"/>
      <c r="T11" s="483"/>
      <c r="U11" s="483"/>
      <c r="V11" s="470"/>
      <c r="W11" s="470"/>
      <c r="X11" s="470"/>
      <c r="Y11" s="473"/>
    </row>
    <row r="12" spans="1:25" ht="24" customHeight="1" x14ac:dyDescent="0.25">
      <c r="A12" s="488">
        <v>2</v>
      </c>
      <c r="B12" s="489" t="s">
        <v>165</v>
      </c>
      <c r="C12" s="492" t="s">
        <v>166</v>
      </c>
      <c r="D12" s="60" t="s">
        <v>35</v>
      </c>
      <c r="E12" s="117">
        <f>+INVERSIÓN!Y16</f>
        <v>1</v>
      </c>
      <c r="F12" s="117">
        <f>+INVERSIÓN!Z16</f>
        <v>1</v>
      </c>
      <c r="G12" s="43"/>
      <c r="H12" s="41"/>
      <c r="I12" s="41"/>
      <c r="J12" s="129">
        <f>+INVERSIÓN!AK16</f>
        <v>0.16</v>
      </c>
      <c r="K12" s="39"/>
      <c r="L12" s="37"/>
      <c r="M12" s="39"/>
      <c r="N12" s="477" t="s">
        <v>103</v>
      </c>
      <c r="O12" s="480" t="s">
        <v>169</v>
      </c>
      <c r="P12" s="480" t="s">
        <v>169</v>
      </c>
      <c r="Q12" s="480" t="s">
        <v>169</v>
      </c>
      <c r="R12" s="480" t="s">
        <v>170</v>
      </c>
      <c r="S12" s="481" t="s">
        <v>171</v>
      </c>
      <c r="T12" s="481" t="s">
        <v>171</v>
      </c>
      <c r="U12" s="481" t="s">
        <v>171</v>
      </c>
      <c r="V12" s="422" t="s">
        <v>172</v>
      </c>
      <c r="W12" s="422" t="s">
        <v>172</v>
      </c>
      <c r="X12" s="422" t="s">
        <v>173</v>
      </c>
      <c r="Y12" s="471">
        <v>8281030</v>
      </c>
    </row>
    <row r="13" spans="1:25" ht="24" customHeight="1" x14ac:dyDescent="0.25">
      <c r="A13" s="488"/>
      <c r="B13" s="490"/>
      <c r="C13" s="493"/>
      <c r="D13" s="61" t="s">
        <v>36</v>
      </c>
      <c r="E13" s="93">
        <f>+INVERSIÓN!Y17</f>
        <v>158048000</v>
      </c>
      <c r="F13" s="93">
        <f>+INVERSIÓN!Z17</f>
        <v>158048000</v>
      </c>
      <c r="G13" s="37"/>
      <c r="H13" s="39"/>
      <c r="I13" s="39"/>
      <c r="J13" s="93">
        <f>+INVERSIÓN!AK17</f>
        <v>53400000</v>
      </c>
      <c r="K13" s="39"/>
      <c r="L13" s="37"/>
      <c r="M13" s="39"/>
      <c r="N13" s="478"/>
      <c r="O13" s="475"/>
      <c r="P13" s="475"/>
      <c r="Q13" s="475"/>
      <c r="R13" s="475"/>
      <c r="S13" s="482"/>
      <c r="T13" s="482"/>
      <c r="U13" s="482"/>
      <c r="V13" s="423"/>
      <c r="W13" s="423"/>
      <c r="X13" s="423"/>
      <c r="Y13" s="472"/>
    </row>
    <row r="14" spans="1:25" ht="24" customHeight="1" x14ac:dyDescent="0.25">
      <c r="A14" s="488"/>
      <c r="B14" s="490"/>
      <c r="C14" s="493"/>
      <c r="D14" s="59" t="s">
        <v>37</v>
      </c>
      <c r="E14" s="119">
        <f>+INVERSIÓN!Y18</f>
        <v>0</v>
      </c>
      <c r="F14" s="119">
        <f>+INVERSIÓN!Z18</f>
        <v>0</v>
      </c>
      <c r="G14" s="120"/>
      <c r="H14" s="121"/>
      <c r="I14" s="121"/>
      <c r="J14" s="119">
        <f>+INVERSIÓN!AK18</f>
        <v>0</v>
      </c>
      <c r="K14" s="39"/>
      <c r="L14" s="37"/>
      <c r="M14" s="39"/>
      <c r="N14" s="478"/>
      <c r="O14" s="475"/>
      <c r="P14" s="475"/>
      <c r="Q14" s="475"/>
      <c r="R14" s="475"/>
      <c r="S14" s="482"/>
      <c r="T14" s="482"/>
      <c r="U14" s="482"/>
      <c r="V14" s="423"/>
      <c r="W14" s="423"/>
      <c r="X14" s="423"/>
      <c r="Y14" s="472"/>
    </row>
    <row r="15" spans="1:25" ht="24" customHeight="1" thickBot="1" x14ac:dyDescent="0.3">
      <c r="A15" s="488"/>
      <c r="B15" s="491"/>
      <c r="C15" s="494"/>
      <c r="D15" s="61" t="s">
        <v>38</v>
      </c>
      <c r="E15" s="124">
        <f>+INVERSIÓN!Y19</f>
        <v>13502333</v>
      </c>
      <c r="F15" s="124">
        <f>+INVERSIÓN!Z19</f>
        <v>13502333</v>
      </c>
      <c r="G15" s="125"/>
      <c r="H15" s="126"/>
      <c r="I15" s="126"/>
      <c r="J15" s="124">
        <f>+INVERSIÓN!AK19</f>
        <v>13502333</v>
      </c>
      <c r="K15" s="39"/>
      <c r="L15" s="37"/>
      <c r="M15" s="39"/>
      <c r="N15" s="479"/>
      <c r="O15" s="476"/>
      <c r="P15" s="476"/>
      <c r="Q15" s="476"/>
      <c r="R15" s="476"/>
      <c r="S15" s="483"/>
      <c r="T15" s="483"/>
      <c r="U15" s="483"/>
      <c r="V15" s="470"/>
      <c r="W15" s="470"/>
      <c r="X15" s="470"/>
      <c r="Y15" s="473"/>
    </row>
    <row r="16" spans="1:25" ht="24" customHeight="1" x14ac:dyDescent="0.25">
      <c r="A16" s="488">
        <v>3</v>
      </c>
      <c r="B16" s="489" t="s">
        <v>167</v>
      </c>
      <c r="C16" s="492" t="s">
        <v>103</v>
      </c>
      <c r="D16" s="60" t="s">
        <v>35</v>
      </c>
      <c r="E16" s="118">
        <f>+INVERSIÓN!Y22</f>
        <v>2</v>
      </c>
      <c r="F16" s="118">
        <f>+INVERSIÓN!Z22</f>
        <v>2</v>
      </c>
      <c r="G16" s="43"/>
      <c r="H16" s="41"/>
      <c r="I16" s="41"/>
      <c r="J16" s="130">
        <f>+INVERSIÓN!AK22</f>
        <v>0.5</v>
      </c>
      <c r="K16" s="39"/>
      <c r="L16" s="37"/>
      <c r="M16" s="39"/>
      <c r="N16" s="477" t="s">
        <v>103</v>
      </c>
      <c r="O16" s="480" t="s">
        <v>169</v>
      </c>
      <c r="P16" s="480" t="s">
        <v>169</v>
      </c>
      <c r="Q16" s="480" t="s">
        <v>169</v>
      </c>
      <c r="R16" s="480" t="s">
        <v>170</v>
      </c>
      <c r="S16" s="481" t="s">
        <v>171</v>
      </c>
      <c r="T16" s="481" t="s">
        <v>171</v>
      </c>
      <c r="U16" s="481" t="s">
        <v>171</v>
      </c>
      <c r="V16" s="422" t="s">
        <v>172</v>
      </c>
      <c r="W16" s="422" t="s">
        <v>172</v>
      </c>
      <c r="X16" s="422" t="s">
        <v>173</v>
      </c>
      <c r="Y16" s="471">
        <v>8281030</v>
      </c>
    </row>
    <row r="17" spans="1:25" ht="24" customHeight="1" x14ac:dyDescent="0.25">
      <c r="A17" s="488"/>
      <c r="B17" s="490"/>
      <c r="C17" s="493"/>
      <c r="D17" s="61" t="s">
        <v>36</v>
      </c>
      <c r="E17" s="93">
        <f>+INVERSIÓN!Y23</f>
        <v>2370803000</v>
      </c>
      <c r="F17" s="93">
        <f>+INVERSIÓN!Z23</f>
        <v>2370803000</v>
      </c>
      <c r="G17" s="37"/>
      <c r="H17" s="39"/>
      <c r="I17" s="39"/>
      <c r="J17" s="93">
        <f>+INVERSIÓN!AK23</f>
        <v>827950000</v>
      </c>
      <c r="K17" s="39"/>
      <c r="L17" s="37"/>
      <c r="M17" s="39"/>
      <c r="N17" s="478"/>
      <c r="O17" s="475"/>
      <c r="P17" s="475"/>
      <c r="Q17" s="475"/>
      <c r="R17" s="475"/>
      <c r="S17" s="482"/>
      <c r="T17" s="482"/>
      <c r="U17" s="482"/>
      <c r="V17" s="423"/>
      <c r="W17" s="423"/>
      <c r="X17" s="423"/>
      <c r="Y17" s="472"/>
    </row>
    <row r="18" spans="1:25" ht="24" customHeight="1" x14ac:dyDescent="0.25">
      <c r="A18" s="488"/>
      <c r="B18" s="490"/>
      <c r="C18" s="493"/>
      <c r="D18" s="59" t="s">
        <v>37</v>
      </c>
      <c r="E18" s="122">
        <f>+INVERSIÓN!Y24</f>
        <v>0</v>
      </c>
      <c r="F18" s="122">
        <f>+INVERSIÓN!Z24</f>
        <v>0</v>
      </c>
      <c r="G18" s="120"/>
      <c r="H18" s="121"/>
      <c r="I18" s="121"/>
      <c r="J18" s="122">
        <f>+INVERSIÓN!AK24</f>
        <v>0</v>
      </c>
      <c r="K18" s="39"/>
      <c r="L18" s="37"/>
      <c r="M18" s="39"/>
      <c r="N18" s="478"/>
      <c r="O18" s="475"/>
      <c r="P18" s="475"/>
      <c r="Q18" s="475"/>
      <c r="R18" s="475"/>
      <c r="S18" s="482"/>
      <c r="T18" s="482"/>
      <c r="U18" s="482"/>
      <c r="V18" s="423"/>
      <c r="W18" s="423"/>
      <c r="X18" s="423"/>
      <c r="Y18" s="472"/>
    </row>
    <row r="19" spans="1:25" ht="24" customHeight="1" thickBot="1" x14ac:dyDescent="0.3">
      <c r="A19" s="488"/>
      <c r="B19" s="491"/>
      <c r="C19" s="494"/>
      <c r="D19" s="61" t="s">
        <v>38</v>
      </c>
      <c r="E19" s="124">
        <f>+INVERSIÓN!Y25</f>
        <v>224210948</v>
      </c>
      <c r="F19" s="124">
        <f>+INVERSIÓN!Z25</f>
        <v>224210948</v>
      </c>
      <c r="G19" s="125"/>
      <c r="H19" s="126"/>
      <c r="I19" s="126"/>
      <c r="J19" s="124">
        <f>+INVERSIÓN!AK25</f>
        <v>175233480</v>
      </c>
      <c r="K19" s="39"/>
      <c r="L19" s="37"/>
      <c r="M19" s="39"/>
      <c r="N19" s="479"/>
      <c r="O19" s="476"/>
      <c r="P19" s="476"/>
      <c r="Q19" s="476"/>
      <c r="R19" s="476"/>
      <c r="S19" s="483"/>
      <c r="T19" s="483"/>
      <c r="U19" s="483"/>
      <c r="V19" s="470"/>
      <c r="W19" s="470"/>
      <c r="X19" s="470"/>
      <c r="Y19" s="473"/>
    </row>
    <row r="20" spans="1:25" ht="24" customHeight="1" x14ac:dyDescent="0.25">
      <c r="A20" s="488">
        <v>4</v>
      </c>
      <c r="B20" s="489" t="s">
        <v>156</v>
      </c>
      <c r="C20" s="492" t="s">
        <v>103</v>
      </c>
      <c r="D20" s="60" t="s">
        <v>35</v>
      </c>
      <c r="E20" s="118">
        <f>+INVERSIÓN!Y28</f>
        <v>3</v>
      </c>
      <c r="F20" s="118">
        <f>+INVERSIÓN!Z28</f>
        <v>3</v>
      </c>
      <c r="G20" s="43"/>
      <c r="H20" s="41"/>
      <c r="I20" s="41"/>
      <c r="J20" s="130">
        <f>+INVERSIÓN!AK28</f>
        <v>0.49</v>
      </c>
      <c r="K20" s="39"/>
      <c r="L20" s="37"/>
      <c r="M20" s="39"/>
      <c r="N20" s="477" t="s">
        <v>103</v>
      </c>
      <c r="O20" s="480" t="s">
        <v>169</v>
      </c>
      <c r="P20" s="480" t="s">
        <v>169</v>
      </c>
      <c r="Q20" s="480" t="s">
        <v>169</v>
      </c>
      <c r="R20" s="480" t="s">
        <v>170</v>
      </c>
      <c r="S20" s="481" t="s">
        <v>171</v>
      </c>
      <c r="T20" s="481" t="s">
        <v>171</v>
      </c>
      <c r="U20" s="481" t="s">
        <v>171</v>
      </c>
      <c r="V20" s="422" t="s">
        <v>172</v>
      </c>
      <c r="W20" s="422" t="s">
        <v>172</v>
      </c>
      <c r="X20" s="422" t="s">
        <v>173</v>
      </c>
      <c r="Y20" s="471">
        <v>8281030</v>
      </c>
    </row>
    <row r="21" spans="1:25" ht="24" customHeight="1" x14ac:dyDescent="0.25">
      <c r="A21" s="488"/>
      <c r="B21" s="490"/>
      <c r="C21" s="493"/>
      <c r="D21" s="61" t="s">
        <v>36</v>
      </c>
      <c r="E21" s="93">
        <f>+INVERSIÓN!Y29</f>
        <v>279305000</v>
      </c>
      <c r="F21" s="93">
        <f>+INVERSIÓN!Z29</f>
        <v>279305000</v>
      </c>
      <c r="G21" s="37"/>
      <c r="H21" s="39"/>
      <c r="I21" s="39"/>
      <c r="J21" s="93">
        <f>+INVERSIÓN!AK29</f>
        <v>177488000</v>
      </c>
      <c r="K21" s="39"/>
      <c r="L21" s="37"/>
      <c r="M21" s="39"/>
      <c r="N21" s="478"/>
      <c r="O21" s="475"/>
      <c r="P21" s="475"/>
      <c r="Q21" s="475"/>
      <c r="R21" s="475"/>
      <c r="S21" s="482"/>
      <c r="T21" s="482"/>
      <c r="U21" s="482"/>
      <c r="V21" s="423"/>
      <c r="W21" s="423"/>
      <c r="X21" s="423"/>
      <c r="Y21" s="472"/>
    </row>
    <row r="22" spans="1:25" ht="24" customHeight="1" x14ac:dyDescent="0.25">
      <c r="A22" s="488"/>
      <c r="B22" s="490"/>
      <c r="C22" s="493"/>
      <c r="D22" s="59" t="s">
        <v>37</v>
      </c>
      <c r="E22" s="122">
        <f>+INVERSIÓN!Y30</f>
        <v>0</v>
      </c>
      <c r="F22" s="122">
        <f>+INVERSIÓN!Z30</f>
        <v>0</v>
      </c>
      <c r="G22" s="120"/>
      <c r="H22" s="121"/>
      <c r="I22" s="121"/>
      <c r="J22" s="122">
        <f>+INVERSIÓN!AK30</f>
        <v>0</v>
      </c>
      <c r="K22" s="39"/>
      <c r="L22" s="37"/>
      <c r="M22" s="39"/>
      <c r="N22" s="478"/>
      <c r="O22" s="475"/>
      <c r="P22" s="475"/>
      <c r="Q22" s="475"/>
      <c r="R22" s="475"/>
      <c r="S22" s="482"/>
      <c r="T22" s="482"/>
      <c r="U22" s="482"/>
      <c r="V22" s="423"/>
      <c r="W22" s="423"/>
      <c r="X22" s="423"/>
      <c r="Y22" s="472"/>
    </row>
    <row r="23" spans="1:25" ht="24" customHeight="1" thickBot="1" x14ac:dyDescent="0.3">
      <c r="A23" s="488"/>
      <c r="B23" s="491"/>
      <c r="C23" s="494"/>
      <c r="D23" s="61" t="s">
        <v>38</v>
      </c>
      <c r="E23" s="124">
        <f>+INVERSIÓN!Y31</f>
        <v>33091817</v>
      </c>
      <c r="F23" s="124">
        <f>+INVERSIÓN!Z31</f>
        <v>33091817</v>
      </c>
      <c r="G23" s="125"/>
      <c r="H23" s="126"/>
      <c r="I23" s="126"/>
      <c r="J23" s="124">
        <f>+INVERSIÓN!AK31</f>
        <v>33091817</v>
      </c>
      <c r="K23" s="39"/>
      <c r="L23" s="37"/>
      <c r="M23" s="39"/>
      <c r="N23" s="479"/>
      <c r="O23" s="476"/>
      <c r="P23" s="476"/>
      <c r="Q23" s="476"/>
      <c r="R23" s="476"/>
      <c r="S23" s="483"/>
      <c r="T23" s="483"/>
      <c r="U23" s="483"/>
      <c r="V23" s="470"/>
      <c r="W23" s="470"/>
      <c r="X23" s="470"/>
      <c r="Y23" s="473"/>
    </row>
    <row r="24" spans="1:25" ht="24" customHeight="1" x14ac:dyDescent="0.25">
      <c r="A24" s="488">
        <v>5</v>
      </c>
      <c r="B24" s="489" t="s">
        <v>157</v>
      </c>
      <c r="C24" s="492" t="s">
        <v>103</v>
      </c>
      <c r="D24" s="60" t="s">
        <v>35</v>
      </c>
      <c r="E24" s="118">
        <f>+INVERSIÓN!Y34</f>
        <v>4</v>
      </c>
      <c r="F24" s="118">
        <f>+INVERSIÓN!Z34</f>
        <v>4</v>
      </c>
      <c r="G24" s="43"/>
      <c r="H24" s="41"/>
      <c r="I24" s="41"/>
      <c r="J24" s="130">
        <f>+INVERSIÓN!AK34</f>
        <v>1</v>
      </c>
      <c r="K24" s="39"/>
      <c r="L24" s="40"/>
      <c r="M24" s="39"/>
      <c r="N24" s="477" t="s">
        <v>103</v>
      </c>
      <c r="O24" s="480" t="s">
        <v>169</v>
      </c>
      <c r="P24" s="480" t="s">
        <v>169</v>
      </c>
      <c r="Q24" s="480" t="s">
        <v>169</v>
      </c>
      <c r="R24" s="480" t="s">
        <v>170</v>
      </c>
      <c r="S24" s="481" t="s">
        <v>171</v>
      </c>
      <c r="T24" s="481" t="s">
        <v>171</v>
      </c>
      <c r="U24" s="481" t="s">
        <v>171</v>
      </c>
      <c r="V24" s="422" t="s">
        <v>172</v>
      </c>
      <c r="W24" s="422" t="s">
        <v>172</v>
      </c>
      <c r="X24" s="422" t="s">
        <v>173</v>
      </c>
      <c r="Y24" s="471">
        <v>8281030</v>
      </c>
    </row>
    <row r="25" spans="1:25" ht="24" customHeight="1" x14ac:dyDescent="0.25">
      <c r="A25" s="488"/>
      <c r="B25" s="490"/>
      <c r="C25" s="493"/>
      <c r="D25" s="61" t="s">
        <v>36</v>
      </c>
      <c r="E25" s="93">
        <f>+INVERSIÓN!Y35</f>
        <v>539376000</v>
      </c>
      <c r="F25" s="93">
        <f>+INVERSIÓN!Z35</f>
        <v>539376000</v>
      </c>
      <c r="G25" s="37"/>
      <c r="H25" s="38"/>
      <c r="I25" s="38"/>
      <c r="J25" s="93">
        <f>+INVERSIÓN!AK35</f>
        <v>415214000</v>
      </c>
      <c r="K25" s="38"/>
      <c r="L25" s="37"/>
      <c r="M25" s="38"/>
      <c r="N25" s="478"/>
      <c r="O25" s="475"/>
      <c r="P25" s="475"/>
      <c r="Q25" s="475"/>
      <c r="R25" s="475"/>
      <c r="S25" s="482"/>
      <c r="T25" s="482"/>
      <c r="U25" s="482"/>
      <c r="V25" s="423"/>
      <c r="W25" s="423"/>
      <c r="X25" s="423"/>
      <c r="Y25" s="472"/>
    </row>
    <row r="26" spans="1:25" ht="24" customHeight="1" x14ac:dyDescent="0.25">
      <c r="A26" s="488"/>
      <c r="B26" s="490"/>
      <c r="C26" s="493"/>
      <c r="D26" s="59" t="s">
        <v>37</v>
      </c>
      <c r="E26" s="122">
        <f>+INVERSIÓN!Y36</f>
        <v>0</v>
      </c>
      <c r="F26" s="122">
        <f>+INVERSIÓN!Z36</f>
        <v>0</v>
      </c>
      <c r="G26" s="120"/>
      <c r="H26" s="123"/>
      <c r="I26" s="123"/>
      <c r="J26" s="122">
        <f>+INVERSIÓN!AK36</f>
        <v>0</v>
      </c>
      <c r="K26" s="38"/>
      <c r="L26" s="37"/>
      <c r="M26" s="38"/>
      <c r="N26" s="478"/>
      <c r="O26" s="475"/>
      <c r="P26" s="475"/>
      <c r="Q26" s="475"/>
      <c r="R26" s="475"/>
      <c r="S26" s="482"/>
      <c r="T26" s="482"/>
      <c r="U26" s="482"/>
      <c r="V26" s="423"/>
      <c r="W26" s="423"/>
      <c r="X26" s="423"/>
      <c r="Y26" s="472"/>
    </row>
    <row r="27" spans="1:25" ht="24" customHeight="1" thickBot="1" x14ac:dyDescent="0.3">
      <c r="A27" s="488"/>
      <c r="B27" s="491"/>
      <c r="C27" s="494"/>
      <c r="D27" s="62" t="s">
        <v>38</v>
      </c>
      <c r="E27" s="124">
        <f>+INVERSIÓN!Y37</f>
        <v>44890900</v>
      </c>
      <c r="F27" s="124">
        <f>+INVERSIÓN!Z37</f>
        <v>44890900</v>
      </c>
      <c r="G27" s="125"/>
      <c r="H27" s="128"/>
      <c r="I27" s="128"/>
      <c r="J27" s="124">
        <f>+INVERSIÓN!AK37</f>
        <v>44890900</v>
      </c>
      <c r="K27" s="36"/>
      <c r="L27" s="35"/>
      <c r="M27" s="36"/>
      <c r="N27" s="479"/>
      <c r="O27" s="476"/>
      <c r="P27" s="476"/>
      <c r="Q27" s="476"/>
      <c r="R27" s="476"/>
      <c r="S27" s="483"/>
      <c r="T27" s="483"/>
      <c r="U27" s="483"/>
      <c r="V27" s="470"/>
      <c r="W27" s="470"/>
      <c r="X27" s="470"/>
      <c r="Y27" s="473"/>
    </row>
    <row r="28" spans="1:25" ht="30" customHeight="1" x14ac:dyDescent="0.25">
      <c r="A28" s="488">
        <v>6</v>
      </c>
      <c r="B28" s="528" t="s">
        <v>158</v>
      </c>
      <c r="C28" s="492" t="s">
        <v>103</v>
      </c>
      <c r="D28" s="94" t="s">
        <v>35</v>
      </c>
      <c r="E28" s="118">
        <f>+INVERSIÓN!Y40</f>
        <v>6</v>
      </c>
      <c r="F28" s="118">
        <f>+INVERSIÓN!Z40</f>
        <v>6</v>
      </c>
      <c r="G28" s="43"/>
      <c r="H28" s="127"/>
      <c r="I28" s="127"/>
      <c r="J28" s="130">
        <f>+INVERSIÓN!AK40</f>
        <v>1</v>
      </c>
      <c r="K28" s="38"/>
      <c r="L28" s="37"/>
      <c r="M28" s="38"/>
      <c r="N28" s="477" t="s">
        <v>103</v>
      </c>
      <c r="O28" s="480" t="s">
        <v>169</v>
      </c>
      <c r="P28" s="480" t="s">
        <v>169</v>
      </c>
      <c r="Q28" s="480" t="s">
        <v>169</v>
      </c>
      <c r="R28" s="480" t="s">
        <v>170</v>
      </c>
      <c r="S28" s="481" t="s">
        <v>171</v>
      </c>
      <c r="T28" s="481" t="s">
        <v>171</v>
      </c>
      <c r="U28" s="481" t="s">
        <v>171</v>
      </c>
      <c r="V28" s="422" t="s">
        <v>172</v>
      </c>
      <c r="W28" s="422" t="s">
        <v>172</v>
      </c>
      <c r="X28" s="422" t="s">
        <v>173</v>
      </c>
      <c r="Y28" s="471">
        <v>8281030</v>
      </c>
    </row>
    <row r="29" spans="1:25" ht="30" customHeight="1" x14ac:dyDescent="0.25">
      <c r="A29" s="488"/>
      <c r="B29" s="529"/>
      <c r="C29" s="493"/>
      <c r="D29" s="61" t="s">
        <v>36</v>
      </c>
      <c r="E29" s="93">
        <f>+INVERSIÓN!Y41</f>
        <v>132868000</v>
      </c>
      <c r="F29" s="93">
        <f>+INVERSIÓN!Z41</f>
        <v>132868000</v>
      </c>
      <c r="G29" s="37"/>
      <c r="H29" s="38"/>
      <c r="I29" s="38"/>
      <c r="J29" s="93">
        <f>+INVERSIÓN!AK41</f>
        <v>95069000</v>
      </c>
      <c r="K29" s="38"/>
      <c r="L29" s="37"/>
      <c r="M29" s="38"/>
      <c r="N29" s="478"/>
      <c r="O29" s="475"/>
      <c r="P29" s="475"/>
      <c r="Q29" s="475"/>
      <c r="R29" s="475"/>
      <c r="S29" s="482"/>
      <c r="T29" s="482"/>
      <c r="U29" s="482"/>
      <c r="V29" s="423"/>
      <c r="W29" s="423"/>
      <c r="X29" s="423"/>
      <c r="Y29" s="472"/>
    </row>
    <row r="30" spans="1:25" ht="30" customHeight="1" x14ac:dyDescent="0.25">
      <c r="A30" s="488"/>
      <c r="B30" s="529"/>
      <c r="C30" s="493"/>
      <c r="D30" s="94" t="s">
        <v>37</v>
      </c>
      <c r="E30" s="122">
        <f>+INVERSIÓN!Y42</f>
        <v>0</v>
      </c>
      <c r="F30" s="122">
        <f>+INVERSIÓN!Z42</f>
        <v>0</v>
      </c>
      <c r="G30" s="120"/>
      <c r="H30" s="123"/>
      <c r="I30" s="123"/>
      <c r="J30" s="122">
        <f>+INVERSIÓN!AK42</f>
        <v>0</v>
      </c>
      <c r="K30" s="38"/>
      <c r="L30" s="37"/>
      <c r="M30" s="38"/>
      <c r="N30" s="478"/>
      <c r="O30" s="475"/>
      <c r="P30" s="475"/>
      <c r="Q30" s="475"/>
      <c r="R30" s="475"/>
      <c r="S30" s="482"/>
      <c r="T30" s="482"/>
      <c r="U30" s="482"/>
      <c r="V30" s="423"/>
      <c r="W30" s="423"/>
      <c r="X30" s="423"/>
      <c r="Y30" s="472"/>
    </row>
    <row r="31" spans="1:25" ht="30" customHeight="1" thickBot="1" x14ac:dyDescent="0.3">
      <c r="A31" s="488"/>
      <c r="B31" s="530"/>
      <c r="C31" s="494"/>
      <c r="D31" s="61" t="s">
        <v>38</v>
      </c>
      <c r="E31" s="124">
        <f>+INVERSIÓN!Y43</f>
        <v>41810733</v>
      </c>
      <c r="F31" s="124">
        <f>+INVERSIÓN!Z43</f>
        <v>41810733</v>
      </c>
      <c r="G31" s="125"/>
      <c r="H31" s="128"/>
      <c r="I31" s="128"/>
      <c r="J31" s="124">
        <f>+INVERSIÓN!AK43</f>
        <v>41810240</v>
      </c>
      <c r="K31" s="38"/>
      <c r="L31" s="37"/>
      <c r="M31" s="38"/>
      <c r="N31" s="479"/>
      <c r="O31" s="476"/>
      <c r="P31" s="476"/>
      <c r="Q31" s="476"/>
      <c r="R31" s="476"/>
      <c r="S31" s="483"/>
      <c r="T31" s="483"/>
      <c r="U31" s="483"/>
      <c r="V31" s="470"/>
      <c r="W31" s="470"/>
      <c r="X31" s="470"/>
      <c r="Y31" s="473"/>
    </row>
    <row r="32" spans="1:25" ht="29.25" customHeight="1" x14ac:dyDescent="0.25">
      <c r="A32" s="484" t="s">
        <v>39</v>
      </c>
      <c r="B32" s="486"/>
      <c r="C32" s="510"/>
      <c r="D32" s="70" t="s">
        <v>102</v>
      </c>
      <c r="E32" s="95">
        <f>+E29+E25+E21+E17+E13+E9</f>
        <v>3550000000</v>
      </c>
      <c r="F32" s="95">
        <f>+F29+F25+F21+F17+F13+F9</f>
        <v>3550000000</v>
      </c>
      <c r="G32" s="95">
        <f t="shared" ref="G32:J32" si="0">+G29+G25+G21+G17+G13+G9</f>
        <v>0</v>
      </c>
      <c r="H32" s="95">
        <f t="shared" si="0"/>
        <v>0</v>
      </c>
      <c r="I32" s="95">
        <f t="shared" si="0"/>
        <v>0</v>
      </c>
      <c r="J32" s="95">
        <f t="shared" si="0"/>
        <v>1632800000</v>
      </c>
      <c r="K32" s="68"/>
      <c r="L32" s="68"/>
      <c r="M32" s="68"/>
      <c r="N32" s="514"/>
      <c r="O32" s="515"/>
      <c r="P32" s="515"/>
      <c r="Q32" s="515"/>
      <c r="R32" s="515"/>
      <c r="S32" s="515"/>
      <c r="T32" s="515"/>
      <c r="U32" s="515"/>
      <c r="V32" s="515"/>
      <c r="W32" s="515"/>
      <c r="X32" s="515"/>
      <c r="Y32" s="516"/>
    </row>
    <row r="33" spans="1:25" ht="29.25" customHeight="1" x14ac:dyDescent="0.25">
      <c r="A33" s="523"/>
      <c r="B33" s="524"/>
      <c r="C33" s="525"/>
      <c r="D33" s="72" t="s">
        <v>101</v>
      </c>
      <c r="E33" s="96">
        <f>+E31+E27+E23+E19+E15+E11</f>
        <v>364253564</v>
      </c>
      <c r="F33" s="96">
        <f>+F31+F27+F23+F19+F15+F11</f>
        <v>364253564</v>
      </c>
      <c r="G33" s="96">
        <f t="shared" ref="G33:J33" si="1">+G31+G27+G23+G19+G15+G11</f>
        <v>0</v>
      </c>
      <c r="H33" s="96">
        <f t="shared" si="1"/>
        <v>0</v>
      </c>
      <c r="I33" s="96">
        <f t="shared" si="1"/>
        <v>0</v>
      </c>
      <c r="J33" s="96">
        <f t="shared" si="1"/>
        <v>315275603</v>
      </c>
      <c r="K33" s="73"/>
      <c r="L33" s="73"/>
      <c r="M33" s="73"/>
      <c r="N33" s="517"/>
      <c r="O33" s="518"/>
      <c r="P33" s="518"/>
      <c r="Q33" s="518"/>
      <c r="R33" s="518"/>
      <c r="S33" s="518"/>
      <c r="T33" s="518"/>
      <c r="U33" s="518"/>
      <c r="V33" s="518"/>
      <c r="W33" s="518"/>
      <c r="X33" s="518"/>
      <c r="Y33" s="519"/>
    </row>
    <row r="34" spans="1:25" ht="29.25" customHeight="1" thickBot="1" x14ac:dyDescent="0.3">
      <c r="A34" s="485"/>
      <c r="B34" s="487"/>
      <c r="C34" s="526"/>
      <c r="D34" s="71" t="s">
        <v>100</v>
      </c>
      <c r="E34" s="97">
        <f>+E32+E33</f>
        <v>3914253564</v>
      </c>
      <c r="F34" s="97">
        <f t="shared" ref="F34:J34" si="2">+F32+F33</f>
        <v>3914253564</v>
      </c>
      <c r="G34" s="97">
        <f t="shared" si="2"/>
        <v>0</v>
      </c>
      <c r="H34" s="97">
        <f t="shared" si="2"/>
        <v>0</v>
      </c>
      <c r="I34" s="97">
        <f t="shared" si="2"/>
        <v>0</v>
      </c>
      <c r="J34" s="97">
        <f t="shared" si="2"/>
        <v>1948075603</v>
      </c>
      <c r="K34" s="69"/>
      <c r="L34" s="69"/>
      <c r="M34" s="69"/>
      <c r="N34" s="520"/>
      <c r="O34" s="521"/>
      <c r="P34" s="521"/>
      <c r="Q34" s="521"/>
      <c r="R34" s="521"/>
      <c r="S34" s="521"/>
      <c r="T34" s="521"/>
      <c r="U34" s="521"/>
      <c r="V34" s="521"/>
      <c r="W34" s="521"/>
      <c r="X34" s="521"/>
      <c r="Y34" s="522"/>
    </row>
    <row r="35" spans="1:25" x14ac:dyDescent="0.25">
      <c r="A35" s="4"/>
      <c r="B35" s="32"/>
      <c r="C35" s="32"/>
      <c r="D35" s="32"/>
      <c r="E35" s="4"/>
      <c r="F35" s="4"/>
      <c r="G35" s="4"/>
      <c r="H35" s="4"/>
      <c r="I35" s="4"/>
      <c r="J35" s="4"/>
      <c r="K35" s="4"/>
      <c r="L35" s="4"/>
      <c r="M35" s="4"/>
      <c r="N35" s="4"/>
      <c r="O35" s="4"/>
      <c r="P35" s="4"/>
      <c r="Q35" s="32"/>
      <c r="R35" s="32"/>
      <c r="S35" s="32"/>
      <c r="T35" s="32"/>
      <c r="U35" s="32"/>
      <c r="V35" s="32"/>
      <c r="W35" s="32"/>
      <c r="X35" s="32"/>
      <c r="Y35" s="32"/>
    </row>
    <row r="36" spans="1:25" ht="18" x14ac:dyDescent="0.25">
      <c r="A36" s="4"/>
      <c r="B36" s="32"/>
      <c r="C36" s="32"/>
      <c r="D36" s="32"/>
      <c r="E36" s="4"/>
      <c r="F36" s="4"/>
      <c r="G36" s="4"/>
      <c r="H36" s="4"/>
      <c r="I36" s="4"/>
      <c r="J36" s="4"/>
      <c r="K36" s="4"/>
      <c r="L36" s="4"/>
      <c r="M36" s="4"/>
      <c r="N36" s="4"/>
      <c r="O36" s="4"/>
      <c r="P36" s="4"/>
      <c r="Q36" s="31"/>
      <c r="R36" s="31"/>
      <c r="S36" s="31"/>
      <c r="T36" s="31"/>
      <c r="U36" s="31"/>
      <c r="V36" s="34"/>
      <c r="W36" s="34"/>
      <c r="X36" s="34"/>
      <c r="Y36" s="34"/>
    </row>
    <row r="37" spans="1:25" ht="18" x14ac:dyDescent="0.25">
      <c r="A37" s="79" t="s">
        <v>126</v>
      </c>
      <c r="B37" s="4"/>
      <c r="C37" s="4"/>
      <c r="D37" s="4"/>
      <c r="E37" s="4"/>
      <c r="F37" s="4"/>
      <c r="G37" s="4"/>
      <c r="H37" s="4"/>
      <c r="I37" s="4"/>
      <c r="J37" s="4"/>
      <c r="K37" s="4"/>
      <c r="L37" s="4"/>
      <c r="M37" s="4"/>
      <c r="N37" s="4"/>
      <c r="O37" s="4"/>
      <c r="P37" s="4"/>
      <c r="Q37" s="31"/>
      <c r="R37" s="31"/>
      <c r="S37" s="31"/>
      <c r="T37" s="31"/>
      <c r="U37" s="31"/>
      <c r="V37" s="33"/>
      <c r="W37" s="33"/>
      <c r="X37" s="33"/>
      <c r="Y37" s="33"/>
    </row>
    <row r="38" spans="1:25" ht="30" customHeight="1" x14ac:dyDescent="0.25">
      <c r="A38" s="76" t="s">
        <v>127</v>
      </c>
      <c r="B38" s="345" t="s">
        <v>128</v>
      </c>
      <c r="C38" s="345"/>
      <c r="D38" s="345"/>
      <c r="E38" s="345"/>
      <c r="F38" s="347" t="s">
        <v>129</v>
      </c>
      <c r="G38" s="347"/>
      <c r="H38" s="347"/>
      <c r="I38" s="4"/>
      <c r="J38" s="4"/>
      <c r="K38" s="4"/>
      <c r="L38" s="4"/>
      <c r="M38" s="4"/>
      <c r="N38" s="4"/>
      <c r="O38" s="4"/>
      <c r="P38" s="4"/>
      <c r="Q38" s="31"/>
      <c r="R38" s="31"/>
      <c r="S38" s="31"/>
      <c r="T38" s="31"/>
      <c r="U38" s="31"/>
      <c r="V38" s="31"/>
      <c r="W38" s="31"/>
      <c r="X38" s="31"/>
      <c r="Y38" s="31"/>
    </row>
    <row r="39" spans="1:25" x14ac:dyDescent="0.25">
      <c r="A39" s="75">
        <v>11</v>
      </c>
      <c r="B39" s="346" t="s">
        <v>130</v>
      </c>
      <c r="C39" s="346"/>
      <c r="D39" s="346"/>
      <c r="E39" s="346"/>
      <c r="F39" s="346" t="s">
        <v>132</v>
      </c>
      <c r="G39" s="346"/>
      <c r="H39" s="346"/>
      <c r="I39" s="4"/>
      <c r="J39" s="4"/>
      <c r="K39" s="4"/>
      <c r="L39" s="4"/>
      <c r="M39" s="4"/>
      <c r="N39" s="4"/>
      <c r="O39" s="4"/>
      <c r="P39" s="4"/>
      <c r="Q39" s="4"/>
      <c r="R39" s="4"/>
      <c r="S39" s="4"/>
      <c r="T39" s="4"/>
      <c r="U39" s="4"/>
      <c r="V39" s="4"/>
      <c r="W39" s="4"/>
      <c r="X39" s="4"/>
      <c r="Y39" s="4"/>
    </row>
    <row r="40" spans="1:25" x14ac:dyDescent="0.25">
      <c r="E40" s="1"/>
      <c r="F40" s="1"/>
      <c r="G40" s="1"/>
      <c r="H40" s="1"/>
      <c r="I40" s="1"/>
      <c r="J40" s="1"/>
      <c r="K40" s="1"/>
      <c r="L40" s="1"/>
      <c r="M40" s="1"/>
      <c r="N40" s="1"/>
      <c r="O40" s="1"/>
      <c r="P40" s="1"/>
    </row>
    <row r="41" spans="1:25" x14ac:dyDescent="0.25">
      <c r="G41" s="1"/>
      <c r="H41" s="1"/>
      <c r="I41" s="1"/>
      <c r="J41" s="1"/>
      <c r="K41" s="1"/>
      <c r="L41" s="1"/>
    </row>
    <row r="42" spans="1:25" x14ac:dyDescent="0.25">
      <c r="G42" s="1"/>
      <c r="H42" s="1"/>
      <c r="I42" s="1"/>
      <c r="J42" s="1"/>
      <c r="K42" s="1"/>
      <c r="L42" s="1"/>
    </row>
    <row r="43" spans="1:25" x14ac:dyDescent="0.25">
      <c r="G43" s="1"/>
      <c r="H43" s="1"/>
      <c r="I43" s="1"/>
      <c r="J43" s="1"/>
      <c r="K43" s="1"/>
      <c r="L43" s="1"/>
    </row>
    <row r="44" spans="1:25" x14ac:dyDescent="0.25">
      <c r="G44" s="1"/>
      <c r="H44" s="1"/>
      <c r="I44" s="1"/>
      <c r="J44" s="1"/>
      <c r="K44" s="1"/>
      <c r="L44" s="1"/>
    </row>
    <row r="45" spans="1:25" x14ac:dyDescent="0.25">
      <c r="G45" s="1"/>
      <c r="H45" s="1"/>
      <c r="I45" s="1"/>
      <c r="J45" s="1"/>
      <c r="K45" s="1"/>
      <c r="L45" s="1"/>
    </row>
    <row r="46" spans="1:25" x14ac:dyDescent="0.25">
      <c r="G46" s="1"/>
      <c r="H46" s="1"/>
      <c r="I46" s="1"/>
      <c r="J46" s="1"/>
      <c r="K46" s="1"/>
      <c r="L46" s="1"/>
    </row>
    <row r="47" spans="1:25" x14ac:dyDescent="0.25">
      <c r="G47" s="1"/>
      <c r="H47" s="1"/>
      <c r="I47" s="1"/>
      <c r="J47" s="1"/>
      <c r="K47" s="1"/>
      <c r="L47" s="1"/>
    </row>
    <row r="48" spans="1:25"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row r="1601" spans="7:12" x14ac:dyDescent="0.25">
      <c r="G1601" s="1"/>
      <c r="H1601" s="1"/>
      <c r="I1601" s="1"/>
      <c r="J1601" s="1"/>
      <c r="K1601" s="1"/>
      <c r="L1601" s="1"/>
    </row>
    <row r="1602" spans="7:12" x14ac:dyDescent="0.25">
      <c r="G1602" s="1"/>
      <c r="H1602" s="1"/>
      <c r="I1602" s="1"/>
      <c r="J1602" s="1"/>
      <c r="K1602" s="1"/>
      <c r="L1602" s="1"/>
    </row>
    <row r="1603" spans="7:12" x14ac:dyDescent="0.25">
      <c r="G1603" s="1"/>
      <c r="H1603" s="1"/>
      <c r="I1603" s="1"/>
      <c r="J1603" s="1"/>
      <c r="K1603" s="1"/>
      <c r="L1603" s="1"/>
    </row>
    <row r="1604" spans="7:12" x14ac:dyDescent="0.25">
      <c r="G1604" s="1"/>
      <c r="H1604" s="1"/>
      <c r="I1604" s="1"/>
      <c r="J1604" s="1"/>
      <c r="K1604" s="1"/>
      <c r="L1604" s="1"/>
    </row>
    <row r="1605" spans="7:12" x14ac:dyDescent="0.25">
      <c r="G1605" s="1"/>
      <c r="H1605" s="1"/>
      <c r="I1605" s="1"/>
      <c r="J1605" s="1"/>
      <c r="K1605" s="1"/>
      <c r="L1605" s="1"/>
    </row>
  </sheetData>
  <mergeCells count="114">
    <mergeCell ref="F38:H38"/>
    <mergeCell ref="F39:H39"/>
    <mergeCell ref="A32:C34"/>
    <mergeCell ref="B38:E38"/>
    <mergeCell ref="B39:E39"/>
    <mergeCell ref="A8:A11"/>
    <mergeCell ref="B8:B11"/>
    <mergeCell ref="A24:A27"/>
    <mergeCell ref="B24:B27"/>
    <mergeCell ref="A28:A31"/>
    <mergeCell ref="B28:B31"/>
    <mergeCell ref="A16:A19"/>
    <mergeCell ref="B16:B19"/>
    <mergeCell ref="A20:A23"/>
    <mergeCell ref="B20:B23"/>
    <mergeCell ref="C28:C31"/>
    <mergeCell ref="C16:C19"/>
    <mergeCell ref="C20:C23"/>
    <mergeCell ref="V16:V19"/>
    <mergeCell ref="N28:N31"/>
    <mergeCell ref="O28:O31"/>
    <mergeCell ref="P28:P31"/>
    <mergeCell ref="Q28:Q31"/>
    <mergeCell ref="N32:Y34"/>
    <mergeCell ref="W24:W27"/>
    <mergeCell ref="X24:X27"/>
    <mergeCell ref="Y28:Y31"/>
    <mergeCell ref="R28:R31"/>
    <mergeCell ref="S24:S27"/>
    <mergeCell ref="T24:T27"/>
    <mergeCell ref="V28:V31"/>
    <mergeCell ref="W28:W31"/>
    <mergeCell ref="X28:X31"/>
    <mergeCell ref="S28:S31"/>
    <mergeCell ref="T28:T31"/>
    <mergeCell ref="U28:U31"/>
    <mergeCell ref="O24:O27"/>
    <mergeCell ref="P24:P27"/>
    <mergeCell ref="Y24:Y27"/>
    <mergeCell ref="N24:N27"/>
    <mergeCell ref="U24:U27"/>
    <mergeCell ref="E1:Y1"/>
    <mergeCell ref="E2:Y2"/>
    <mergeCell ref="S3:Y3"/>
    <mergeCell ref="E3:R3"/>
    <mergeCell ref="P12:P15"/>
    <mergeCell ref="Q12:Q15"/>
    <mergeCell ref="R12:R15"/>
    <mergeCell ref="S12:S15"/>
    <mergeCell ref="N8:N11"/>
    <mergeCell ref="J6:M6"/>
    <mergeCell ref="N6:R6"/>
    <mergeCell ref="S6:Y6"/>
    <mergeCell ref="O8:O11"/>
    <mergeCell ref="P8:P11"/>
    <mergeCell ref="Q8:Q11"/>
    <mergeCell ref="E5:Y5"/>
    <mergeCell ref="A1:D3"/>
    <mergeCell ref="E4:Y4"/>
    <mergeCell ref="X8:X11"/>
    <mergeCell ref="Y8:Y11"/>
    <mergeCell ref="Q24:Q27"/>
    <mergeCell ref="R24:R27"/>
    <mergeCell ref="V24:V27"/>
    <mergeCell ref="S8:S11"/>
    <mergeCell ref="T8:T11"/>
    <mergeCell ref="U8:U11"/>
    <mergeCell ref="T12:T15"/>
    <mergeCell ref="U12:U15"/>
    <mergeCell ref="V12:V15"/>
    <mergeCell ref="W12:W15"/>
    <mergeCell ref="X12:X15"/>
    <mergeCell ref="Y12:Y15"/>
    <mergeCell ref="T16:T19"/>
    <mergeCell ref="U16:U19"/>
    <mergeCell ref="E6:E7"/>
    <mergeCell ref="C24:C27"/>
    <mergeCell ref="A4:D4"/>
    <mergeCell ref="A5:D5"/>
    <mergeCell ref="S16:S19"/>
    <mergeCell ref="O12:O15"/>
    <mergeCell ref="A6:A7"/>
    <mergeCell ref="B6:B7"/>
    <mergeCell ref="C6:C7"/>
    <mergeCell ref="D6:D7"/>
    <mergeCell ref="A12:A15"/>
    <mergeCell ref="B12:B15"/>
    <mergeCell ref="C12:C15"/>
    <mergeCell ref="F6:I6"/>
    <mergeCell ref="C8:C11"/>
    <mergeCell ref="W16:W19"/>
    <mergeCell ref="X16:X19"/>
    <mergeCell ref="Y16:Y19"/>
    <mergeCell ref="R8:R11"/>
    <mergeCell ref="V8:V11"/>
    <mergeCell ref="W8:W11"/>
    <mergeCell ref="V20:V23"/>
    <mergeCell ref="W20:W23"/>
    <mergeCell ref="N12:N15"/>
    <mergeCell ref="N16:N19"/>
    <mergeCell ref="N20:N23"/>
    <mergeCell ref="O20:O23"/>
    <mergeCell ref="P20:P23"/>
    <mergeCell ref="Q20:Q23"/>
    <mergeCell ref="R20:R23"/>
    <mergeCell ref="S20:S23"/>
    <mergeCell ref="T20:T23"/>
    <mergeCell ref="U20:U23"/>
    <mergeCell ref="X20:X23"/>
    <mergeCell ref="Y20:Y23"/>
    <mergeCell ref="O16:O19"/>
    <mergeCell ref="P16:P19"/>
    <mergeCell ref="Q16:Q19"/>
    <mergeCell ref="R16:R19"/>
  </mergeCells>
  <dataValidations count="2">
    <dataValidation type="list" allowBlank="1" showInputMessage="1" showErrorMessage="1" sqref="C20:C23 O16 O12 N8:N31 V8:X8 O8 V12:X12 V16:X16 V20:X20 V24:X24 V28:X28" xr:uid="{00000000-0002-0000-0300-000000000000}">
      <formula1>#REF!</formula1>
    </dataValidation>
    <dataValidation type="list" allowBlank="1" showInputMessage="1" showErrorMessage="1" sqref="C24:C31" xr:uid="{00000000-0002-0000-0300-000001000000}">
      <formula1>$R$31:$R$31</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2019-04-13T15:57:02Z</cp:lastPrinted>
  <dcterms:created xsi:type="dcterms:W3CDTF">2010-03-25T16:40:43Z</dcterms:created>
  <dcterms:modified xsi:type="dcterms:W3CDTF">2019-05-10T17:36:28Z</dcterms:modified>
</cp:coreProperties>
</file>