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F0E81BE4-58D3-4C7E-9138-FE533DA8D7BC}" xr6:coauthVersionLast="41" xr6:coauthVersionMax="41" xr10:uidLastSave="{00000000-0000-0000-0000-000000000000}"/>
  <bookViews>
    <workbookView xWindow="-120" yWindow="-120" windowWidth="20730" windowHeight="11160" tabRatio="494" firstSheet="1"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TERRITORIALIZACIÓN!$A$7:$Y$34</definedName>
    <definedName name="_xlnm.Print_Area" localSheetId="0">GESTIÓN!$A$1:$AR$19</definedName>
    <definedName name="_xlnm.Print_Area" localSheetId="1">INVERSIÓN!$A$1:$AU$53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14" i="5" l="1"/>
  <c r="AM22" i="5"/>
  <c r="AQ14" i="5"/>
  <c r="AL28" i="6" l="1"/>
  <c r="AL16" i="6"/>
  <c r="AL10" i="6"/>
  <c r="K8" i="9" s="1"/>
  <c r="AL46" i="6"/>
  <c r="AO46" i="6" s="1"/>
  <c r="AL47" i="6"/>
  <c r="AO47" i="6" s="1"/>
  <c r="AL48" i="6"/>
  <c r="AO48" i="6"/>
  <c r="AL45" i="6"/>
  <c r="AO44" i="6"/>
  <c r="AO43" i="6"/>
  <c r="AO41" i="6"/>
  <c r="AO40" i="6"/>
  <c r="AL39" i="6"/>
  <c r="AO39" i="6"/>
  <c r="AO37" i="6"/>
  <c r="AO35" i="6"/>
  <c r="AO34" i="6"/>
  <c r="AL33" i="6"/>
  <c r="AO33" i="6" s="1"/>
  <c r="AL32" i="6"/>
  <c r="AO31" i="6"/>
  <c r="AP29" i="6"/>
  <c r="AO29" i="6"/>
  <c r="AP28" i="6"/>
  <c r="AO28" i="6"/>
  <c r="AL27" i="6"/>
  <c r="AL26" i="6"/>
  <c r="AO25" i="6"/>
  <c r="AO23" i="6"/>
  <c r="AO22" i="6"/>
  <c r="AL21" i="6"/>
  <c r="AL20" i="6"/>
  <c r="AO20" i="6" s="1"/>
  <c r="AO19" i="6"/>
  <c r="AP17" i="6"/>
  <c r="AO17" i="6"/>
  <c r="AO16" i="6"/>
  <c r="AL15" i="6"/>
  <c r="AO15" i="6" s="1"/>
  <c r="AO13" i="6"/>
  <c r="AO11" i="6"/>
  <c r="AO10" i="6"/>
  <c r="K29" i="9"/>
  <c r="K32" i="9" s="1"/>
  <c r="K25" i="9"/>
  <c r="K21" i="9"/>
  <c r="K17" i="9"/>
  <c r="K13" i="9"/>
  <c r="K9" i="9"/>
  <c r="K31" i="9"/>
  <c r="K33" i="9" s="1"/>
  <c r="K27" i="9"/>
  <c r="K23" i="9"/>
  <c r="K19" i="9"/>
  <c r="K15" i="9"/>
  <c r="K11" i="9"/>
  <c r="K30" i="9"/>
  <c r="K28" i="9"/>
  <c r="K26" i="9"/>
  <c r="K24" i="9"/>
  <c r="K22" i="9"/>
  <c r="K20" i="9"/>
  <c r="K18" i="9"/>
  <c r="K16" i="9"/>
  <c r="K14" i="9"/>
  <c r="K12" i="9"/>
  <c r="K10" i="9"/>
  <c r="G31" i="9"/>
  <c r="G30" i="9"/>
  <c r="G29" i="9"/>
  <c r="G32" i="9" s="1"/>
  <c r="G28" i="9"/>
  <c r="G27" i="9"/>
  <c r="G33" i="9" s="1"/>
  <c r="G26" i="9"/>
  <c r="G25" i="9"/>
  <c r="G24" i="9"/>
  <c r="G23" i="9"/>
  <c r="G22" i="9"/>
  <c r="G21" i="9"/>
  <c r="G20" i="9"/>
  <c r="G19" i="9"/>
  <c r="G18" i="9"/>
  <c r="G17" i="9"/>
  <c r="G16" i="9"/>
  <c r="G15" i="9"/>
  <c r="G14" i="9"/>
  <c r="G13" i="9"/>
  <c r="G12" i="9"/>
  <c r="G11" i="9"/>
  <c r="G10" i="9"/>
  <c r="G9" i="9"/>
  <c r="G8" i="9"/>
  <c r="Z46" i="6"/>
  <c r="Z47" i="6"/>
  <c r="Z48" i="6"/>
  <c r="R46" i="6"/>
  <c r="L46" i="6"/>
  <c r="L48" i="6" s="1"/>
  <c r="X46" i="6"/>
  <c r="X48" i="6" s="1"/>
  <c r="H11" i="6"/>
  <c r="AP11" i="6" s="1"/>
  <c r="H17" i="6"/>
  <c r="H23" i="6"/>
  <c r="AP23" i="6" s="1"/>
  <c r="H29" i="6"/>
  <c r="H35" i="6"/>
  <c r="AP35" i="6" s="1"/>
  <c r="H41" i="6"/>
  <c r="AP41" i="6" s="1"/>
  <c r="R43" i="6"/>
  <c r="R45" i="6" s="1"/>
  <c r="L45" i="6"/>
  <c r="X45" i="6"/>
  <c r="Y45" i="6"/>
  <c r="AE45" i="6"/>
  <c r="R44" i="6"/>
  <c r="AP44" i="6" s="1"/>
  <c r="L44" i="6"/>
  <c r="H44" i="6" s="1"/>
  <c r="X44" i="6"/>
  <c r="AL44" i="6"/>
  <c r="Y44" i="6"/>
  <c r="AE44" i="6"/>
  <c r="H40" i="6"/>
  <c r="E28" i="9" s="1"/>
  <c r="R37" i="6"/>
  <c r="R39" i="6"/>
  <c r="H39" i="6" s="1"/>
  <c r="L39" i="6"/>
  <c r="X39" i="6"/>
  <c r="Y39" i="6"/>
  <c r="AE39" i="6"/>
  <c r="R38" i="6"/>
  <c r="L38" i="6"/>
  <c r="H38" i="6" s="1"/>
  <c r="X38" i="6"/>
  <c r="AP38" i="6" s="1"/>
  <c r="AL38" i="6"/>
  <c r="AO38" i="6" s="1"/>
  <c r="Y38" i="6"/>
  <c r="AE38" i="6"/>
  <c r="H34" i="6"/>
  <c r="E24" i="9" s="1"/>
  <c r="R31" i="6"/>
  <c r="H31" i="6" s="1"/>
  <c r="E23" i="9" s="1"/>
  <c r="R33" i="6"/>
  <c r="L33" i="6"/>
  <c r="H33" i="6" s="1"/>
  <c r="X33" i="6"/>
  <c r="Y33" i="6"/>
  <c r="AE33" i="6"/>
  <c r="R32" i="6"/>
  <c r="L32" i="6"/>
  <c r="H32" i="6" s="1"/>
  <c r="X32" i="6"/>
  <c r="Y32" i="6"/>
  <c r="AE32" i="6"/>
  <c r="H28" i="6"/>
  <c r="R27" i="6"/>
  <c r="AP27" i="6" s="1"/>
  <c r="L27" i="6"/>
  <c r="H27" i="6" s="1"/>
  <c r="X27" i="6"/>
  <c r="Y27" i="6"/>
  <c r="AE27" i="6"/>
  <c r="R26" i="6"/>
  <c r="L26" i="6"/>
  <c r="X26" i="6"/>
  <c r="Y26" i="6"/>
  <c r="AE26" i="6"/>
  <c r="H26" i="6"/>
  <c r="AP26" i="6" s="1"/>
  <c r="H22" i="6"/>
  <c r="AP22" i="6" s="1"/>
  <c r="R19" i="6"/>
  <c r="R21" i="6"/>
  <c r="L21" i="6"/>
  <c r="X21" i="6"/>
  <c r="Y21" i="6"/>
  <c r="AE21" i="6"/>
  <c r="H21" i="6"/>
  <c r="AP21" i="6" s="1"/>
  <c r="R20" i="6"/>
  <c r="L20" i="6"/>
  <c r="X20" i="6"/>
  <c r="Y20" i="6"/>
  <c r="AE20" i="6"/>
  <c r="H16" i="6"/>
  <c r="E12" i="9" s="1"/>
  <c r="Y15" i="6"/>
  <c r="R15" i="6"/>
  <c r="L15" i="6"/>
  <c r="X15" i="6"/>
  <c r="AE15" i="6"/>
  <c r="R14" i="6"/>
  <c r="L14" i="6"/>
  <c r="H14" i="6" s="1"/>
  <c r="X14" i="6"/>
  <c r="Y14" i="6"/>
  <c r="AE14" i="6"/>
  <c r="H10" i="6"/>
  <c r="AP10" i="6"/>
  <c r="AA45" i="6"/>
  <c r="AO45" i="6" s="1"/>
  <c r="AA44" i="6"/>
  <c r="AA39" i="6"/>
  <c r="AA38" i="6"/>
  <c r="AA33" i="6"/>
  <c r="AA32" i="6"/>
  <c r="AO32" i="6" s="1"/>
  <c r="AA27" i="6"/>
  <c r="AO27" i="6" s="1"/>
  <c r="AA26" i="6"/>
  <c r="AO26" i="6" s="1"/>
  <c r="AA21" i="6"/>
  <c r="AO21" i="6" s="1"/>
  <c r="AA20" i="6"/>
  <c r="AA15" i="6"/>
  <c r="AA14" i="6"/>
  <c r="K14" i="5"/>
  <c r="J8" i="9"/>
  <c r="AK47" i="6"/>
  <c r="AK46" i="6"/>
  <c r="AK48" i="6" s="1"/>
  <c r="H32" i="9"/>
  <c r="H33" i="9"/>
  <c r="H34" i="9"/>
  <c r="I32" i="9"/>
  <c r="I34" i="9" s="1"/>
  <c r="I33" i="9"/>
  <c r="J31" i="9"/>
  <c r="J30" i="9"/>
  <c r="J29" i="9"/>
  <c r="J28" i="9"/>
  <c r="J27" i="9"/>
  <c r="J26" i="9"/>
  <c r="J25" i="9"/>
  <c r="J32" i="9" s="1"/>
  <c r="J34" i="9" s="1"/>
  <c r="J24" i="9"/>
  <c r="J23" i="9"/>
  <c r="J22" i="9"/>
  <c r="J21" i="9"/>
  <c r="J20" i="9"/>
  <c r="J19" i="9"/>
  <c r="J18" i="9"/>
  <c r="J17" i="9"/>
  <c r="J16" i="9"/>
  <c r="J15" i="9"/>
  <c r="J14" i="9"/>
  <c r="J13" i="9"/>
  <c r="J12" i="9"/>
  <c r="J11" i="9"/>
  <c r="J10" i="9"/>
  <c r="J9" i="9"/>
  <c r="F31" i="9"/>
  <c r="F30" i="9"/>
  <c r="F29" i="9"/>
  <c r="F28" i="9"/>
  <c r="F27" i="9"/>
  <c r="F26" i="9"/>
  <c r="F25" i="9"/>
  <c r="F32" i="9" s="1"/>
  <c r="F34" i="9" s="1"/>
  <c r="F24" i="9"/>
  <c r="F23" i="9"/>
  <c r="F22" i="9"/>
  <c r="F21" i="9"/>
  <c r="F20" i="9"/>
  <c r="F19" i="9"/>
  <c r="F18" i="9"/>
  <c r="F17" i="9"/>
  <c r="F16" i="9"/>
  <c r="F15" i="9"/>
  <c r="F14" i="9"/>
  <c r="F13" i="9"/>
  <c r="F12" i="9"/>
  <c r="F11" i="9"/>
  <c r="F10" i="9"/>
  <c r="F9" i="9"/>
  <c r="F8" i="9"/>
  <c r="E30" i="9"/>
  <c r="E25" i="9"/>
  <c r="E26" i="9"/>
  <c r="H37" i="6"/>
  <c r="E27" i="9" s="1"/>
  <c r="E21" i="9"/>
  <c r="E22" i="9"/>
  <c r="E20" i="9"/>
  <c r="E17" i="9"/>
  <c r="E18" i="9"/>
  <c r="H25" i="6"/>
  <c r="E19" i="9" s="1"/>
  <c r="E13" i="9"/>
  <c r="E14" i="9"/>
  <c r="H19" i="6"/>
  <c r="E15" i="9"/>
  <c r="H13" i="6"/>
  <c r="E11" i="9" s="1"/>
  <c r="E10" i="9"/>
  <c r="J33" i="9"/>
  <c r="F33" i="9"/>
  <c r="E16" i="6"/>
  <c r="E22" i="6"/>
  <c r="E28" i="6"/>
  <c r="E34" i="6"/>
  <c r="E40" i="6"/>
  <c r="E10" i="6"/>
  <c r="U28" i="7"/>
  <c r="T18" i="7"/>
  <c r="T12" i="7"/>
  <c r="T10" i="7"/>
  <c r="T30" i="7" s="1"/>
  <c r="S10" i="7"/>
  <c r="S11" i="7"/>
  <c r="S12" i="7"/>
  <c r="S13" i="7"/>
  <c r="S14" i="7"/>
  <c r="S15" i="7"/>
  <c r="S16" i="7"/>
  <c r="S17" i="7"/>
  <c r="S18" i="7"/>
  <c r="S19" i="7"/>
  <c r="S20" i="7"/>
  <c r="S21" i="7"/>
  <c r="S22" i="7"/>
  <c r="S23" i="7"/>
  <c r="S24" i="7"/>
  <c r="S25" i="7"/>
  <c r="S26" i="7"/>
  <c r="S27" i="7"/>
  <c r="S28" i="7"/>
  <c r="S29" i="7"/>
  <c r="Z45" i="6"/>
  <c r="Z44" i="6"/>
  <c r="Z39" i="6"/>
  <c r="Z38" i="6"/>
  <c r="Z33" i="6"/>
  <c r="Z32" i="6"/>
  <c r="Z27" i="6"/>
  <c r="Z26" i="6"/>
  <c r="Z21" i="6"/>
  <c r="Z20" i="6"/>
  <c r="Z15" i="6"/>
  <c r="Z14" i="6"/>
  <c r="AC46" i="6"/>
  <c r="AC48" i="6" s="1"/>
  <c r="AC47" i="6"/>
  <c r="AB46" i="6"/>
  <c r="AB47" i="6"/>
  <c r="AB48" i="6"/>
  <c r="Y46" i="6"/>
  <c r="Y47" i="6"/>
  <c r="Y48" i="6"/>
  <c r="X47" i="6"/>
  <c r="U46" i="6"/>
  <c r="U47" i="6"/>
  <c r="U48" i="6"/>
  <c r="T46" i="6"/>
  <c r="T47" i="6"/>
  <c r="T48" i="6"/>
  <c r="Q46" i="6"/>
  <c r="Q47" i="6"/>
  <c r="Q48" i="6" s="1"/>
  <c r="P46" i="6"/>
  <c r="P47" i="6"/>
  <c r="P48" i="6"/>
  <c r="M46" i="6"/>
  <c r="M48" i="6" s="1"/>
  <c r="M47" i="6"/>
  <c r="L47" i="6"/>
  <c r="I46" i="6"/>
  <c r="I47" i="6"/>
  <c r="I48" i="6"/>
  <c r="AE47" i="6"/>
  <c r="AD47" i="6"/>
  <c r="AD48" i="6" s="1"/>
  <c r="AA47" i="6"/>
  <c r="W47" i="6"/>
  <c r="V47" i="6"/>
  <c r="S47" i="6"/>
  <c r="O47" i="6"/>
  <c r="N47" i="6"/>
  <c r="K47" i="6"/>
  <c r="K48" i="6" s="1"/>
  <c r="J47" i="6"/>
  <c r="AE46" i="6"/>
  <c r="AE48" i="6" s="1"/>
  <c r="AD46" i="6"/>
  <c r="AA46" i="6"/>
  <c r="AA48" i="6"/>
  <c r="W46" i="6"/>
  <c r="W48" i="6" s="1"/>
  <c r="V46" i="6"/>
  <c r="V48" i="6" s="1"/>
  <c r="S46" i="6"/>
  <c r="S48" i="6"/>
  <c r="O46" i="6"/>
  <c r="O48" i="6"/>
  <c r="N46" i="6"/>
  <c r="N48" i="6" s="1"/>
  <c r="K46" i="6"/>
  <c r="J46" i="6"/>
  <c r="J48" i="6"/>
  <c r="AK45" i="6"/>
  <c r="W45" i="6"/>
  <c r="V45" i="6"/>
  <c r="U45" i="6"/>
  <c r="T45" i="6"/>
  <c r="S45" i="6"/>
  <c r="Q45" i="6"/>
  <c r="P45" i="6"/>
  <c r="O45" i="6"/>
  <c r="N45" i="6"/>
  <c r="M45" i="6"/>
  <c r="K45" i="6"/>
  <c r="J45" i="6"/>
  <c r="I45" i="6"/>
  <c r="AK44" i="6"/>
  <c r="W44" i="6"/>
  <c r="V44" i="6"/>
  <c r="U44" i="6"/>
  <c r="T44" i="6"/>
  <c r="S44" i="6"/>
  <c r="Q44" i="6"/>
  <c r="P44" i="6"/>
  <c r="O44" i="6"/>
  <c r="N44" i="6"/>
  <c r="M44" i="6"/>
  <c r="K44" i="6"/>
  <c r="J44" i="6"/>
  <c r="I44" i="6"/>
  <c r="AK39" i="6"/>
  <c r="W39" i="6"/>
  <c r="V39" i="6"/>
  <c r="U39" i="6"/>
  <c r="T39" i="6"/>
  <c r="S39" i="6"/>
  <c r="Q39" i="6"/>
  <c r="P39" i="6"/>
  <c r="O39" i="6"/>
  <c r="N39" i="6"/>
  <c r="M39" i="6"/>
  <c r="K39" i="6"/>
  <c r="J39" i="6"/>
  <c r="I39" i="6"/>
  <c r="AK38" i="6"/>
  <c r="W38" i="6"/>
  <c r="V38" i="6"/>
  <c r="U38" i="6"/>
  <c r="T38" i="6"/>
  <c r="S38" i="6"/>
  <c r="Q38" i="6"/>
  <c r="P38" i="6"/>
  <c r="O38" i="6"/>
  <c r="N38" i="6"/>
  <c r="M38" i="6"/>
  <c r="K38" i="6"/>
  <c r="J38" i="6"/>
  <c r="I38" i="6"/>
  <c r="AN33" i="6"/>
  <c r="AK33" i="6"/>
  <c r="W33" i="6"/>
  <c r="V33" i="6"/>
  <c r="U33" i="6"/>
  <c r="T33" i="6"/>
  <c r="S33" i="6"/>
  <c r="Q33" i="6"/>
  <c r="P33" i="6"/>
  <c r="O33" i="6"/>
  <c r="N33" i="6"/>
  <c r="M33" i="6"/>
  <c r="K33" i="6"/>
  <c r="J33" i="6"/>
  <c r="I33" i="6"/>
  <c r="AN32" i="6"/>
  <c r="W32" i="6"/>
  <c r="V32" i="6"/>
  <c r="U32" i="6"/>
  <c r="T32" i="6"/>
  <c r="S32" i="6"/>
  <c r="Q32" i="6"/>
  <c r="P32" i="6"/>
  <c r="O32" i="6"/>
  <c r="N32" i="6"/>
  <c r="M32" i="6"/>
  <c r="K32" i="6"/>
  <c r="J32" i="6"/>
  <c r="I32" i="6"/>
  <c r="AK27" i="6"/>
  <c r="W27" i="6"/>
  <c r="V27" i="6"/>
  <c r="U27" i="6"/>
  <c r="T27" i="6"/>
  <c r="S27" i="6"/>
  <c r="Q27" i="6"/>
  <c r="P27" i="6"/>
  <c r="O27" i="6"/>
  <c r="N27" i="6"/>
  <c r="M27" i="6"/>
  <c r="K27" i="6"/>
  <c r="J27" i="6"/>
  <c r="I27" i="6"/>
  <c r="AK26" i="6"/>
  <c r="W26" i="6"/>
  <c r="V26" i="6"/>
  <c r="U26" i="6"/>
  <c r="T26" i="6"/>
  <c r="S26" i="6"/>
  <c r="Q26" i="6"/>
  <c r="P26" i="6"/>
  <c r="O26" i="6"/>
  <c r="N26" i="6"/>
  <c r="M26" i="6"/>
  <c r="K26" i="6"/>
  <c r="J26" i="6"/>
  <c r="I26" i="6"/>
  <c r="AK21" i="6"/>
  <c r="W21" i="6"/>
  <c r="V21" i="6"/>
  <c r="U21" i="6"/>
  <c r="T21" i="6"/>
  <c r="S21" i="6"/>
  <c r="Q21" i="6"/>
  <c r="P21" i="6"/>
  <c r="O21" i="6"/>
  <c r="N21" i="6"/>
  <c r="M21" i="6"/>
  <c r="K21" i="6"/>
  <c r="J21" i="6"/>
  <c r="I21" i="6"/>
  <c r="AK20" i="6"/>
  <c r="W20" i="6"/>
  <c r="V20" i="6"/>
  <c r="U20" i="6"/>
  <c r="T20" i="6"/>
  <c r="S20" i="6"/>
  <c r="Q20" i="6"/>
  <c r="P20" i="6"/>
  <c r="O20" i="6"/>
  <c r="N20" i="6"/>
  <c r="M20" i="6"/>
  <c r="K20" i="6"/>
  <c r="J20" i="6"/>
  <c r="I20" i="6"/>
  <c r="AK15" i="6"/>
  <c r="W15" i="6"/>
  <c r="V15" i="6"/>
  <c r="U15" i="6"/>
  <c r="T15" i="6"/>
  <c r="S15" i="6"/>
  <c r="Q15" i="6"/>
  <c r="P15" i="6"/>
  <c r="O15" i="6"/>
  <c r="N15" i="6"/>
  <c r="M15" i="6"/>
  <c r="K15" i="6"/>
  <c r="J15" i="6"/>
  <c r="I15" i="6"/>
  <c r="W14" i="6"/>
  <c r="V14" i="6"/>
  <c r="U14" i="6"/>
  <c r="T14" i="6"/>
  <c r="S14" i="6"/>
  <c r="Q14" i="6"/>
  <c r="P14" i="6"/>
  <c r="O14" i="6"/>
  <c r="N14" i="6"/>
  <c r="M14" i="6"/>
  <c r="K14" i="6"/>
  <c r="J14" i="6"/>
  <c r="I14" i="6"/>
  <c r="AJ47" i="6"/>
  <c r="AI47" i="6"/>
  <c r="AH47" i="6"/>
  <c r="AG47" i="6"/>
  <c r="AF47" i="6"/>
  <c r="AJ46" i="6"/>
  <c r="AJ48" i="6" s="1"/>
  <c r="AI46" i="6"/>
  <c r="AI48" i="6" s="1"/>
  <c r="AH46" i="6"/>
  <c r="AH48" i="6" s="1"/>
  <c r="AG46" i="6"/>
  <c r="AF46" i="6"/>
  <c r="AG48" i="6"/>
  <c r="E8" i="9"/>
  <c r="AF48" i="6"/>
  <c r="S8" i="7"/>
  <c r="S9" i="7"/>
  <c r="U30" i="7"/>
  <c r="K34" i="9" l="1"/>
  <c r="H45" i="6"/>
  <c r="AP45" i="6" s="1"/>
  <c r="AP32" i="6"/>
  <c r="AP15" i="6"/>
  <c r="G34" i="9"/>
  <c r="AP33" i="6"/>
  <c r="H46" i="6"/>
  <c r="E9" i="9"/>
  <c r="H20" i="6"/>
  <c r="AP20" i="6" s="1"/>
  <c r="E16" i="9"/>
  <c r="H43" i="6"/>
  <c r="E31" i="9" s="1"/>
  <c r="E33" i="9" s="1"/>
  <c r="AP40" i="6"/>
  <c r="AP39" i="6"/>
  <c r="AP34" i="6"/>
  <c r="H15" i="6"/>
  <c r="AL14" i="6"/>
  <c r="AO14" i="6" s="1"/>
  <c r="AP16" i="6"/>
  <c r="R47" i="6"/>
  <c r="R48" i="6" s="1"/>
  <c r="E29" i="9"/>
  <c r="E32" i="9" s="1"/>
  <c r="E34" i="9" s="1"/>
  <c r="AP46" i="6" l="1"/>
  <c r="AP14" i="6"/>
  <c r="H47" i="6"/>
  <c r="H4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V6" authorId="0" shapeId="0" xr:uid="{00000000-0006-0000-0200-000001000000}">
      <text>
        <r>
          <rPr>
            <b/>
            <sz val="9"/>
            <color indexed="81"/>
            <rFont val="Tahoma"/>
            <family val="2"/>
          </rPr>
          <t>MYRIAM.LEON:</t>
        </r>
        <r>
          <rPr>
            <sz val="9"/>
            <color indexed="81"/>
            <rFont val="Tahoma"/>
            <family val="2"/>
          </rPr>
          <t xml:space="preserve">
2,000 caracteres incluido espacios.</t>
        </r>
      </text>
    </comment>
  </commentList>
</comments>
</file>

<file path=xl/sharedStrings.xml><?xml version="1.0" encoding="utf-8"?>
<sst xmlns="http://schemas.openxmlformats.org/spreadsheetml/2006/main" count="525" uniqueCount="231">
  <si>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</si>
  <si>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</si>
  <si>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</si>
  <si>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</si>
  <si>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</si>
  <si>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</si>
  <si>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</si>
  <si>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</si>
  <si>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</si>
  <si>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</si>
  <si>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</si>
  <si>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</si>
  <si>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</si>
  <si>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</si>
  <si>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</si>
  <si>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</si>
  <si>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</si>
  <si>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</si>
  <si>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</si>
  <si>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</si>
  <si>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</si>
  <si>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</si>
  <si>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</si>
  <si>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</si>
  <si>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</si>
  <si>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</si>
  <si>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</si>
  <si>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</si>
  <si>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</si>
  <si>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</si>
  <si>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</si>
  <si>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</si>
  <si>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</si>
  <si>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</si>
  <si>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</si>
  <si>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</si>
  <si>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</si>
  <si>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</si>
  <si>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</si>
  <si>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</si>
  <si>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</si>
  <si>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</si>
  <si>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</si>
  <si>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</si>
  <si>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</si>
  <si>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</si>
  <si>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</si>
  <si>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</si>
  <si>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</si>
  <si>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</si>
  <si>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</si>
  <si>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</si>
  <si>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</si>
  <si>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</si>
  <si>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</si>
  <si>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</si>
  <si>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</si>
  <si>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</si>
  <si>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</si>
  <si>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</si>
  <si>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</si>
  <si>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</si>
  <si>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</si>
  <si>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</si>
  <si>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</si>
  <si>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</si>
  <si>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</si>
  <si>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</si>
  <si>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</si>
  <si>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</si>
  <si>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</si>
  <si>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</si>
  <si>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</si>
  <si>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</si>
  <si>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</si>
  <si>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</si>
  <si>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</si>
  <si>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</si>
  <si>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</si>
  <si>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</si>
  <si>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</si>
  <si>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</si>
  <si>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</si>
  <si>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</si>
  <si>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</si>
  <si>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</si>
  <si>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</si>
  <si>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</si>
  <si>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</si>
  <si>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</si>
  <si>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</si>
  <si>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</si>
  <si>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</si>
  <si>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</si>
  <si>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</si>
  <si>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</si>
  <si>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</si>
  <si>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</si>
  <si>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</si>
  <si>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</si>
  <si>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</si>
  <si>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</si>
  <si>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</si>
  <si>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</si>
  <si>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</si>
  <si>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</si>
  <si>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</si>
  <si>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</si>
  <si>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</si>
  <si>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</si>
  <si>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</si>
  <si>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</si>
  <si>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</si>
  <si>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</si>
  <si>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</si>
  <si>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</si>
  <si>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</si>
  <si>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</si>
  <si>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</si>
  <si>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</si>
  <si>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</si>
  <si>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</si>
  <si>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</si>
  <si>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</si>
  <si>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</si>
  <si>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</si>
  <si>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</si>
  <si>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</si>
  <si>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</si>
  <si>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</si>
  <si>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</si>
  <si>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</si>
  <si>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</si>
  <si>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</si>
  <si>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</si>
  <si>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</si>
  <si>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</si>
  <si>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 xml:space="preserve">Suma </t>
  </si>
  <si>
    <t>5, PONDERACIÓN HORIZONTAL AÑO: 2019</t>
  </si>
  <si>
    <t>X</t>
  </si>
  <si>
    <t>1029 - PLANEACIÓN AMBIENTAL PARA UN MODELO DE DESARROLLO SOSTENIBLE EN EL DISTRITO Y LA REGIÓN</t>
  </si>
  <si>
    <t>6 -  Sostenibilidad ambiental basada en eficiencia energéticaaiencia energética</t>
  </si>
  <si>
    <t>40 - Gestión de la huella ambiental urbana</t>
  </si>
  <si>
    <t>PLANEACIÓN AMBIENTAL PARA UN MODELO DE DESARROLLO    SOSTENIBLE EN EL DISTRITO Y LA REGIÓN</t>
  </si>
  <si>
    <t>Priorizar y formular las determinantes ambientales</t>
  </si>
  <si>
    <t>Número de Instrumentos</t>
  </si>
  <si>
    <t>FORTALECER LA PARTICIPACIÓN EN INSTANCIAS DE COORDINACIÓN INSTITUCIONAL DISTRITAL, REGIONAL Y NACIONAL</t>
  </si>
  <si>
    <t>GESTIONAR LAS  POLÍTICAS E INSTRUMENTOS DE PLANEACIÓN AMBIENTAL</t>
  </si>
  <si>
    <t>MEJORAR LA CAPACIDAD INSTITUCIONAL PARA LA PLANEACIÓN AMBIENTAL</t>
  </si>
  <si>
    <t>GESTIONAR 4 ACTIVIDADES DE COORDINACIÓN PARA LA GESTIÓN AMBIENTAL DISTRITAL</t>
  </si>
  <si>
    <t>181- Territorio sostenible</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</si>
  <si>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</si>
  <si>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</si>
  <si>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</si>
  <si>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</si>
  <si>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</si>
  <si>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</si>
  <si>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</si>
  <si>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</si>
  <si>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</si>
  <si>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11, DESCRIPCIÓN DE LOS AVANCES Y LOGROS ALCANZADOS a marzo 31 de 2019</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</si>
  <si>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</si>
  <si>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</si>
  <si>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</si>
  <si>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</si>
  <si>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7, SEGUIMIENTO</t>
  </si>
  <si>
    <t>N/A</t>
  </si>
  <si>
    <t xml:space="preserve">DISTRITO CAPITAL </t>
  </si>
  <si>
    <t>N/D</t>
  </si>
  <si>
    <t>TODOS LOS GRUPOS</t>
  </si>
  <si>
    <t>NO IDENTIFICA GRU´POS ETNICOS</t>
  </si>
  <si>
    <t xml:space="preserve">Documentos de soporte, actas y listados de asistencia </t>
  </si>
  <si>
    <t>En el primer trimestre del 2019, se elaboró un (1) informe integral de seguimiento a los proyectos de inversión de la SDA  del  2018, de acuerdo con el estado de avances y resultados de las metas plan de desarrollo, metas de inversión, actividades, territorialización, plan de adquisiciones y la gestión de los estudios previos, el cual fue socializado a los Gerentes de los Proyectos y su equipo de trabajo, a través del informe de alertas y recomendaciones, para prever posibles errores en los reportes y así poder tomar decisiones preventivas y correctivas en la gestión de los mismos.
Se adelantó la revisión, evaluación y consolidación de los Planes de Acción de los proyectos de la SDA, en los procesos de actualización y seguimiento en los componentes de gestión, inversión, actividades y territorialización,  de la vigencia 2018. Como resultado de este proceso se generó la información que fue registrada en el aplicativo distrital SEGPLAN y publicada en la página web de la SDA.
Se realizó la consolidación del Plan Anual de Adquisiciones - PAA, cierre 2018, así como la estructuración de la vigencia 2019 y las actualizaciones durante los tres primeros meses de 2019 y publicado en la página web de SECOP II.
Consolidación de la información referente a los indicadores de gestión cierre 2018, revisión de las hojas de vida y aprobación de indicadores vigencia 2019 y el seguimiento de los primeros dos meses de 2019, así como el registro PMR- Producto, Metas y Resultado, en el aplicativo PMR PREDIS, en los mismos tiempos.
Consolidación del informe de rendición de cuenta del Eje 6 “Sostenibilidad ambiental basada en eficiencia energética” con corte a diciembre 2018 y el seguimiento a los programas 38, 39 y 40 asociados al Plan de Desarrollo, el cual fue cargada en el aplicativo SEGPLAN, según lineamientos dados por la SDP.
Consolidación y elaboración del informe de Gestión de la entidad vigencia 2018, publicado en la página web de la entidad y el Informe de Balance Social.</t>
  </si>
  <si>
    <t>Con los reportes integrales de seguimiento a los proyectos de inversión de la SDA, le permite a los Gerentes de los proyectos, identificar y anticipar posibles falencias en la gestión de los proyectos y así poder tomar decisiones preventivas y correctivas en la gestión de los proyectos de inversión de la SDA, cuyo resultado permite visibilizar las amenazas y oportunidades para dar claridad en la gestión de los proyectos de la entidad.
Con los informes de seguimiento que se publican en la plataforma de la SDA, se tiene informado a la ciudadanía sobre la gestión que desarrolla en la entidad.
Con los reportes de territorialización desagregada en los proyectos de inversión, se puede identificar las áreas de intervención trabajadas por la SDA</t>
  </si>
  <si>
    <t xml:space="preserve">• Carpeta digital SPCI -Informes de Alertas y recomendaciones de los proyectos de inversión de la SDA. 
• Reportes SEGPLAN, publicados en la página web de la SDA.
• Página web de SECOP II -Plan de Adquisiciones publicado  
• Página web de la SDA -Informe de gestión publicado.
• Página web de la SDA -Reportes indicadores publicado
• Aplicativo PMR-PREDIS
</t>
  </si>
  <si>
    <t>Informe Auditoría Energética (193 páginas), entregado a la Dirección de Gestión Corporativa.</t>
  </si>
  <si>
    <t>Anexo 1:  Oficio remitido a la Subsecretaria General y de Control Disciplinario 
Anexo 2: Resolución 120 de 2019
Anexo 3. Oficio remitido a la Secretaria General de la Alcaldía Mayor de Bogotá para anexos 3 y 4 de la Resolución 233 de 2018
Anexo 4: oficios remitidos a la Secretaria General, Secretaria de Gobierno y Secretaria de Hábitat, para revisión del proyecto de Decreto.
Anexo 5: Oficio IDPYBA
Anexo 6: Oficio remitido a la Secretaria General de la Alcaldía Mayor de Bogotá relacionado al seguimiento de la gestión intersectorial
Anexo 7: versión final del proyecto de Decreto a corte de 31 de marzo de 2019.</t>
  </si>
  <si>
    <t xml:space="preserve">Portales web de  los observatorios
http://oab.ambientebogota.gov.co/
http://www.orarbo.gov.co/
Administración de los observatorios: 
Informes anuales del ORARBO y OAB
Bitácoras de indicadores
Registros de estadísticas de sesiones 
Actividades de difusión 
Nuevos módulos
Radicado 2019IE13098, 2019IE13718
Acta 20 -03 2019 Plaus
Resumen PLAUS OAB 
Sentencia Río Bogotá 
1) Acta 10-01-2019 MesaEducacionyParticipacion
2) Acta 16-01-2019 MesaEducacionyParticipacion
3) Asistencia 17-01-2019 Mesa SIGICA-ORARBO
4) Acta 19-02-2019 MesaSIGICA-ORARBO
5) Asistencia 19-02-2018 MesaEducacionyParticipacion
6) Acta 21-03-2019 Mesa SIGICA-ORARBO
7) Acta 29-03-2019 Mesa SIGICA-ORARBO
</t>
  </si>
  <si>
    <t>Articular las acciones del trabajo realizado por las diversas instituciones en Bogotá Región, contribuirá a aunar esfuerzos y potenciar los  resultados en el territorio, orientados a  aumentar la capacidad de adaptación de Bogotá y la región ante las nuevas condiciones climáticas</t>
  </si>
  <si>
    <t>Archivo de Gestión de la Subdirección de Políticas y Planes Ambientales, IP 192,168,176,114</t>
  </si>
  <si>
    <t>El seguimiento, evaluación y/o análisis y/o actualización  en la implementación de las políticas e instrumentos  de planeación ambiental e instrumentos económicos,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activa, todos estos elementos de forma tal, que permitirán contar con un modelo de ciudad sostenible en temas ambientales.</t>
  </si>
  <si>
    <t xml:space="preserve">A corte de 31 de marzo de 2019 se realizaron las siguientes acciones: 
•	Se acompañó a la Secretaria Técnica del Comité Sectorial de Desarrollo Administrativo de Ambiente, a proyectar el reglamento interno de dicho comité; se notificó al Instituto Distrital de Protección y Bienestar Animal la importancia de publicar la información relacionada con el Consejo Distrital de Protección y Bienestar Animal de acuerdo con el artículo 11 de la Resolución 233 de 2018. Al mismo tiempo se diligenciaron y remitieron a la Secretaria General de la Alcaldía Mayor de Bogotá los anexos 3 y 4 de la Resolución 233 de 2018 en lo relacionado con el Inventario único de instancias de Coordinación y la participación de la SDA en las instancias donde la entidad es integrante. 
•	La Secretaria Distrital de Ambiente expidió la Resolución 120 de 2019 “Por medio de la cual se identifican las Instancias de Coordinación en las que participa la Secretaría Distrital de Ambiente, se hacen unas delegaciones y se dictan otras disposiciones”, con el fin de delegar la participación del Señor Secretario Distrital de Ambiente en las instancias de coordinación del Distrito.  Tomando como fuente de información la Resolución 120 de 2019, Se diseñó la matriz de seguimiento a la gestión de la entidad en las instancias de coordinación, a fin de conocer los aportes, gestión y compromisos de la entidad, en las instancias donde se participa. 
•	En cuanto a la reorganización de las instancias de coordinación en conjunto con la Dirección Legal Ambiental se remitió a la Secretaria General de la Alcaldía Mayor de Bogotá, la Secretaria Distrital de Gobierno y Secretaria Distrital de Hábitat, el Proyecto de Decreto y Exposición de motivos relacionado con la reorganización de instancias, para la revisión y tramite de firmas de este. </t>
  </si>
  <si>
    <t>La puesta en operación de los lineamientos para el fortalecimiento, seguimiento y gestión de las instancias de coordinación ambientales le permite a la ciudadanía conocer cuáles son los espacios consultivos y de coordinación de las políticas públicas Ambientales, dado que la entidad busca garantizar el funcionamiento y operatividad de las instancias que están a cargo de la SDA.</t>
  </si>
  <si>
    <t xml:space="preserve"> La iniciativa planteada para este año es el desarrollo del Foro regional: “Gestión integral del agua para la adaptación al cambio climático"; se han publicado en forma digital las memorias y propuestas de integración regional en relación a la gestión integral del agua y la adaptación al cambio climático. Para ello se desarrolló un documento en el que se presenta la descripción del evento propuesto, sus objetivos, una propuesta con los posibles participantes y una agenda tentativa del evento. Adicionalmente en este documento se identifican los requerimientos logísticos. Se realizó una reunión con la Secretaría técnica del Nodo Regional de Cambio Climático Centro Oriente Andino para presentarles la propuesta y se obtuvo una respuesta positiva para contar con la participación de diferentes actores del Nodo en el Evento.
En relación con la iniciativa que se venía trabajando "Distrito Capital como piloto de la herramienta de Monitoreo, Reporte y Verificación para los Planes Integrales de Cambio Climático (PICC) del país." Se llevó a cabo una reunión con el Ministerio de Ambiente y Desarrollo Sostenible y el IDIGER con el objeto de presentar la experiencia y los resultados obtenidos por parte la SDA con el desarrollo de la herramienta en la que se registró la  gestión reportada por 29 entidades distritales para avanzar en la ejecución del Plan, y en la que se identificó que el Plan Distrital de Gestión de Riegos y Cambio Climático tiene relación con varias líneas estratégicas e instrumentales de la Política Nacional de Cambio Climático.</t>
  </si>
  <si>
    <r>
      <t xml:space="preserve">Para el cumplimiento de la meta, se realizaron las siguientes actividades:
</t>
    </r>
    <r>
      <rPr>
        <b/>
        <sz val="10"/>
        <color theme="1"/>
        <rFont val="Calibri"/>
        <family val="2"/>
        <scheme val="minor"/>
      </rPr>
      <t>PMA</t>
    </r>
    <r>
      <rPr>
        <sz val="10"/>
        <color theme="1"/>
        <rFont val="Calibri"/>
        <family val="2"/>
        <scheme val="minor"/>
      </rPr>
      <t xml:space="preserve">: A través de trabajo de campo realizado en los humedales La Vaca y El Burro se obtuvo información para la generación de la línea base de los ecosistemas en estudio
</t>
    </r>
    <r>
      <rPr>
        <b/>
        <sz val="10"/>
        <color theme="1"/>
        <rFont val="Calibri"/>
        <family val="2"/>
        <scheme val="minor"/>
      </rPr>
      <t>POLÍTICAS</t>
    </r>
    <r>
      <rPr>
        <sz val="10"/>
        <color theme="1"/>
        <rFont val="Calibri"/>
        <family val="2"/>
        <scheme val="minor"/>
      </rPr>
      <t xml:space="preserve">: Política de Humedales y la Política de biodiversidad: se elaboró una primera versión de productos, resultados e Indicadores en la matriz CONPES. Política de Producción Sostenible: se inició la fase de Agenda Pública para el análisis de situaciones, y definir los objetivos. Política de Educación Ambiental: se continuó el proceso de actualización de la política mediante reuniones internas y con entidades Distritales. Política de Salud Ambiental: se envió solicitud de seguimiento a su plan de acción. 
</t>
    </r>
    <r>
      <rPr>
        <b/>
        <sz val="10"/>
        <color theme="1"/>
        <rFont val="Calibri"/>
        <family val="2"/>
        <scheme val="minor"/>
      </rPr>
      <t>PGA</t>
    </r>
    <r>
      <rPr>
        <sz val="10"/>
        <color theme="1"/>
        <rFont val="Calibri"/>
        <family val="2"/>
        <scheme val="minor"/>
      </rPr>
      <t xml:space="preserve">: Se realizó la consolidación y aprobación del plan de trabajo y la metodología para la revisión del Plan de Gestión Ambiental 2008-2038. 
PIGA: Se retroalimentaron los informes planificación y formulación Plan de Acción PIGA 2019.
</t>
    </r>
    <r>
      <rPr>
        <b/>
        <sz val="10"/>
        <color theme="1"/>
        <rFont val="Calibri"/>
        <family val="2"/>
        <scheme val="minor"/>
      </rPr>
      <t>PACA</t>
    </r>
    <r>
      <rPr>
        <sz val="10"/>
        <color theme="1"/>
        <rFont val="Calibri"/>
        <family val="2"/>
        <scheme val="minor"/>
      </rPr>
      <t xml:space="preserve">: Se obtuvo la información del 100% de las entidades, frente al seguimiento a los PACA institucionales de la vigencia 2018
</t>
    </r>
    <r>
      <rPr>
        <b/>
        <sz val="10"/>
        <color theme="1"/>
        <rFont val="Calibri"/>
        <family val="2"/>
        <scheme val="minor"/>
      </rPr>
      <t>PDGRDCC</t>
    </r>
    <r>
      <rPr>
        <sz val="10"/>
        <color theme="1"/>
        <rFont val="Calibri"/>
        <family val="2"/>
        <scheme val="minor"/>
      </rPr>
      <t xml:space="preserve">: Se realizó el seguimiento 2018 a la implementación del anterior PDGRCC, y se desarrollaron encuentros para articulación y divulgación nuevo PDGRDCC.
</t>
    </r>
    <r>
      <rPr>
        <b/>
        <sz val="10"/>
        <color theme="1"/>
        <rFont val="Calibri"/>
        <family val="2"/>
        <scheme val="minor"/>
      </rPr>
      <t>PAL</t>
    </r>
    <r>
      <rPr>
        <sz val="10"/>
        <color theme="1"/>
        <rFont val="Calibri"/>
        <family val="2"/>
        <scheme val="minor"/>
      </rPr>
      <t xml:space="preserve">: Se Actualizaron los criterios técnicos ambientales para los proyectos ambientales locales. Se consolidaron los reportes Storm PAL de 2018.  Se apoyó en la formulación de los proyectos de inversión a 20 Localidades y 4 localidades avanzaron para aval técnico. 
</t>
    </r>
    <r>
      <rPr>
        <b/>
        <sz val="10"/>
        <color theme="1"/>
        <rFont val="Calibri"/>
        <family val="2"/>
        <scheme val="minor"/>
      </rPr>
      <t>POT</t>
    </r>
    <r>
      <rPr>
        <sz val="10"/>
        <color theme="1"/>
        <rFont val="Calibri"/>
        <family val="2"/>
        <scheme val="minor"/>
      </rPr>
      <t xml:space="preserve">: En el proceso de concertación de la modificación ordinaria del Plan de Ordenamiento Territorial, se realizaron 4 reuniones con la comisión y dos reuniones con la Secretaría Distrital de Planeación y se avanzó en los temas Estructura Ambiental y del Espacio Público, Estructura Ecológica Principal, Sistemas de Espacios Públicos de Circulación y Sistemas de Drenajes Sostenibles. 
</t>
    </r>
    <r>
      <rPr>
        <b/>
        <sz val="10"/>
        <color theme="1"/>
        <rFont val="Calibri"/>
        <family val="2"/>
        <scheme val="minor"/>
      </rPr>
      <t>INSTRUMENTOS</t>
    </r>
    <r>
      <rPr>
        <sz val="10"/>
        <color theme="1"/>
        <rFont val="Calibri"/>
        <family val="2"/>
        <scheme val="minor"/>
      </rPr>
      <t xml:space="preserve"> </t>
    </r>
    <r>
      <rPr>
        <b/>
        <sz val="10"/>
        <color theme="1"/>
        <rFont val="Calibri"/>
        <family val="2"/>
        <scheme val="minor"/>
      </rPr>
      <t>ECONÓMICOS</t>
    </r>
    <r>
      <rPr>
        <sz val="10"/>
        <color theme="1"/>
        <rFont val="Calibri"/>
        <family val="2"/>
        <scheme val="minor"/>
      </rPr>
      <t>: Se realizó una revisión preliminar de trabajos de investigación relacionados con la captura de carbono y metodologías de medición y las especies florísticas tanto en el ámbito internacional, nacional, distrital y urbano; en el marco de los Pagos por Servicios Ambientales y los posibles proyectos encaminados a la reducción y captura de los gases efecto invernadero.</t>
    </r>
  </si>
  <si>
    <t>Se realizaron las siguientes actividades como parte de la administración integral de los Observatorios Ambiental de Bogotá -OAB y Regional Ambiental y de Desarrollo Sostenible del Río Bogotá -ORARBO:
•	Se mantuvieron activas las plataformas web, contabilizando 52.067 ingresos de usuarios a la del OAB y 16.536 al ORARBO
•	Se registraron 386 usuarios nuevos, llegando a 4.550 usuarios en el OAB; en el ORARBO 28 usuarios nuevos, llegando a 457
•	En el marco del “Festival del Río Bogotá” se presentaron los Observatorios OAB y ORARBO en las instituciones educativas Colegio Aquileo Parra, Colegio Llano Oriental, Colegio Torquigua y Colegio Venecia. 
•	Se han publicado 64 noticias en el OAB y 21 en el ORARBO;  
•	A la fecha se avanzó a un 85,43% de actualización de un total de 446 indicadores en el OAB y  a un 46,67% de un total de 60 indicadores del Distrito Capital en el ORARBO.
Frente al avance del módulo de seguimiento a planes y políticas ambientales: con el fin de estructurar el diseño del módulo, se consultó a la Subdirección de Políticas y Planes Ambientales, el avance de actualización y formulación de los planes de acción de las 9 políticas ambientales, y se llevó a cabo la reunión con la Subdirección de Silvicultura, Flora y Fauna para revisar la información que hará parte del seguimiento a Planes Locales de Arborización Urbana 
*	Actividades Sentencia Río Bogotá
Se adelantaron 3 reuniones de la mesa de educación en las cuales se acordaron variables y métodos de captura de información frente a las diferentes actividades de educación que se adelantan en las distintas instituciones y 4 reuniones de la Mesa SIGICA-ORARBO con la CAR y DNP en las que se trataron temas prioritarios para el año en curso, entre ellos necesidades del Sistema de información Ambiental, incluidas la revisión de indicadores.
Se consolidó el informe de seguimiento 2018 al Plan de investigación Ambiental de Bogotá -PIAB 2012-2019. Se dio inicio al seguimiento del año 2019 y formulación del nuevo PIAB 2020-2027 con la convocatoria a la reunión de las dependencias de la Secretaría Distrital de Ambiente, donde se darán los lineamientos generales del proceso de formulación. Posteriormente se realizará con las diferentes entidades distritales identificadas como actores del PIAB.</t>
  </si>
  <si>
    <t>Los Observatorios y el plan de investigación,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Frente a la comunidad, facilita el acceso a la información permitiendo mayor empoderamiento e incidencia a las propuestas del estado</t>
  </si>
  <si>
    <t xml:space="preserve">Desde el año 2018, la SPCI gestionó la posibilidad de que la SDA fuese beneficiaria de una cooperación internacional entre el Gobierno de Francia y el Gobierno de Colombia a través de la Unidad de Planeación Minero Energética-UPME, para realizar una auditoría energética al edificio principal de la SDA, con el propósito de dar cumplimiento al Acuerdo 655 de 2016, “Por el cual se establece el uso de Fuentes No Convencionales de Energía –FNCE- en el Distrito Capital”.   
Como resultado de lo anterior, durante los meses de enero y febrero de 2019 la firma TERAO realizó una Auditoría Energética al edificio para comprobar si se hace un uso eficiente de los recursos energéticos y encontrar medidas de ahorro de energía.  Este estudio técnico realizó un análisis y diagnóstico de la situación actual en cuanto a consumo de energía, midió, entre otros aspectos: Iluminación, climatización, equipos utilizados, etc.  El informe final fue entregado en el mes de marzo de 2019 y en éste se incluyen las opciones de mejora para ahorro energético de la entidad. Esta actividad contribuye a la meta proyecto, dado que a través de la gestión de cooperación internacional se logró la realización de este estudio, y así apoyar el cumplimiento al Acuerdo 655 del Concejo de Bogotá, en su artículo 2.
</t>
  </si>
  <si>
    <t xml:space="preserve">
Se avanzó en el cumplimiento del Acuerdo 655 de 2016, sin incurrir en costos para la entidad, gracias a la gestión de Cooperación Internacional, obteniendo como resultado un informe de Auditoría Energética del Edificio Central de la SDA.  Este estudio técnico realiza un análisis y diagnóstico de la situación actual en cuanto a consumo de energía, mide entre otros aspectos: Iluminación, climatización, equipos utilizados, etc.  El informe final fue entregado en el mes de marzo de 2019 y en éste se incluyen las opciones de mejora para ahorro energético de la entidad.</t>
  </si>
  <si>
    <t>6, DESCRIPCIÓN DE LOS AVANCES Y LOGROS ALCANZADOS a junio 30 de 2019</t>
  </si>
  <si>
    <t>11, DESCRIPCIÓN DE LOS AVANCES Y LOGROS ALCANZADOS a junio 30 de 2019</t>
  </si>
  <si>
    <t xml:space="preserve">1. Durante el segundo semestre de la vigencia 2019, se adelantaron las revisiones al Acuerdo del Consejo Consultivo de Ambiente “Por el cual se adopta el Reglamento Interno del Consejo Consultivo de Ambiente”, al mismo tiempo se actualizo el ACUERDO No. 01 de 2019 de Mesa de Trabajo de Protección y Bienestar Animal del Consejo Consultivo de Ambiente, el cual no ha sido aprobado en la mesa. 
2. Se realizaron dos sesiones de la CISPAER, la primera el 02 de abril y la segunda el 25 de junio 
3. Se adelantó la proyección de la modificación a la Resolución 120 de 2019 teniendo en cuenta que el Inventario Único Distrital de Instancias de Coordinación- IUDIC, se encuentra en constante actualización por cada uno de los sectores administrativos del Distrito Capital 
4. Se realizó la publicación de la información con el área de sistemas en relación al Consejo Consultivo de Desarrollo rural, el comité sectorial de ambiente, el comité intersectorial de coordinación jurídica y la CISPAER 
5. Mediante los radicados SDA-2019ER110373, SDA- 2019IE142646, se solicito a las áreas internas de la SDA informar cuáles son las instancias de coordinación que los han convocado durante la vigencia 2019; anexando las actas de sesión y en caso de haberse generado compromisos por parte de la SDA, favor adjuntar la evidencia. 
6. Se realizo el seguimiento a las instancias donde partica la SDA, evidenciandose que de las 58 instancias en las que participa la SDA solo 8 instancias han publicado la información, situación que conlleva a no poder definir cual ha sido la gestión de la SDA en dichas instancias.
7. En  el marco del artículo 118 del Plan Distrital de Desarrollo la Secretaría Distrital de Ambiente radico en el mes de mayo el proyecto de Decreto “por medio del cual se racionalizan y se actualizan las instancias de coordinación del sector Ambiente”, Decreto que fue sancionado por el Alcalde Mayor el pasado 20 de junio mediante el Decreto Distrital 365 de 2019. 
</t>
  </si>
  <si>
    <t xml:space="preserve">Con la expedición del Decreto Distrital 365 de 2019 por medio del cual se racionalizan y se actualizan las instancias de coordinación del sector Ambiente”, se materializan las acciones del fortalecimiento a las instancias de coordinación pertenecientes al sector ambiente y de este modo en adelante se podrá dar cumplimiento a los lineamientos que se han establecido para el funcionamiento y operatividad de las instancias de coordinación cuyo fin es la implementación seguimiento y asesoría en el marco de la formulación y articulación de políticas publicas. </t>
  </si>
  <si>
    <t xml:space="preserve">1. Reglamento del Consejo Consultivo de ambiente y la mesa de protección y bienestar animal
2. Acta y listas de asistencia de las dos sesiones de CISPAER
3. Proyecto de Resolución Modificatoria de la Resolución SDA-120 de 2019
4. Solicitud publicación correspondiente a la Resolución 233 de 2018 
5. Seguimiento a la gestión de las dependencias según las delegaciones de la Resolución SDA-120 de 2019
6. Seguimiento a la gestión de la SDA en las instancias de coordinación distrital
7. Decreto 365 de 2019
</t>
  </si>
  <si>
    <t xml:space="preserve">Debido a que la SDA realizará jornadas de asistencia técnica a los municipios aledaños al DC, se realizó un ajuste de la iniciativa a desarrollar para el 2019 de la siguiente manera: "Fortalecimiento de capacidades e intercambio de conocimientos en temáticas ambientales en la región, a través del desarrollo del Foro Regional: Gestión Integral del Agua para la adaptación al cambio climático y la ejecución de las jornadas de asistencia técnica a los municipios vecinos al Distrito". Para el desarrollo de las asistencias técnicas, se solicitó el apoyo de las áreas técnicas de la Secretaría de Ambiente-SDA  para la elaboración de documentos técnicos con la descripción del desarrollo de las jornadas de asistencia técnica. Además, se definieron las fechas con la Secretaría Distrital de Planeación para el desarrollo de asistencias técnicas en los meses de julio, agosto y septiembre y se definió un documento con toda la información de las jornadas a realizar para estas fechas.  
Respecto al Foro Regional la logística se va a gestionar a través de la bolsa de comunicaciones y se envió el formato respectivo con los requerimientos para que la Oficina Asesora de Comunicaciones realicé el proceso de contratación de la logística. Se ajustó el documento del Foro Regional de Gestión Integral de Agua para la adaptación al cambio climático, de acuerdo con las observaciones realizadas por el Ministerio de Ambiente.
En el marco de la iniciativa referente al Nodo Regional Centro Oriente Andino, la SDA participó en el taller "Pasando de la planeación a la acción".  
</t>
  </si>
  <si>
    <t xml:space="preserve">Debido a que la SDA realizará jornadas de asistencia técnica a los municipios aledaños al DC, se realizó un ajuste de la iniciativa a desarrollar para el 2019 de la siguiente manera: "Fortalecimiento de capacidades e intercambio de conocimientos en temáticas ambientales en la región, a través del desarrollo del Foro Regional: Gestión Integral del Agua para la adaptación al cambio climático y la ejecución de las jornadas de asistencia técnica a los municipios vecinos al Distrito". Para el desarrollo de las asistencias técnicas, se solicitó el apoyo de las áreas técnicas de la Secretaría de Ambiente-SDA  para la elaboración de documentos técnicos con la descripción del desarrollo de las jornadas de asistencia técnica. Además, se definieron las fechas con la Secretaría Distrital de Planeación para el desarrollo de asistencias técnicas en los meses de julio, agosto y septiembre y se definió un documento con toda la información de las jornadas a realizar para estas fechas, es así, como todas las jornadas de asistencia técnica del  Convenio de Cooperación 428 de 2018 están agendadas y confirmadas por parte de los técnicos de la SDA.   
Respecto al Foro Regional la logística se va a gestionar a través de la bolsa de comunicaciones y se envió el formato respectivo con los requerimientos para que la Oficina Asesora de Comunicaciones realicé el proceso de contratación de la logística. Se ajustó el documento del Foro Regional de Gestión Integral de Agua para la adaptación al cambio climático, de acuerdo con las observaciones realizadas por el Ministerio de Ambiente.
En el marco de la iniciativa referente al Nodo Regional Centro Oriente Andino, la SDA participó en el taller "Pasando de la planeación a la acción". 
</t>
  </si>
  <si>
    <t>En el 2019, se elaboró 2 informes integrales de seguimiento a los proyectos de inversión de la SDA, de acuerdo con el estado de avances y resultados de las metas plan de desarrollo, metas de inversión, actividades, territorialización, plan de adquisiciones y la gestión de los estudios previos, el cual fue socializado a los Gerentes de los Proyectos y su equipo de trabajo, a través del informe de alertas y recomendaciones, para prever posibles errores en los reportes y así poder tomar decisiones preventivas y correctivas en la gestión de los mismos.
Revisión, evaluación y consolidación de los Planes de Acción de los proyectos de la SDA, en los procesos de actualización y seguimiento en los componentes de gestión, inversión, actividades y territorialización, con corte a diciembre/2018, a la reprogramación/2019 y a marzo 2019.  Como resultado de este proceso se generó la información final que fue cargada en el aplicativo SEGPLAN y  publicada en la página web de la SDA. 
Se coordinó el informe de rendición de cuenta del Eje 6 “Sostenibilidad ambiental basada en eficiencia energética” corte a diciembre/2018 y el seguimiento a los programas 38, 39 y 40, corte a diciembre/2018 y a marzo/2019, el cual fue cargada en el aplicativo SEGPLAN, según lineamientos dados por la SDP. 
Se realizó revisión y consolidación del Plan Anual de Adquisiciones, cierre 2018, así como la estructuración de la vigencia 2019 y las actualizaciones de enero-junio 2019 y publicado en la página web de SECOP II. 
Consolidación de los indicadores de gestión cierre 2018, revisión de las hojas de vida y aprobación de indicadores vigencia 2019 y el seguimiento de enero a mayo de 2019, así como el registro PMR-Producto, Metas y Resultado, en el aplicativo PMR PREDIS, en los mismos cortes. 
Revisión y viabilidad de los estudios previos en el aplicativo SIPSE, de enero-junio/2019. 
Se consolidó y elaboró  informe de Gestión de la entidad a 2018, publicado en la página web de la SDA y el informe de Balance Social.</t>
  </si>
  <si>
    <t>• Carpeta digital SPCI -Informes de Alertas y recomendaciones de los proyectos de inversión de la SDA. 
• Reportes SEGPLAN, publicados en la página web de la SDA.
• Página web de SECOP II -Plan de Adquisiciones publicado  
• Página web de la SDA -Informe de gestión publicado.
• Página web de la SDA -Reportes indicadores publicado
• Aplicativo PMR-PREDIS</t>
  </si>
  <si>
    <t>Durante el segundo trimestre de 2019, se ha realizado actividades de revisión, evaluación y consolidación de los Planes de Acción, en los procesos de actualización y seguimiento en los componentes de gestión, inversión, actividades y territorialización, con corte a marzo de 2019. Lo anterior para los proyectos de inversión de la SDA.  Como resultado de este proceso se generó la información final que fue cargada en el aplicativo SEGPLAN, la cual fue publicada en la página web de la SDA. 
Revisión y consolidación del Plan Anual de Adquisiciones - PAA,  de todas las actualizaciones allegadas a la Subdirección de Proyectos y Cooperación Internacional-SPCI, durante los meses de abril a junio de 2019 y publicado en la página web de SECOP II.
Consolidación de la información referente a los indicadores de gestión y el seguimiento de marzo a mayo de 2019, así como el registro PMR- Producto, Metas y Resultado, en el aplicativo PMR PREDIS, en los mismos cortes.
Revisión y viabilidad de los estudios previos allegados a la SPCI, en el aplicativo SIPSE durante los meses de abril a junio de la vigencia 2019.</t>
  </si>
  <si>
    <t>Se realizó seguimiento a los programas 38, 39 y 40 asociados al Plan de Desarrollo "Bogotá Mejor Para Todos", con corte  a marzo 2019, según los avances de las metas plan de desarrollo asociadas al Sector Ambiente. Como resultado de este proceso se generó la información final que fue registrada en el aplicativo SEGPLAN, según lineamientos dados por la Secretaria Distrital de Planeación.</t>
  </si>
  <si>
    <t>Durante el segundo trimestre de 2019, se elaboró un(1) informe integral de seguimiento a los proyectos de inversión de la SDA, de acuerdo con el estado de avances y resultados en las magnitudes y recursos presupuestales de las metas plan de desarrollo, metas de inversión, actividades, territorialización, plan de adquisiciones y la gestión de los estudios previos, el cual fue socializado a los Gerentes de los Proyectos y su equipo de trabajo, a través del informe de alertas y recomendaciones, para prever posibles errores en los reportes y así poder tomar decisiones preventivas y correctivas en la gestión de los mismos.</t>
  </si>
  <si>
    <t>Frente al seguimiento y monitoreo a la implementación y realizar la actualización de los instrumentos económicos ambientales priorizados, se realizaron las siguientes actividades: 
Se participó en el evento “Presentación de las Observaciones y Propuestas para el Proyecto de Acuerdo del POT de Bogotá”, organizado por Bogotá Como Vamos- BCV donde se abordó el tema de los Pagos por Servicios Ambientales - PSA en el D.C., el cual está incluido dentro del documento POT propuesto por el Distrito, adicionalmente BCV recomienda su implementación. Se aclara que el tema fue incluido en el capítulo de ruralidad, y no en el de medio ambiente. Por otra parte, se coordinó la participación de la SDA en una convocatoria de la Convención RAMSAR, en un proyecto formulado conjuntamente con la Universidad Autónoma del Estado de Morelos - UAEM en el tema de humedales bajo el contexto de los Ecosistemas Dependientes del Agua Subterránea - GDEs (Groundwater Dependent Ecosystems) y la exploración de nuevos instrumentos económicos ambientales. Se elaboró un documento resumen sobre el nivel de avance de la implementación de los PSA en la jurisdicción de la CAR de Cundinamarca"</t>
  </si>
  <si>
    <t>7, OBSERVACIONES AVANCE TRIMESTRE 2o  DE 2019</t>
  </si>
  <si>
    <t>En marco de la administración integral de los Observatorios Ambiental de Bogotá -OAB y Regional Ambiental y de Desarrollo Sostenible del Río Bogotá -ORARBO, se realizaron las siguientes actividades:
• Se mantuvieron activas las plataformas web, contabilizando 51.752 ingresos de usuarios (Sesiones de consulta) a la del OAB y 25525 al ORARBO
• Se registraron 290 usuarios nuevos, llegando a 4.875 usuarios en el OAB; en el ORARBO 34 usuarios nuevos, llegando a 491
• Se presentaron los Observatorios OAB y ORARBO en el Colegio Nicolás Buenaventura de la Localidad de Suba, en el II Simposio Internacional de Administración Ambiental de la Universidad Distrital, clausura del Festival “Vive el Río Bogotá”, en capacitación dirigida a docentes líderes de los Proyectos Ambientales Escolares (PRAE) de la ciudad, en el marco de la Conmemoración del Día del Río Bogotá y en el Encuentro de Negocios - Más Medio Ambiente y Sostenibilidad
• Se han publicado 64 noticias en el OAB y 17 en el ORARBO;  
• A la fecha se avanzó a un 92,08% de actualización de un total de 442 indicadores en el OAB y a un 84,62% de un total de 65 indicadores del Distrito Capital en el ORARBO.
Frente al avance del módulo de seguimiento a planes y políticas ambientales: en el nuevo gestor de contenidos del OAB  WORD PRESS se inició el diseño y construcción del módulo, así mismo se avanzó en la concertación y construcción del módulo de cambio climático en indicadores y texto. Con un peso mensual del 5%  
*Actividades Sentencia Río Bogotá
Se realizaron:  una reunión de la mesa de educación en la cual se acordó el modelo de diagnóstico y los puntos comunes de análisis entre las entidades, dos reuniones de Mesa de Sistemas- SIRío Bogotá, para la revisión de avances en el sistema SIRío Bogotá y migración de la plataforma ORARBO, una reunión de capacitación sobre el ORARBO al Ministerio de Ambiente y dos reuniones de revisión de la información disponible para reporte de Indicadores Batería 2.0 Seguimiento Sentencia CAR-SDA</t>
  </si>
  <si>
    <t xml:space="preserve">En el proceso de seguimiento al Plan de Investigación Ambiental de Bogotá PIAB-2012-2019, se realizaron reuniones para explicar el procedimiento y aclarar las dudas sobre la información solicitada y luego se consolidó las respuestas de la solicitud de avance del PIAB, en las diferentes dependencias de la Secretaría Distrital de Ambiente. 
Frente al proceso de formulación del nuevo PIAB, se realizó reunión con los delegados de las diferentes dependencias de la SDA, donde se dio a conocer las pautas generales del proceso al interior de la entidad y se realizó reunión con las asesoras del despacho del Viceministro del Ordenamiento Ambiental Territorial-OAT, del Ministerio de ambiente y Desarrollo Sostenible, quienes tienen a cargo la formulación del nuevo Plan Estratégico Nacional de Investigación Ambiental-PENIA;  donde la estructura del nuevo PENIA tiene un horizonte de 10 años y se convierte en la base principal para la construcción del nuevo PIAB. </t>
  </si>
  <si>
    <t>• Se mantuvieron activas las plataformas web, registrando 51752 consultas de usuarios al OAB y 25525 al ORARBO
• Se registraron 290 usuarios nuevos alcanzando 4875 usuarios en el OAB y 34 usuarios nuevos en el ORARBO, llegando a 491.
• Se presentaron los Observatorios en el Colegio Nicolás Buenaventura de la Localidad de Suba, en el II Simposio Internacional de Administración Ambiental de la Universidad Distrital, en la clausura del Festival “Vive el Río Bogotá”
• Se han publicado 64 noticias en el OAB y 17 en el ORARBO
• Se avanzó a un 92,08% de actualización de 442 indicadores en el OAB y a un 84,62% de 65 indicadores del Distrito Capital en el ORARBO.
Se inició el diseño y construcción del módulo de seguimiento a planes y políticas ambientales: en el nuevo gestor de contenidos del OAB WORD PRESS. Se avanzó en la concertación y construcción del módulo de cambio climático en indicadores y texto con un peso mensual del 5%  
Se revisaron avances en el sistema SIRío Bogotá y migración de la plataforma ORARBO, Se hizo capacitación sobre el ORARBO al Ministerio de Ambiente y revisión de la información disponible para reporte de Indicadores Batería 2.0 Seguimiento Sentencia CAR-SDA
En el proceso de seguimiento al Plan de Investigación Ambiental de Bogotá PIAB-2012-2019, se realizó reuniones para explicar el procedimiento y aclarar las dudas sobre la información solicitada. Se consolidó las respuestas de la solicitud de avance del PIAB, en las diferentes dependencias de la Secretaría Distrital de Ambiente. 
Frente al proceso de formulación del nuevo PIAB, se realizó reunión con los delegados de las diferentes dependencias de la SDA, donde se dio a conocer las pautas generales del proceso al interior de la entidad y se realizó reunión con las asesoras del despacho del Viceministro del Ordenamiento Ambiental Territorial-OAT, del Ministerio de ambiente y Desarrollo Sostenible, quienes tienen a cargo la formulación del nuevo Plan Estratégico Nacional de Investigación Ambiental-PENIA</t>
  </si>
  <si>
    <r>
      <t>Portales web de  los observatorios
http://oab.ambientebogota.gov.co/
http://www.orarbo.gov.co/
Administración de los observatorios: 
Bitácoras de indicadores Abril, Mayo, junio
Registros de estadísticas de sesiones 
Actividades de difusión 
Sentencia Río Bogotá 
1) Acta 17-05-2019 MesaEducacionyParticipacion</t>
    </r>
    <r>
      <rPr>
        <sz val="10"/>
        <color rgb="FFFF0000"/>
        <rFont val="Calibri"/>
        <family val="2"/>
        <scheme val="minor"/>
      </rPr>
      <t xml:space="preserve">
</t>
    </r>
    <r>
      <rPr>
        <sz val="10"/>
        <color theme="1"/>
        <rFont val="Calibri"/>
        <family val="2"/>
        <scheme val="minor"/>
      </rPr>
      <t xml:space="preserve">2) Ayuda de memoria 17 y 24 de mayo de 2019 </t>
    </r>
    <r>
      <rPr>
        <sz val="10"/>
        <color rgb="FFFF0000"/>
        <rFont val="Calibri"/>
        <family val="2"/>
        <scheme val="minor"/>
      </rPr>
      <t xml:space="preserve">
</t>
    </r>
    <r>
      <rPr>
        <sz val="10"/>
        <color theme="1"/>
        <rFont val="Calibri"/>
        <family val="2"/>
        <scheme val="minor"/>
      </rPr>
      <t>3) Acta 11-06-2019 Capacitación ORARBO MADS-SDA</t>
    </r>
    <r>
      <rPr>
        <sz val="10"/>
        <color rgb="FFFF0000"/>
        <rFont val="Calibri"/>
        <family val="2"/>
        <scheme val="minor"/>
      </rPr>
      <t xml:space="preserve">
</t>
    </r>
    <r>
      <rPr>
        <sz val="10"/>
        <color theme="1"/>
        <rFont val="Calibri"/>
        <family val="2"/>
        <scheme val="minor"/>
      </rPr>
      <t>4) Ayuda de memoria 19-06-2019 Indicadores Batería 2.0 Seguimiento Sentencia CAR-SDA</t>
    </r>
    <r>
      <rPr>
        <sz val="10"/>
        <color rgb="FFFF0000"/>
        <rFont val="Calibri"/>
        <family val="2"/>
        <scheme val="minor"/>
      </rPr>
      <t xml:space="preserve">
</t>
    </r>
    <r>
      <rPr>
        <sz val="10"/>
        <color theme="1"/>
        <rFont val="Calibri"/>
        <family val="2"/>
        <scheme val="minor"/>
      </rPr>
      <t>5) Acta 27/06/2019 Indicadores Bateria 2.0 Seguimiento Sentencia DPSIA DGA-DPSIA
Plan de Investigaciíon Ambiental de Bogotá-PIAB
6) Acta reunión dependencias SDA
7) Acta reunión MADS
8) Consolidado reportes avances SDA</t>
    </r>
    <r>
      <rPr>
        <sz val="10"/>
        <color rgb="FFFF0000"/>
        <rFont val="Calibri"/>
        <family val="2"/>
        <scheme val="minor"/>
      </rPr>
      <t xml:space="preserve">
</t>
    </r>
    <r>
      <rPr>
        <sz val="10"/>
        <color theme="1"/>
        <rFont val="Calibri"/>
        <family val="2"/>
        <scheme val="minor"/>
      </rPr>
      <t xml:space="preserve">
</t>
    </r>
  </si>
  <si>
    <r>
      <t xml:space="preserve">Para la actualización y ajustes a la implementación de instrumentos y políticas ambientales priorizadas, se realizaron las siguientes actividades:
</t>
    </r>
    <r>
      <rPr>
        <b/>
        <sz val="10"/>
        <color theme="1"/>
        <rFont val="Calibri"/>
        <family val="2"/>
        <scheme val="minor"/>
      </rPr>
      <t>Planes de Manejo Ambiental-PMA</t>
    </r>
    <r>
      <rPr>
        <sz val="10"/>
        <color theme="1"/>
        <rFont val="Calibri"/>
        <family val="2"/>
        <scheme val="minor"/>
      </rPr>
      <t xml:space="preserve">; se realizaron las socializaciones propuestas por el componente social en los humedales La Vaca y El Burro, adicionalmente se han realizado acercamientos con entidades y organizaciones sociales ubicadas en el mapa de actores. 
</t>
    </r>
    <r>
      <rPr>
        <b/>
        <sz val="10"/>
        <color theme="1"/>
        <rFont val="Calibri"/>
        <family val="2"/>
        <scheme val="minor"/>
      </rPr>
      <t>POLÍTICAS</t>
    </r>
    <r>
      <rPr>
        <sz val="10"/>
        <color theme="1"/>
        <rFont val="Calibri"/>
        <family val="2"/>
        <scheme val="minor"/>
      </rPr>
      <t xml:space="preserve">: Se radicó el plan de acción de la Política de Educación Ambiental formulado. Se avanzó en la actualización del plan de acción de la Política de Salud Ambiental, especialmente desde la Mesa de Salud Ambiental de la CISPAER. Se inició el escenario para la actualización del plan de acción de la Política de Humedales, particularmente desde la delegación de la Mesa de Humedales del Consejo Consultivo de Ambiente. Se continuó avanzando en la armonización del plan de acción de biodiversidad distrital con el plan nacional de biodiversidad en trabajo con el Jardín Botánico de Bogotá-JBB. Se realizaron reuniones con SDP y SDMujer para asegurar el enfoque poblacional, diferencial y de género en la Política Distrital de Producción y Consumo Sostenible-PDPCS; se iniciaron los talleres con la comunidad para el ajuste al documento de diagnóstico. Frente a la actualización del plan de acción de la Política de Protección y Bienestar Animal, se realizó el informe técnico de seguimiento para la política. Se construyó la matriz de seguimiento para la política de uso de suelo de conservación. Para la política de ruralidad se realizó seguimiento y se consolidó la matriz. 
</t>
    </r>
    <r>
      <rPr>
        <b/>
        <sz val="10"/>
        <color theme="1"/>
        <rFont val="Calibri"/>
        <family val="2"/>
        <scheme val="minor"/>
      </rPr>
      <t>Plan de Gestión Ambiental-PGA</t>
    </r>
    <r>
      <rPr>
        <sz val="10"/>
        <color theme="1"/>
        <rFont val="Calibri"/>
        <family val="2"/>
        <scheme val="minor"/>
      </rPr>
      <t>: Se solicitó el diligenciamiento de la “matriz de revisión al PGA” a las Entidades del SIAC y dependencias de la SDA, para identificar las actuaciones realizadas en el periodo 2008-2018. Se desarrollaron mesas de trabajo con la CAR y el MADS con el fin de generar una integración regional. Se llevó a cabo actividad de participación para identificar oportunidades de mejora para el PGA.</t>
    </r>
  </si>
  <si>
    <r>
      <t xml:space="preserve">Frente a la evaluación y análisis a la implementación de instrumentos y políticas ambientales priorizadas, se realizaron las siguientes actividades:
</t>
    </r>
    <r>
      <rPr>
        <b/>
        <sz val="10"/>
        <color theme="1"/>
        <rFont val="Calibri"/>
        <family val="2"/>
        <scheme val="minor"/>
      </rPr>
      <t>PIGA</t>
    </r>
    <r>
      <rPr>
        <sz val="10"/>
        <color theme="1"/>
        <rFont val="Calibri"/>
        <family val="2"/>
        <scheme val="minor"/>
      </rPr>
      <t xml:space="preserve">: Se realizó mesa de trabajo con las Entidades Distritales, en la cual se orientó frente al acuerdo 540 de 2013 y 655 de 2016 y se publicaron 6 indicadores en el OAB y Boletines 23 y 24 en la página de la SDA. 
</t>
    </r>
    <r>
      <rPr>
        <b/>
        <sz val="10"/>
        <color theme="1"/>
        <rFont val="Calibri"/>
        <family val="2"/>
        <scheme val="minor"/>
      </rPr>
      <t>PACA</t>
    </r>
    <r>
      <rPr>
        <sz val="10"/>
        <color theme="1"/>
        <rFont val="Calibri"/>
        <family val="2"/>
        <scheme val="minor"/>
      </rPr>
      <t xml:space="preserve">: Se revisaron los informes de ajustes a la formulación y seguimiento 2018 de los 20 PACA Institucionales, y presentación de observaciones a los mismos, con el fin de lograr coherencia y veracidad de la información. Se realizó el seguimiento al Módulo PACA del OAB. 
</t>
    </r>
    <r>
      <rPr>
        <b/>
        <sz val="10"/>
        <color theme="1"/>
        <rFont val="Calibri"/>
        <family val="2"/>
        <scheme val="minor"/>
      </rPr>
      <t>Plan Distrital de Gestión del Riesgo de Desastre y Cambio Climático-PDGRDCC</t>
    </r>
    <r>
      <rPr>
        <sz val="10"/>
        <color theme="1"/>
        <rFont val="Calibri"/>
        <family val="2"/>
        <scheme val="minor"/>
      </rPr>
      <t xml:space="preserve">: Se consolidó y socializó el informe de seguimiento 2018 del PDGRCC en la Comisión Intersectorial de Gestión del Riesgo y Cambio Climático-CIGRCC. Se participó en reunión del Grupo Interno de Cambio Climático-GICC -SDA para validar responsabilidades y alcance de metas del nuevo PDGRDCC. Se participó en reuniones del Consejo Consultivo de Gestión del Riesgo y Cambio Climático-CCGRCC. 
</t>
    </r>
    <r>
      <rPr>
        <b/>
        <sz val="10"/>
        <color theme="1"/>
        <rFont val="Calibri"/>
        <family val="2"/>
        <scheme val="minor"/>
      </rPr>
      <t>Planes Ambientales Locales-PAL</t>
    </r>
    <r>
      <rPr>
        <sz val="10"/>
        <color theme="1"/>
        <rFont val="Calibri"/>
        <family val="2"/>
        <scheme val="minor"/>
      </rPr>
      <t>: Se emitieron los conceptos de las localidades de Chapinero, Santa Fe, Usme, Fontibón, Suba, Teusaquillo, Los Mártires, Antonio Nariño, Puente Aranda y Ciudad Bolívar. Frente al seguimiento de los PAL se socializaron los lineamientos a la OPEL para el apoyo a la formulación de proyectos de inversión. Se apoyó a 19 Comisiones Ambientales Locales-CALs en la implementación de los PAL y se socializaron los lineamientos para la actualización del diagnóstico.</t>
    </r>
  </si>
  <si>
    <r>
      <rPr>
        <b/>
        <sz val="10"/>
        <color theme="1"/>
        <rFont val="Calibri"/>
        <family val="2"/>
        <scheme val="minor"/>
      </rPr>
      <t>Planes de Manejos Ambientales-PMA</t>
    </r>
    <r>
      <rPr>
        <sz val="10"/>
        <color theme="1"/>
        <rFont val="Calibri"/>
        <family val="2"/>
        <scheme val="minor"/>
      </rPr>
      <t xml:space="preserve">: Se realizaron las socializaciones propuestas por el componente social en los humedales La Vaca y El Burro. 
</t>
    </r>
    <r>
      <rPr>
        <b/>
        <sz val="10"/>
        <color theme="1"/>
        <rFont val="Calibri"/>
        <family val="2"/>
        <scheme val="minor"/>
      </rPr>
      <t>POLÍTICAS</t>
    </r>
    <r>
      <rPr>
        <sz val="10"/>
        <color theme="1"/>
        <rFont val="Calibri"/>
        <family val="2"/>
        <scheme val="minor"/>
      </rPr>
      <t xml:space="preserve">: Se radicó el plan de acción de la Política de Educación Ambiental. Se avanzó en la actualización del plan de acción de la Política de Salud Ambiental y la Política de Humedales. Se continuó avanzando en la armonización del plan de acción de biodiversidad distrital con el plan nacional de biodiversidad. Se realizaron reuniones con SDP y SDMujer para asegurar el enfoque poblacional, diferencial y de género en la Política Distrital de Producción y Consumo Sostenible. Se realizó el informe técnico de seguimiento para la política de Protección y Bienestar Animal. Se construyó la matriz de seguimiento para la política de uso de suelo de conservación. Para la política de ruralidad se realizó seguimiento y se consolido la matriz. 
</t>
    </r>
    <r>
      <rPr>
        <b/>
        <sz val="10"/>
        <color theme="1"/>
        <rFont val="Calibri"/>
        <family val="2"/>
        <scheme val="minor"/>
      </rPr>
      <t>Plan de Gestión Ambiental-PGA</t>
    </r>
    <r>
      <rPr>
        <sz val="10"/>
        <color theme="1"/>
        <rFont val="Calibri"/>
        <family val="2"/>
        <scheme val="minor"/>
      </rPr>
      <t xml:space="preserve">. Se solicitó el diligenciamiento de la “matriz de revisión al PGA” a las Entidades del SIAC y dependencias de la SDA; para identificar las actuaciones realizadas en el periodo 2008-2018. Se desarrollaron mesas de trabajo con la CAR y el MADS con el fin de generar una integración regional. 
</t>
    </r>
    <r>
      <rPr>
        <b/>
        <sz val="10"/>
        <color theme="1"/>
        <rFont val="Calibri"/>
        <family val="2"/>
        <scheme val="minor"/>
      </rPr>
      <t>PIGA</t>
    </r>
    <r>
      <rPr>
        <sz val="10"/>
        <color theme="1"/>
        <rFont val="Calibri"/>
        <family val="2"/>
        <scheme val="minor"/>
      </rPr>
      <t xml:space="preserve">: Se publicaron 6 indicadores en el OAB y Boletines 23 y 24 en la página de la SDA. 
</t>
    </r>
    <r>
      <rPr>
        <b/>
        <sz val="10"/>
        <color theme="1"/>
        <rFont val="Calibri"/>
        <family val="2"/>
        <scheme val="minor"/>
      </rPr>
      <t>PACA</t>
    </r>
    <r>
      <rPr>
        <sz val="10"/>
        <color theme="1"/>
        <rFont val="Calibri"/>
        <family val="2"/>
        <scheme val="minor"/>
      </rPr>
      <t xml:space="preserve">: Revisión de los informes de ajustes a la formulación y seguimiento 2018 de los 20 PACA Institucionales. Se hizo seguimiento al Módulo PACA del OAB. 
</t>
    </r>
    <r>
      <rPr>
        <b/>
        <sz val="10"/>
        <color theme="1"/>
        <rFont val="Calibri"/>
        <family val="2"/>
        <scheme val="minor"/>
      </rPr>
      <t>Plan Distrital de Gestión del Riesgo de Desastre y Cambio Climático-PDGRDCC</t>
    </r>
    <r>
      <rPr>
        <sz val="10"/>
        <color theme="1"/>
        <rFont val="Calibri"/>
        <family val="2"/>
        <scheme val="minor"/>
      </rPr>
      <t xml:space="preserve">: Se consolidó y socializó el informe de seguimiento 2018 del PDGRCC en la Comisión Intersectorial de Gestión del Riesgo y Cambio Climático. 
</t>
    </r>
    <r>
      <rPr>
        <b/>
        <sz val="10"/>
        <color theme="1"/>
        <rFont val="Calibri"/>
        <family val="2"/>
        <scheme val="minor"/>
      </rPr>
      <t>Planes Ambientales Locales-PAL</t>
    </r>
    <r>
      <rPr>
        <sz val="10"/>
        <color theme="1"/>
        <rFont val="Calibri"/>
        <family val="2"/>
        <scheme val="minor"/>
      </rPr>
      <t xml:space="preserve">: Se emitieron los conceptos de las localidades de Chapinero, Santa Fe, Usme, Fontibón, Suba, Teusaquillo, Los Mártires, Antonio Nariño, Puente Aranda y Ciudad Bolívar. 
</t>
    </r>
    <r>
      <rPr>
        <b/>
        <sz val="10"/>
        <color theme="1"/>
        <rFont val="Calibri"/>
        <family val="2"/>
        <scheme val="minor"/>
      </rPr>
      <t>INSTRUMENTOS ECONÓMICOS-IE</t>
    </r>
    <r>
      <rPr>
        <sz val="10"/>
        <color theme="1"/>
        <rFont val="Calibri"/>
        <family val="2"/>
        <scheme val="minor"/>
      </rPr>
      <t>: Se participó en el evento “Presentación de las Observaciones y Propuestas para el Proyecto de Acuerdo del POT de Bogotá”, en el cual los IE están incluidos dentro del documento POT</t>
    </r>
  </si>
  <si>
    <t>Archivo de Gestión de la Subdirección de Políticas y Planes Ambientales, IP 192,168,176,114
D:\Disco D\SPPA EDWIN\2019\SEGPLAN\Segundo seguimiento\Evdeincias</t>
  </si>
  <si>
    <t>El seguimiento, evaluación y/o análisis y/o actualización  en la implementación de las políticas e instrumentos  de planeación ambiental e instrumentos económicos,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Mejorar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activa, todos estos elementos de forma tal, que permitirán contar con un modelo de ciudad sostenible en temas ambientales.</t>
  </si>
  <si>
    <t>Archivo de Gestión de la Subdirección de Políticas y Planes Ambientales. Ip 192.168.176.114   D:\Disco D\SPPA EDWIN\2019\SEGPLAN\Segundo seguimiento</t>
  </si>
  <si>
    <t>Durante los dos primeros trimestres de 2019 se alcanzaron los siguientes logros:
1. Como aporte al cumplimiento del Acuerdo 655 de 2016, la gestión de cooperación internacional de la SPCI obtuvo la ejecución de una Auditoría Energética al Edificio Central de la SDA.
2. Se realizaron todas las actividades tendientes a la participación de la Secretaría Distrital de Ambiente en el Seminario Internacional: “Maquinaria de construcción libre de hollín, reducir la contaminación y mitigar el cambio climático”, del 13 al 16 de mayo en Santiago de Chile.
3. Se ejecutaron todas las gestiones logísticas para la participación del Sr. Secretario y Subsecretario al segundo taller, en desarrollo del Convenio de Cooperación Internacional No. SDA-CV-20181398 que se realizó en Stuttgart, del 10 al 19 de mayo.
4. Se realizaron las gestiones necesarias para la participación de la SDA en el evento internacional “Encuentro de Negocios más+”, promovido por Premios Latinoamerica Verde y realizado del 27 al 30 de junio de 2019.</t>
  </si>
  <si>
    <t>La gestión realizada por la Subdirección de Proyectos y Cooperación Internacional de la Secretaría de Ambiente, en materia de Cooperación Internacional, le han permitido a la entidad participar en eventos internacionales en los cuales se comparten conocimientos y experiencias en aras de fortalecer la capacidad técnica de los funcionarios de la Secretaría, así como visibilizar las gestiones y los compromisos de la SDA en el mejoramiento del ambiente de la ciudad.
De otra parte, la participación en el encuentro de negocios + de Premios Latinoamérica Verde, fue un escenario propicio para dar a conocer y compartir con los ciudadanos la gestión que se adelanta desde el Distrito, en especial desde la Secretaría de Ambiente en el mejoramiento de la calidad del ambiente de la ciudad, en la conservación de especies, en el cuidado de los humedales y en el aporte que cada ciudadano puede hacer a la salud ambiental de la ciudad.
Se obtuvo un informe de Auditoría Energética al edificio central de la SDA, este estudio técnico presenta un análisis y diagnóstico de la situación actual en cuanto a consumo de energía, Iluminación, climatización, equipos utilizados, etc.</t>
  </si>
  <si>
    <t>Archivo de Gestión de la Subdirección de proyectos y Cooperación Internacional - Fotos, correos, informes.</t>
  </si>
  <si>
    <t>•	Se realizaron todas las actividades que permitieron la participación del Subdirector de Calidad del Aire Auditiva y Visual en el Seminario Internacional: “Maquinaria de construcción libre de hollín, reducir la contaminación y mitigar el cambio climático”, realizado del 13 al 16 de mayo en Santiago de Chile.  
•	Se efectuó la gestión previa y posterior a la participación del Sr. Secretario y Subsecretario al segundo taller, en desarrollo del Convenio de Cooperación Internacional No. SDA-CV-20181398 que se realizó en Stuttgart, del 10 al 19 de mayo.
•	Se realizó la preparación y ejecución de la participación de la entidad en el evento internacional: “Encuentro de Negocios más+”, promovido por Premios Latinoamerica Verde.
•	Se continúo con la preparación del tercer taller del Convenio de Cooperación Internacional No. SDA-CV-20181398 programado para la última semana de julio y primera semana de agosto de 2019.
•	Se atendió el requerimiento de la Secretaría de Planeación enviando el reporte SICO del primer trimestre de 2019.
•	Se realizó seguimiento al proyecto Metrópolis a suscribirse este año, participando en las reuniones del equipo de trabajo.</t>
  </si>
  <si>
    <t>*Contar con información del avance en la implementación del PDGRDCC, que permite tomar decisiones enfocadas en aumentar la capacidad de adaptación al cambio climático, que contribuya al mejoramiento de la calidad de vida en el Distrito.
*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 Apoyo a las Entidades apartir de la revisión de informes para retroalimentarlos en el avance de los PIGA. La información de implementación de los programas se publica a través de  indicadores en el Observatorio Ambiental de Bogotá, y se encuentra disponible para consulta de todo público, utilizándose como insumo para el desarrollo de estudios e investigaciones; así como el contenido de los boletines que se exponen en la página web de la SDA. 
*Acompañamiento a todas las Entidades del Distrito para que resuelvan sus inquietudes y adelanten la implementación de los PIGA</t>
  </si>
  <si>
    <t>1. PUESTA EN OPERACIÓN DE LOS LINEAMIENTOS PARA EL FORTALECIMIENTO, FUNCIONAMIENTO, SEGUIMIENTO Y GESTION DE LAS INSTANCIAS AMBIENTALES DE COORDINACION DISTRITAL.</t>
  </si>
  <si>
    <t>2. PROMOVER EL DESARROLLO, IMPLEMENTACIÓN Y SEGUIMIENTO  DE UNA INICIATIVA AMBIENTAL PRIORIZADAS DE ESCALA REGIONAL, CON ENTIDADES NACIONALES, REGIONALES Y DISTRITALES</t>
  </si>
  <si>
    <t>3. ACTUALIZACIÓN Y AJUSTES A LA IMPLEMENTACIÓN DE INSTRUMENTOS Y POLÍTICAS AMBIENTALES PRIORIZADAS.</t>
  </si>
  <si>
    <t>4. EVALUACIÓN Y ANALISIS A LA IMPLEMENTACIÓN DE INSTRUMENTOS Y POLÍTICAS AMBIENTALES PRIORIZADAS.</t>
  </si>
  <si>
    <t>5, SEGUIMIENTO Y MONITOREO  A LA IMPLEMENTACION Y REALIZAR LA ACTUALIZACION  DE LOS INSTRUMENTOS ECONÓMICOS AMBIENTALES PRIORIZADOS</t>
  </si>
  <si>
    <t>6. REALIZAR LA ADMINISTRACION INTEGRAL DEL OBSERVATORIO AMBIENTAL DE BOGOTÁ -OAB- Y EL OBSERVATORIO REGIONAL AMBIENTAL  Y DE DESARROLLO SOSTENIBLE DEL RÍO BOGOTÁ -ORARBO Y DESARROLLO DEL MÓDULO PARA SEGUIMIENTO A POLITICAS PÚBLICAS AMBIENTALES</t>
  </si>
  <si>
    <t>7.REALIZAR EL SEGUIMIENTO Y EVALUACIÓN DEL PLAN DE INVESTIGACIÓN AMBIENTAL DE BOGOTÁ VIGENTE Y EN LA FORMULACIÓN DEL NUEVO PLAN DE INVESTIGACIÓN DE BOGOTA Y APOYAR LA ACTUALIZACIÓN DE LOS INSTRUMENTOS ECONÓMICOS AMBIENTALES PRIORIZADOS</t>
  </si>
  <si>
    <t>Número de instrumentos de Planeación Ambiental  que, revisan, actualizan o incorporan determinantes ambientales, en la unidad espacial de referencia j, en el periodo de tiempo .</t>
  </si>
  <si>
    <t>8,  HACER EL SEGUIMIENTO, LA REPROGRAMACIÓN Y ACTUALIZACIÓN   DE LOS PROYECTOS DE INVERSION DE LA SDA EN LOS DIFERENTES COMPONENTES DEL PLAN DE ACCIÓN.</t>
  </si>
  <si>
    <t>9, CONSOLIDAR Y EVALUAR  EL AVANCE DE LA GESTIÓN  DEL EJE TRANSVERSAL SEIS DEL PLAN DE DESARROLLO DISTRITAL "BOGOTÁ MEJOR PARA TODOS",  Y DE LOS PROGRAMAS ASOCIADOS A ÉSTE, A CARGO DE LA SDA.</t>
  </si>
  <si>
    <t xml:space="preserve"> 10, ELABORAR INFORMES INTEGRALES DE SEGUIMIENTO A LOS PROYECTOS DE INVERSIÓN  E INFORMES DE GESTIÓN DE LA SDA</t>
  </si>
  <si>
    <t>11, REALIZAR GESTION DE PROCESOS DE COOP.  INTERNACIONAL TÉCNICA Y/O FINANCIERA NO REEMBOLSABLE  Y ALIANZAS PARA PARTICIPAR  EN EVENTOS DE ORDEN NACIONAL E INTERNACIONAL, ORIENTADAS A LA  MISION DE LA SDA</t>
  </si>
  <si>
    <t>En lo corrido del Plan de Desarrollo "Bogotá Mejor para Todos" y en cumplimiento a la meta PDD. A  través de los instrumentos de Planeación Ambiental se han revisado, actualizado o incorporado determinantes, que contribuyen a la conservación de los ecosistemas estratégicos, logrando avanzar en la meta así:
Vigencia 2016, a través del Plan de Acción Cuatrienal Ambiental- PACA, se actualizaron las determinantes ambientales en lo referente a el cálculo de la Tasa Retributiva por Vertimientos Puntuales y se inicia acercamientos para operativizar el Acuerdo 655 de 2016 sobre energías renovables y sus incentivos asociados.
Vigencia 2017, se actualizaron determinantes ambientales, a partir de la gestión de tres instrumentos de planeación ambiental relacionados a continuación: 1. Plan Institucional de Gestión Ambiental - PIGA: se incorporaron dos determinantes, huella de carbono, indicador biciusuarios. 2. Planes Ambientales Locales ¿ PAL: Se actualizaron determinantes, referentes a coberturas verdes, renaturalización, ecourbanismo, arborización, paisajismo, jardinería y asistencia técnica rural. 3. Planes de Manejo Ambiental PMA: Se incorporaron determinantes para protección y administración de los Parques Ecológicos Distritales de Humedal: EL Salitre, Tunjo, los cuales hacen parte integral del Ecosistema de la ciudad.
Vigencia 2018, se han realizado los siguientes avances: 1. PAL: se revisaron las determinantes referentes a coberturas verdes, renaturalización, ecourbanismo, arborización, paisajismo, jardinería y asistencia técnica rural. 2. Plan Distrital de Gestión de Riesgos y Cambio Climático -PDGRCC: mediante la gestión de este instrumento se revisaron e incorporaron determinantes como reducción de emisiones de gases efecto invernadero, adaptación al cambio climático y prevención y mitigación de riesgos. 3. PIGA:  se actualizaron dos determinantes, cambio climático y movilidad sostenible. 4. PACA: se realizó el seguimiento a determinantes ambientales como calidad del agua, aire, paisaje, sonora y suelo, calidad ambiental del espacio público, conservación y adecuado manejo de la fauna y la flora, entre otros.
En lo corrido de la vigencia 2019: 1. Por medio de la implementación del Plan Distrital de Gestión del Riesgo de Desastres y del Cambio Climático-PDGRDCC, se actualizaron las siguientes determinantes: reducción y manejo del riesgo de desastres, ordenamiento territorial, consolidación de los ecosistemas estratégicos y gestión integral del agua .2.Frente al PIGA: se actualizaron indicadores de consumos per cápita de agua y energía, generación de residuos aprovechables, peligrosos y especiales, y datos relacionados con la flota vehicular y los bici-usuarios en el día sin carro,
Lo anteriormente expuesto, garantiza el cumplimiento a los objetivos de ecoeficiencia establecidos en el Plan de Gestión Ambiental-PGA, contribuyendo a promover el uso eficiente de los recursos naturales; apuntando al mejoramiento de la calidad ambiental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</si>
</sst>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 #,##0.00\ &quot;€&quot;_-;\-* #,##0.00\ &quot;€&quot;_-;_-* &quot;-&quot;??\ &quot;€&quot;_-;_-@_-"/>
    <numFmt numFmtId="165" formatCode="_-* #,##0.00\ _€_-;\-* #,##0.00\ _€_-;_-* &quot;-&quot;??\ _€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0.0"/>
  </numFmts>
  <fonts count="4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9"/>
      <name val="Calibri"/>
      <family val="2"/>
      <scheme val="minor"/>
    </font>
    <font>
      <sz val="10"/>
      <name val="Calibri"/>
      <family val="2"/>
      <scheme val="minor"/>
    </font>
    <font>
      <sz val="9"/>
      <color indexed="81"/>
      <name val="Tahoma"/>
      <family val="2"/>
    </font>
    <font>
      <sz val="10"/>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indexed="6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7" fontId="2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6" fontId="22" fillId="0" borderId="0" applyFont="0" applyFill="0" applyBorder="0" applyAlignment="0" applyProtection="0"/>
    <xf numFmtId="173"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cellStyleXfs>
  <cellXfs count="500">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2" fillId="2" borderId="0" xfId="14" applyFont="1" applyFill="1" applyAlignment="1">
      <alignment vertical="center"/>
    </xf>
    <xf numFmtId="0" fontId="12"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2" fillId="0" borderId="0" xfId="0" applyFont="1" applyFill="1"/>
    <xf numFmtId="0" fontId="4" fillId="3" borderId="0" xfId="14" applyFill="1" applyAlignment="1">
      <alignment vertical="center"/>
    </xf>
    <xf numFmtId="174" fontId="25" fillId="3" borderId="5"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xf>
    <xf numFmtId="0" fontId="19" fillId="3" borderId="1" xfId="0" applyFont="1" applyFill="1" applyBorder="1" applyAlignment="1">
      <alignment horizontal="right" vertical="center"/>
    </xf>
    <xf numFmtId="3" fontId="18" fillId="3" borderId="1" xfId="8" applyNumberFormat="1" applyFont="1" applyFill="1" applyBorder="1" applyAlignment="1">
      <alignment horizontal="center" vertical="center" wrapText="1"/>
    </xf>
    <xf numFmtId="3" fontId="18" fillId="3" borderId="5" xfId="8" applyNumberFormat="1" applyFont="1" applyFill="1" applyBorder="1" applyAlignment="1">
      <alignment horizontal="center" vertical="center" wrapText="1"/>
    </xf>
    <xf numFmtId="174" fontId="25" fillId="3" borderId="1" xfId="0" applyNumberFormat="1" applyFont="1" applyFill="1" applyBorder="1" applyAlignment="1">
      <alignment horizontal="center"/>
    </xf>
    <xf numFmtId="0" fontId="0" fillId="3" borderId="0" xfId="0" applyFill="1" applyBorder="1" applyAlignment="1">
      <alignment horizontal="center"/>
    </xf>
    <xf numFmtId="0" fontId="26" fillId="0" borderId="0" xfId="0" applyFont="1" applyFill="1" applyAlignment="1">
      <alignment horizontal="center" vertical="center"/>
    </xf>
    <xf numFmtId="174" fontId="25" fillId="3" borderId="4" xfId="0" applyNumberFormat="1" applyFont="1" applyFill="1" applyBorder="1" applyAlignment="1">
      <alignment horizontal="center"/>
    </xf>
    <xf numFmtId="0" fontId="0" fillId="4" borderId="0" xfId="0" applyFill="1"/>
    <xf numFmtId="0" fontId="0" fillId="5" borderId="0" xfId="0" applyFill="1"/>
    <xf numFmtId="0" fontId="28" fillId="3" borderId="0" xfId="14" applyFont="1" applyFill="1" applyBorder="1" applyProtection="1">
      <protection locked="0"/>
    </xf>
    <xf numFmtId="0" fontId="0" fillId="3" borderId="0" xfId="0" applyFill="1" applyBorder="1"/>
    <xf numFmtId="0" fontId="29" fillId="3" borderId="0" xfId="14" applyFont="1" applyFill="1" applyBorder="1" applyAlignment="1" applyProtection="1">
      <alignment horizontal="center"/>
      <protection locked="0"/>
    </xf>
    <xf numFmtId="0" fontId="30" fillId="3" borderId="0" xfId="14" applyFont="1" applyFill="1" applyBorder="1" applyProtection="1">
      <protection locked="0"/>
    </xf>
    <xf numFmtId="170" fontId="3" fillId="0" borderId="2"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1" fontId="31" fillId="0" borderId="5" xfId="0" applyNumberFormat="1" applyFont="1" applyFill="1" applyBorder="1" applyAlignment="1">
      <alignment horizontal="center" vertical="center" wrapText="1"/>
    </xf>
    <xf numFmtId="0" fontId="32" fillId="0" borderId="0" xfId="0" applyFont="1" applyFill="1"/>
    <xf numFmtId="0" fontId="34"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5" fillId="5" borderId="4" xfId="14" applyFont="1" applyFill="1" applyBorder="1" applyAlignment="1">
      <alignment horizontal="center" vertical="center" textRotation="90" wrapText="1"/>
    </xf>
    <xf numFmtId="171" fontId="24" fillId="5" borderId="5" xfId="0" applyNumberFormat="1" applyFont="1" applyFill="1" applyBorder="1" applyAlignment="1">
      <alignment vertical="center"/>
    </xf>
    <xf numFmtId="171" fontId="24" fillId="5" borderId="3" xfId="0" applyNumberFormat="1" applyFont="1" applyFill="1" applyBorder="1" applyAlignment="1">
      <alignment vertical="center"/>
    </xf>
    <xf numFmtId="171" fontId="24" fillId="6" borderId="1" xfId="0" applyNumberFormat="1" applyFont="1" applyFill="1" applyBorder="1" applyAlignment="1">
      <alignment vertical="center"/>
    </xf>
    <xf numFmtId="171" fontId="24" fillId="6" borderId="2" xfId="0" applyNumberFormat="1" applyFont="1" applyFill="1" applyBorder="1" applyAlignment="1">
      <alignment vertical="center"/>
    </xf>
    <xf numFmtId="0" fontId="15" fillId="5" borderId="4" xfId="17" applyFont="1" applyFill="1" applyBorder="1" applyAlignment="1">
      <alignment horizontal="center" vertical="center" wrapText="1"/>
    </xf>
    <xf numFmtId="0" fontId="15" fillId="5" borderId="4" xfId="17" applyFont="1" applyFill="1" applyBorder="1" applyAlignment="1">
      <alignment horizontal="center" vertical="center"/>
    </xf>
    <xf numFmtId="0" fontId="15" fillId="5" borderId="12" xfId="17" applyFont="1" applyFill="1" applyBorder="1" applyAlignment="1">
      <alignment horizontal="center" vertical="center" wrapText="1"/>
    </xf>
    <xf numFmtId="0" fontId="15" fillId="5" borderId="35" xfId="17" applyFont="1" applyFill="1" applyBorder="1" applyAlignment="1">
      <alignment horizontal="center" vertical="center" wrapText="1"/>
    </xf>
    <xf numFmtId="0" fontId="21" fillId="5" borderId="5"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53" xfId="17" applyFont="1" applyFill="1" applyBorder="1" applyAlignment="1">
      <alignment horizontal="left" vertical="center" wrapText="1"/>
    </xf>
    <xf numFmtId="0" fontId="21" fillId="5" borderId="55" xfId="17" applyFont="1" applyFill="1" applyBorder="1" applyAlignment="1">
      <alignment horizontal="left" vertical="center" wrapText="1"/>
    </xf>
    <xf numFmtId="0" fontId="21" fillId="6" borderId="54" xfId="17" applyFont="1" applyFill="1" applyBorder="1" applyAlignment="1">
      <alignment horizontal="left" vertical="center" wrapText="1"/>
    </xf>
    <xf numFmtId="0" fontId="21" fillId="6" borderId="1" xfId="17" applyFont="1" applyFill="1" applyBorder="1" applyAlignment="1">
      <alignment horizontal="left" vertical="center" wrapText="1"/>
    </xf>
    <xf numFmtId="0" fontId="27" fillId="0" borderId="0" xfId="0" applyFont="1" applyFill="1"/>
    <xf numFmtId="0" fontId="0" fillId="0" borderId="1" xfId="0" applyFill="1" applyBorder="1" applyAlignment="1">
      <alignment horizontal="center" vertical="center"/>
    </xf>
    <xf numFmtId="0" fontId="27" fillId="7" borderId="1" xfId="0" applyFont="1" applyFill="1" applyBorder="1" applyAlignment="1">
      <alignment horizontal="center" vertical="center"/>
    </xf>
    <xf numFmtId="0" fontId="38"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7"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Fill="1" applyBorder="1" applyAlignment="1">
      <alignment horizontal="center" vertical="center"/>
    </xf>
    <xf numFmtId="10" fontId="7" fillId="0" borderId="3" xfId="22" applyNumberFormat="1" applyFont="1" applyBorder="1" applyAlignment="1">
      <alignment vertical="center"/>
    </xf>
    <xf numFmtId="0" fontId="5" fillId="5" borderId="2" xfId="0" applyFont="1" applyFill="1" applyBorder="1" applyAlignment="1">
      <alignment horizontal="center" vertical="center" wrapText="1"/>
    </xf>
    <xf numFmtId="37" fontId="18" fillId="3" borderId="1" xfId="8" applyNumberFormat="1" applyFont="1" applyFill="1" applyBorder="1" applyAlignment="1">
      <alignment horizontal="center" vertical="center"/>
    </xf>
    <xf numFmtId="37" fontId="18" fillId="3" borderId="4" xfId="8" applyNumberFormat="1" applyFont="1" applyFill="1" applyBorder="1" applyAlignment="1">
      <alignment horizontal="center" vertical="center"/>
    </xf>
    <xf numFmtId="3" fontId="18" fillId="0" borderId="5" xfId="8" applyNumberFormat="1"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3" fontId="18" fillId="3" borderId="1" xfId="8" applyNumberFormat="1" applyFont="1" applyFill="1" applyBorder="1" applyAlignment="1">
      <alignment horizontal="center" vertical="center"/>
    </xf>
    <xf numFmtId="37" fontId="19" fillId="3" borderId="1" xfId="8" applyNumberFormat="1" applyFont="1" applyFill="1" applyBorder="1" applyAlignment="1">
      <alignment horizontal="center" vertical="center"/>
    </xf>
    <xf numFmtId="4" fontId="18" fillId="3" borderId="1" xfId="8" applyNumberFormat="1" applyFont="1" applyFill="1" applyBorder="1" applyAlignment="1">
      <alignment horizontal="center" vertical="center" wrapText="1"/>
    </xf>
    <xf numFmtId="3" fontId="18" fillId="3" borderId="4" xfId="8" applyNumberFormat="1" applyFont="1" applyFill="1" applyBorder="1" applyAlignment="1">
      <alignment horizontal="center" vertical="center"/>
    </xf>
    <xf numFmtId="37" fontId="19" fillId="3" borderId="4" xfId="8" applyNumberFormat="1" applyFont="1" applyFill="1" applyBorder="1" applyAlignment="1">
      <alignment horizontal="center" vertical="center"/>
    </xf>
    <xf numFmtId="3" fontId="18"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10" fontId="40" fillId="3" borderId="4" xfId="22" applyNumberFormat="1" applyFont="1" applyFill="1" applyBorder="1" applyAlignment="1">
      <alignment horizontal="center" vertical="center"/>
    </xf>
    <xf numFmtId="9" fontId="2" fillId="5" borderId="35" xfId="19" applyFont="1" applyFill="1" applyBorder="1" applyAlignment="1">
      <alignment horizontal="center" vertical="center" wrapText="1"/>
    </xf>
    <xf numFmtId="171" fontId="24" fillId="5" borderId="1" xfId="0" applyNumberFormat="1" applyFont="1" applyFill="1" applyBorder="1" applyAlignment="1">
      <alignment vertical="center"/>
    </xf>
    <xf numFmtId="41" fontId="21" fillId="5" borderId="5" xfId="25" applyFont="1" applyFill="1" applyBorder="1" applyAlignment="1">
      <alignment horizontal="left" vertical="center" wrapText="1"/>
    </xf>
    <xf numFmtId="41" fontId="21" fillId="6" borderId="1" xfId="25" applyFont="1" applyFill="1" applyBorder="1" applyAlignment="1">
      <alignment horizontal="left" vertical="center" wrapText="1"/>
    </xf>
    <xf numFmtId="41" fontId="21" fillId="5" borderId="4" xfId="25" applyFont="1" applyFill="1" applyBorder="1" applyAlignment="1">
      <alignment horizontal="left" vertical="center" wrapText="1"/>
    </xf>
    <xf numFmtId="0" fontId="7" fillId="0" borderId="1" xfId="0" applyFont="1" applyBorder="1" applyAlignment="1">
      <alignment horizontal="center"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41" fontId="7" fillId="0" borderId="3" xfId="25" applyFont="1" applyBorder="1" applyAlignment="1">
      <alignment horizontal="centerContinuous" vertical="center"/>
    </xf>
    <xf numFmtId="10" fontId="40" fillId="3" borderId="40" xfId="22" applyNumberFormat="1" applyFont="1" applyFill="1" applyBorder="1" applyAlignment="1">
      <alignment horizontal="center" vertical="center"/>
    </xf>
    <xf numFmtId="10" fontId="40" fillId="3" borderId="5" xfId="22" applyNumberFormat="1" applyFont="1" applyFill="1" applyBorder="1" applyAlignment="1">
      <alignment horizontal="center" vertical="center"/>
    </xf>
    <xf numFmtId="174" fontId="25" fillId="3" borderId="11" xfId="4" applyNumberFormat="1" applyFont="1" applyFill="1" applyBorder="1" applyAlignment="1">
      <alignment horizontal="center" vertical="center"/>
    </xf>
    <xf numFmtId="10" fontId="40" fillId="3" borderId="17" xfId="22" applyNumberFormat="1" applyFont="1" applyFill="1" applyBorder="1" applyAlignment="1">
      <alignment horizontal="center" vertical="center"/>
    </xf>
    <xf numFmtId="0" fontId="19" fillId="3" borderId="8" xfId="0" applyFont="1" applyFill="1" applyBorder="1" applyAlignment="1">
      <alignment horizontal="right" vertical="center"/>
    </xf>
    <xf numFmtId="4" fontId="18" fillId="3" borderId="11" xfId="8" applyNumberFormat="1" applyFont="1" applyFill="1" applyBorder="1" applyAlignment="1">
      <alignment horizontal="center" vertical="center" wrapText="1"/>
    </xf>
    <xf numFmtId="3" fontId="18" fillId="3" borderId="17" xfId="8" applyNumberFormat="1" applyFont="1" applyFill="1" applyBorder="1" applyAlignment="1">
      <alignment horizontal="center" vertical="center" wrapText="1"/>
    </xf>
    <xf numFmtId="4" fontId="18" fillId="3" borderId="8" xfId="8" applyNumberFormat="1" applyFont="1" applyFill="1" applyBorder="1" applyAlignment="1">
      <alignment horizontal="center" vertical="center" wrapText="1"/>
    </xf>
    <xf numFmtId="3" fontId="18" fillId="3" borderId="8" xfId="8" applyNumberFormat="1" applyFont="1" applyFill="1" applyBorder="1" applyAlignment="1">
      <alignment horizontal="center" vertical="center" wrapText="1"/>
    </xf>
    <xf numFmtId="4" fontId="18" fillId="3" borderId="17" xfId="8" applyNumberFormat="1" applyFont="1" applyFill="1" applyBorder="1" applyAlignment="1">
      <alignment horizontal="center" vertical="center" wrapText="1"/>
    </xf>
    <xf numFmtId="4" fontId="18" fillId="3" borderId="43" xfId="8" applyNumberFormat="1" applyFont="1" applyFill="1" applyBorder="1" applyAlignment="1">
      <alignment horizontal="center" vertical="center" wrapText="1"/>
    </xf>
    <xf numFmtId="37" fontId="18" fillId="3" borderId="12" xfId="8" applyNumberFormat="1" applyFont="1" applyFill="1" applyBorder="1" applyAlignment="1">
      <alignment horizontal="center" vertical="center"/>
    </xf>
    <xf numFmtId="37" fontId="18" fillId="3" borderId="51" xfId="8" applyNumberFormat="1" applyFont="1" applyFill="1" applyBorder="1" applyAlignment="1">
      <alignment horizontal="center" vertical="center"/>
    </xf>
    <xf numFmtId="37" fontId="18" fillId="3" borderId="18" xfId="8" applyNumberFormat="1" applyFont="1" applyFill="1" applyBorder="1" applyAlignment="1">
      <alignment horizontal="center" vertical="center"/>
    </xf>
    <xf numFmtId="37" fontId="19" fillId="3" borderId="41" xfId="8" applyNumberFormat="1" applyFont="1" applyFill="1" applyBorder="1" applyAlignment="1">
      <alignment horizontal="center" vertical="center"/>
    </xf>
    <xf numFmtId="37" fontId="18" fillId="3" borderId="50" xfId="8" applyNumberFormat="1" applyFont="1" applyFill="1" applyBorder="1" applyAlignment="1">
      <alignment horizontal="center" vertical="center"/>
    </xf>
    <xf numFmtId="10" fontId="40" fillId="3" borderId="18" xfId="22" applyNumberFormat="1" applyFont="1" applyFill="1" applyBorder="1" applyAlignment="1">
      <alignment horizontal="center" vertical="center"/>
    </xf>
    <xf numFmtId="3" fontId="18" fillId="3" borderId="3" xfId="0" applyNumberFormat="1" applyFont="1" applyFill="1" applyBorder="1" applyAlignment="1">
      <alignment horizontal="center" vertical="center" wrapText="1"/>
    </xf>
    <xf numFmtId="3" fontId="18" fillId="3" borderId="8" xfId="0" applyNumberFormat="1" applyFont="1" applyFill="1" applyBorder="1" applyAlignment="1">
      <alignment horizontal="center" vertical="center" wrapText="1"/>
    </xf>
    <xf numFmtId="37" fontId="19" fillId="3" borderId="8" xfId="8" applyNumberFormat="1" applyFont="1" applyFill="1" applyBorder="1" applyAlignment="1">
      <alignment horizontal="center" vertical="center"/>
    </xf>
    <xf numFmtId="3" fontId="18" fillId="0" borderId="1" xfId="8" applyNumberFormat="1" applyFont="1" applyFill="1" applyBorder="1" applyAlignment="1">
      <alignment horizontal="center" vertical="center" wrapText="1"/>
    </xf>
    <xf numFmtId="176" fontId="18" fillId="3" borderId="1" xfId="8" applyNumberFormat="1" applyFont="1" applyFill="1" applyBorder="1" applyAlignment="1">
      <alignment horizontal="center" vertical="center" wrapText="1"/>
    </xf>
    <xf numFmtId="3" fontId="20" fillId="8" borderId="4" xfId="0" applyNumberFormat="1" applyFont="1" applyFill="1" applyBorder="1" applyAlignment="1">
      <alignment horizontal="center" vertical="center" wrapText="1"/>
    </xf>
    <xf numFmtId="3" fontId="20" fillId="0" borderId="4" xfId="8" applyNumberFormat="1" applyFont="1" applyFill="1" applyBorder="1" applyAlignment="1">
      <alignment horizontal="center" vertical="center" wrapText="1"/>
    </xf>
    <xf numFmtId="171" fontId="43" fillId="5" borderId="1" xfId="0" applyNumberFormat="1" applyFont="1" applyFill="1" applyBorder="1" applyAlignment="1">
      <alignment vertical="center"/>
    </xf>
    <xf numFmtId="171" fontId="43"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3" fillId="5" borderId="5" xfId="0" applyNumberFormat="1" applyFont="1" applyFill="1" applyBorder="1" applyAlignment="1">
      <alignment vertical="center"/>
    </xf>
    <xf numFmtId="10" fontId="25" fillId="3" borderId="5" xfId="19" applyNumberFormat="1" applyFont="1" applyFill="1" applyBorder="1" applyAlignment="1">
      <alignment horizontal="center" vertical="center"/>
    </xf>
    <xf numFmtId="10" fontId="25" fillId="0" borderId="4" xfId="19" applyNumberFormat="1" applyFont="1" applyFill="1" applyBorder="1" applyAlignment="1">
      <alignment horizontal="center" vertical="center"/>
    </xf>
    <xf numFmtId="3" fontId="18" fillId="3" borderId="4" xfId="8" applyNumberFormat="1"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7" fillId="0" borderId="16" xfId="0" applyFont="1" applyBorder="1" applyAlignment="1">
      <alignment horizontal="center" vertical="center"/>
    </xf>
    <xf numFmtId="3" fontId="20" fillId="0" borderId="4" xfId="0" applyNumberFormat="1" applyFont="1" applyFill="1" applyBorder="1" applyAlignment="1">
      <alignment horizontal="center" vertical="center" wrapText="1"/>
    </xf>
    <xf numFmtId="10" fontId="43" fillId="6" borderId="1" xfId="0" applyNumberFormat="1" applyFont="1" applyFill="1" applyBorder="1" applyAlignment="1">
      <alignment vertical="center"/>
    </xf>
    <xf numFmtId="0" fontId="0" fillId="3" borderId="0" xfId="0" applyFill="1" applyAlignment="1">
      <alignment vertical="top" wrapText="1"/>
    </xf>
    <xf numFmtId="0" fontId="17" fillId="3" borderId="3" xfId="0" applyFont="1" applyFill="1" applyBorder="1" applyAlignment="1">
      <alignment horizontal="justify" vertical="center" wrapText="1"/>
    </xf>
    <xf numFmtId="0" fontId="17" fillId="3" borderId="3" xfId="0" applyFont="1" applyFill="1" applyBorder="1" applyAlignment="1">
      <alignment horizontal="center" vertical="center" wrapText="1"/>
    </xf>
    <xf numFmtId="41" fontId="7" fillId="3" borderId="3" xfId="25" applyFont="1" applyFill="1" applyBorder="1" applyAlignment="1">
      <alignment horizontal="centerContinuous" vertical="center"/>
    </xf>
    <xf numFmtId="1" fontId="7" fillId="3" borderId="1" xfId="4"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1" fontId="7" fillId="3" borderId="1" xfId="4" applyNumberFormat="1" applyFont="1" applyFill="1" applyBorder="1" applyAlignment="1" applyProtection="1">
      <alignment horizontal="center" vertical="center"/>
      <protection locked="0"/>
    </xf>
    <xf numFmtId="1" fontId="7" fillId="3" borderId="1" xfId="0" applyNumberFormat="1" applyFont="1" applyFill="1" applyBorder="1" applyAlignment="1" applyProtection="1">
      <alignment horizontal="center" vertical="center"/>
      <protection locked="0"/>
    </xf>
    <xf numFmtId="41" fontId="7" fillId="3" borderId="1" xfId="25" applyFont="1" applyFill="1" applyBorder="1" applyAlignment="1">
      <alignment vertical="center"/>
    </xf>
    <xf numFmtId="9" fontId="7" fillId="3" borderId="3" xfId="19" applyFont="1" applyFill="1" applyBorder="1" applyAlignment="1">
      <alignment horizontal="center" vertical="center"/>
    </xf>
    <xf numFmtId="0" fontId="7" fillId="3" borderId="3" xfId="25" applyNumberFormat="1" applyFont="1" applyFill="1" applyBorder="1" applyAlignment="1">
      <alignment horizontal="center" vertical="center"/>
    </xf>
    <xf numFmtId="10" fontId="7" fillId="3" borderId="3" xfId="19" applyNumberFormat="1" applyFont="1" applyFill="1" applyBorder="1" applyAlignment="1">
      <alignment horizontal="center" vertical="center"/>
    </xf>
    <xf numFmtId="0" fontId="17" fillId="3" borderId="3" xfId="0" applyFont="1" applyFill="1" applyBorder="1" applyAlignment="1">
      <alignment horizontal="justify" vertical="top" wrapText="1"/>
    </xf>
    <xf numFmtId="4" fontId="40" fillId="3" borderId="20" xfId="0" applyNumberFormat="1" applyFont="1" applyFill="1" applyBorder="1" applyAlignment="1">
      <alignment horizontal="center" vertical="center" wrapText="1"/>
    </xf>
    <xf numFmtId="3" fontId="18" fillId="3" borderId="40" xfId="0" applyNumberFormat="1" applyFont="1" applyFill="1" applyBorder="1" applyAlignment="1">
      <alignment horizontal="center" vertical="center" wrapText="1"/>
    </xf>
    <xf numFmtId="3" fontId="18" fillId="3" borderId="5" xfId="0" applyNumberFormat="1" applyFont="1" applyFill="1" applyBorder="1" applyAlignment="1">
      <alignment horizontal="center" vertical="center" wrapText="1"/>
    </xf>
    <xf numFmtId="3" fontId="40" fillId="3" borderId="20" xfId="0" applyNumberFormat="1" applyFont="1" applyFill="1" applyBorder="1" applyAlignment="1">
      <alignment horizontal="center" vertical="center" wrapText="1"/>
    </xf>
    <xf numFmtId="3" fontId="18" fillId="3" borderId="17" xfId="0" applyNumberFormat="1" applyFont="1" applyFill="1" applyBorder="1" applyAlignment="1">
      <alignment horizontal="center" vertical="center" wrapText="1"/>
    </xf>
    <xf numFmtId="3" fontId="18" fillId="3" borderId="46" xfId="0" applyNumberFormat="1" applyFont="1" applyFill="1" applyBorder="1" applyAlignment="1">
      <alignment horizontal="center" vertical="center" wrapText="1"/>
    </xf>
    <xf numFmtId="4" fontId="18" fillId="3" borderId="40" xfId="0" applyNumberFormat="1" applyFont="1" applyFill="1" applyBorder="1" applyAlignment="1">
      <alignment horizontal="center" vertical="center" wrapText="1"/>
    </xf>
    <xf numFmtId="4" fontId="40" fillId="3" borderId="40" xfId="0" applyNumberFormat="1" applyFont="1" applyFill="1" applyBorder="1" applyAlignment="1">
      <alignment horizontal="center" vertical="center" wrapText="1"/>
    </xf>
    <xf numFmtId="4" fontId="40" fillId="3" borderId="5" xfId="0" applyNumberFormat="1" applyFont="1" applyFill="1" applyBorder="1" applyAlignment="1">
      <alignment horizontal="center" vertical="center" wrapText="1"/>
    </xf>
    <xf numFmtId="174" fontId="40" fillId="3" borderId="11" xfId="4" applyNumberFormat="1" applyFont="1" applyFill="1" applyBorder="1" applyAlignment="1">
      <alignment horizontal="center" vertical="center"/>
    </xf>
    <xf numFmtId="37" fontId="18" fillId="3" borderId="17" xfId="8" applyNumberFormat="1" applyFont="1" applyFill="1" applyBorder="1" applyAlignment="1">
      <alignment horizontal="center" vertical="center"/>
    </xf>
    <xf numFmtId="3" fontId="40" fillId="3" borderId="43" xfId="0" applyNumberFormat="1" applyFont="1" applyFill="1" applyBorder="1" applyAlignment="1">
      <alignment horizontal="center" vertical="center" wrapText="1"/>
    </xf>
    <xf numFmtId="3" fontId="40" fillId="3" borderId="1" xfId="0" applyNumberFormat="1" applyFont="1" applyFill="1" applyBorder="1" applyAlignment="1">
      <alignment horizontal="center" vertical="center" wrapText="1"/>
    </xf>
    <xf numFmtId="0" fontId="40" fillId="3" borderId="11" xfId="0" applyFont="1" applyFill="1" applyBorder="1" applyAlignment="1">
      <alignment horizontal="center" vertical="center"/>
    </xf>
    <xf numFmtId="0" fontId="18" fillId="3" borderId="17" xfId="0" applyFont="1" applyFill="1" applyBorder="1" applyAlignment="1">
      <alignment horizontal="center" vertical="center"/>
    </xf>
    <xf numFmtId="0" fontId="40" fillId="3" borderId="1" xfId="0" applyFont="1" applyFill="1" applyBorder="1" applyAlignment="1">
      <alignment horizontal="center" vertical="center"/>
    </xf>
    <xf numFmtId="174" fontId="25" fillId="3" borderId="11"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40" fillId="3" borderId="17" xfId="0" applyFont="1" applyFill="1" applyBorder="1" applyAlignment="1">
      <alignment horizontal="center" vertical="center"/>
    </xf>
    <xf numFmtId="174" fontId="18" fillId="3" borderId="1" xfId="4" applyNumberFormat="1" applyFont="1" applyFill="1" applyBorder="1" applyAlignment="1">
      <alignment horizontal="center" vertical="center"/>
    </xf>
    <xf numFmtId="3" fontId="40" fillId="3" borderId="8" xfId="0" applyNumberFormat="1" applyFont="1" applyFill="1" applyBorder="1" applyAlignment="1">
      <alignment horizontal="center" vertical="center" wrapText="1"/>
    </xf>
    <xf numFmtId="37" fontId="42" fillId="3" borderId="17" xfId="8" applyNumberFormat="1" applyFont="1" applyFill="1" applyBorder="1" applyAlignment="1">
      <alignment horizontal="center" vertical="center"/>
    </xf>
    <xf numFmtId="174" fontId="40" fillId="3" borderId="17" xfId="4" applyNumberFormat="1" applyFont="1" applyFill="1" applyBorder="1" applyAlignment="1" applyProtection="1">
      <alignment horizontal="center" vertical="center"/>
      <protection locked="0"/>
    </xf>
    <xf numFmtId="4" fontId="40" fillId="3" borderId="11" xfId="0" applyNumberFormat="1" applyFont="1" applyFill="1" applyBorder="1" applyAlignment="1">
      <alignment horizontal="center" vertical="center" wrapText="1"/>
    </xf>
    <xf numFmtId="3" fontId="42" fillId="3" borderId="17" xfId="0" applyNumberFormat="1" applyFont="1" applyFill="1" applyBorder="1" applyAlignment="1">
      <alignment horizontal="center" vertical="center" wrapText="1"/>
    </xf>
    <xf numFmtId="4" fontId="18" fillId="3" borderId="17" xfId="0" applyNumberFormat="1" applyFont="1" applyFill="1" applyBorder="1" applyAlignment="1">
      <alignment horizontal="center" vertical="center" wrapText="1"/>
    </xf>
    <xf numFmtId="4" fontId="40" fillId="3" borderId="17" xfId="0" applyNumberFormat="1" applyFont="1" applyFill="1" applyBorder="1" applyAlignment="1">
      <alignment horizontal="center" vertical="center" wrapText="1"/>
    </xf>
    <xf numFmtId="4" fontId="40" fillId="3" borderId="1" xfId="0" applyNumberFormat="1" applyFont="1" applyFill="1" applyBorder="1" applyAlignment="1">
      <alignment horizontal="center" vertical="center" wrapText="1"/>
    </xf>
    <xf numFmtId="3" fontId="40" fillId="3" borderId="17" xfId="0" applyNumberFormat="1" applyFont="1" applyFill="1" applyBorder="1" applyAlignment="1">
      <alignment horizontal="center" vertical="center" wrapText="1"/>
    </xf>
    <xf numFmtId="0" fontId="40" fillId="3" borderId="7" xfId="0" applyFont="1" applyFill="1" applyBorder="1" applyAlignment="1">
      <alignment horizontal="center" vertical="center"/>
    </xf>
    <xf numFmtId="0" fontId="42" fillId="3" borderId="17" xfId="0" applyFont="1" applyFill="1" applyBorder="1" applyAlignment="1">
      <alignment horizontal="center" vertical="center"/>
    </xf>
    <xf numFmtId="165" fontId="18" fillId="3" borderId="1" xfId="4" applyFont="1" applyFill="1" applyBorder="1" applyAlignment="1">
      <alignment horizontal="center" vertical="center"/>
    </xf>
    <xf numFmtId="3" fontId="25" fillId="3" borderId="11" xfId="0" applyNumberFormat="1" applyFont="1" applyFill="1" applyBorder="1" applyAlignment="1">
      <alignment horizontal="center" vertical="center"/>
    </xf>
    <xf numFmtId="3" fontId="42" fillId="3" borderId="17" xfId="8" applyNumberFormat="1" applyFont="1" applyFill="1" applyBorder="1" applyAlignment="1">
      <alignment horizontal="center" vertical="center" wrapText="1"/>
    </xf>
    <xf numFmtId="37" fontId="42" fillId="3" borderId="18" xfId="8" applyNumberFormat="1" applyFont="1" applyFill="1" applyBorder="1" applyAlignment="1">
      <alignment horizontal="center" vertical="center"/>
    </xf>
    <xf numFmtId="3" fontId="20" fillId="3" borderId="5" xfId="8" applyNumberFormat="1" applyFont="1" applyFill="1" applyBorder="1" applyAlignment="1">
      <alignment horizontal="center" vertical="center" wrapText="1"/>
    </xf>
    <xf numFmtId="3" fontId="20" fillId="3" borderId="1" xfId="8" applyNumberFormat="1" applyFont="1" applyFill="1" applyBorder="1" applyAlignment="1">
      <alignment horizontal="center" vertical="center" wrapText="1"/>
    </xf>
    <xf numFmtId="176" fontId="18" fillId="3" borderId="46"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4" fontId="18" fillId="3" borderId="1"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wrapText="1"/>
    </xf>
    <xf numFmtId="37" fontId="42" fillId="3" borderId="1" xfId="8" applyNumberFormat="1" applyFont="1" applyFill="1" applyBorder="1" applyAlignment="1">
      <alignment horizontal="center" vertical="center"/>
    </xf>
    <xf numFmtId="4" fontId="18" fillId="3" borderId="7" xfId="8" applyNumberFormat="1" applyFont="1" applyFill="1" applyBorder="1" applyAlignment="1">
      <alignment horizontal="center" vertical="center" wrapText="1"/>
    </xf>
    <xf numFmtId="10" fontId="4" fillId="3" borderId="5" xfId="0" applyNumberFormat="1" applyFont="1" applyFill="1" applyBorder="1" applyAlignment="1">
      <alignment horizontal="center" vertical="center"/>
    </xf>
    <xf numFmtId="10" fontId="4" fillId="3" borderId="1" xfId="0" applyNumberFormat="1" applyFont="1" applyFill="1" applyBorder="1" applyAlignment="1">
      <alignment horizontal="center" vertical="center"/>
    </xf>
    <xf numFmtId="171" fontId="4"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171" fontId="41" fillId="3" borderId="1" xfId="0" applyNumberFormat="1" applyFont="1" applyFill="1" applyBorder="1" applyAlignment="1">
      <alignment horizontal="center" vertical="center"/>
    </xf>
    <xf numFmtId="0" fontId="0" fillId="3" borderId="5" xfId="19" applyNumberFormat="1" applyFont="1" applyFill="1" applyBorder="1" applyAlignment="1">
      <alignment horizontal="center" vertical="center" wrapText="1"/>
    </xf>
    <xf numFmtId="3" fontId="0" fillId="3" borderId="5" xfId="19" applyNumberFormat="1" applyFont="1" applyFill="1" applyBorder="1" applyAlignment="1">
      <alignment horizontal="center" vertical="center" wrapText="1"/>
    </xf>
    <xf numFmtId="1" fontId="31" fillId="3" borderId="5" xfId="0" applyNumberFormat="1" applyFont="1" applyFill="1" applyBorder="1" applyAlignment="1">
      <alignment horizontal="center" vertical="center" wrapText="1"/>
    </xf>
    <xf numFmtId="4" fontId="0" fillId="3" borderId="5" xfId="19" applyNumberFormat="1" applyFont="1" applyFill="1" applyBorder="1" applyAlignment="1">
      <alignment horizontal="center" vertical="center" wrapText="1"/>
    </xf>
    <xf numFmtId="1" fontId="17" fillId="3" borderId="5" xfId="0" applyNumberFormat="1" applyFont="1" applyFill="1" applyBorder="1" applyAlignment="1">
      <alignment horizontal="center" vertical="center" wrapText="1"/>
    </xf>
    <xf numFmtId="41" fontId="0" fillId="3" borderId="5" xfId="25" applyFont="1" applyFill="1" applyBorder="1" applyAlignment="1">
      <alignment horizontal="center" vertical="center" wrapText="1"/>
    </xf>
    <xf numFmtId="1" fontId="31" fillId="3"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1" fontId="0" fillId="3" borderId="4" xfId="25" applyFont="1" applyFill="1" applyBorder="1" applyAlignment="1">
      <alignment horizontal="center" vertical="center" wrapText="1"/>
    </xf>
    <xf numFmtId="1" fontId="31" fillId="3" borderId="4" xfId="0" applyNumberFormat="1" applyFont="1" applyFill="1" applyBorder="1" applyAlignment="1">
      <alignment horizontal="center" vertical="center" wrapText="1"/>
    </xf>
    <xf numFmtId="0" fontId="0" fillId="3" borderId="5" xfId="25" applyNumberFormat="1" applyFont="1" applyFill="1" applyBorder="1" applyAlignment="1">
      <alignment horizontal="center" vertical="center" wrapText="1"/>
    </xf>
    <xf numFmtId="3" fontId="0" fillId="3" borderId="5" xfId="25" applyNumberFormat="1" applyFont="1" applyFill="1" applyBorder="1" applyAlignment="1">
      <alignment horizontal="center" vertical="center" wrapText="1"/>
    </xf>
    <xf numFmtId="4" fontId="0" fillId="3" borderId="5" xfId="25" applyNumberFormat="1" applyFont="1" applyFill="1" applyBorder="1" applyAlignment="1">
      <alignment horizontal="center" vertical="center" wrapText="1"/>
    </xf>
    <xf numFmtId="170" fontId="3" fillId="3" borderId="1" xfId="0" applyNumberFormat="1" applyFont="1" applyFill="1" applyBorder="1" applyAlignment="1">
      <alignment horizontal="center" vertical="center" wrapText="1"/>
    </xf>
    <xf numFmtId="170" fontId="3" fillId="3" borderId="4" xfId="0" applyNumberFormat="1"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170" fontId="3" fillId="3" borderId="5" xfId="0" applyNumberFormat="1" applyFont="1" applyFill="1" applyBorder="1" applyAlignment="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33" fillId="3" borderId="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4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34" fillId="0" borderId="22" xfId="0" applyFont="1" applyFill="1" applyBorder="1" applyAlignment="1">
      <alignment horizontal="center"/>
    </xf>
    <xf numFmtId="0" fontId="34" fillId="0" borderId="23" xfId="0" applyFont="1" applyFill="1" applyBorder="1" applyAlignment="1">
      <alignment horizontal="center"/>
    </xf>
    <xf numFmtId="0" fontId="34" fillId="0" borderId="24" xfId="0" applyFont="1" applyFill="1" applyBorder="1" applyAlignment="1">
      <alignment horizontal="center"/>
    </xf>
    <xf numFmtId="0" fontId="34" fillId="0" borderId="25" xfId="0" applyFont="1" applyFill="1" applyBorder="1" applyAlignment="1">
      <alignment horizontal="center"/>
    </xf>
    <xf numFmtId="0" fontId="34" fillId="0" borderId="0" xfId="0" applyFont="1" applyFill="1" applyBorder="1" applyAlignment="1">
      <alignment horizontal="center"/>
    </xf>
    <xf numFmtId="0" fontId="34" fillId="0" borderId="9" xfId="0" applyFont="1" applyFill="1" applyBorder="1" applyAlignment="1">
      <alignment horizontal="center"/>
    </xf>
    <xf numFmtId="0" fontId="34" fillId="0" borderId="27" xfId="0" applyFont="1" applyFill="1" applyBorder="1" applyAlignment="1">
      <alignment horizontal="center"/>
    </xf>
    <xf numFmtId="0" fontId="34" fillId="0" borderId="28" xfId="0" applyFont="1" applyFill="1" applyBorder="1" applyAlignment="1">
      <alignment horizontal="center"/>
    </xf>
    <xf numFmtId="0" fontId="34" fillId="0" borderId="33" xfId="0" applyFont="1" applyFill="1" applyBorder="1" applyAlignment="1">
      <alignment horizontal="center"/>
    </xf>
    <xf numFmtId="0" fontId="3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23" fillId="0" borderId="1" xfId="0" applyFont="1" applyFill="1" applyBorder="1" applyAlignment="1">
      <alignment horizontal="left"/>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38"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0" fillId="0" borderId="1" xfId="0" applyFill="1" applyBorder="1" applyAlignment="1">
      <alignment horizontal="center"/>
    </xf>
    <xf numFmtId="0" fontId="10" fillId="5" borderId="17"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43" fillId="3" borderId="2" xfId="0" applyFont="1" applyFill="1" applyBorder="1" applyAlignment="1">
      <alignment horizontal="justify" vertical="center" wrapText="1"/>
    </xf>
    <xf numFmtId="0" fontId="43" fillId="3" borderId="21" xfId="0" applyFont="1" applyFill="1" applyBorder="1" applyAlignment="1">
      <alignment horizontal="justify" vertical="center" wrapText="1"/>
    </xf>
    <xf numFmtId="0" fontId="43" fillId="3" borderId="35"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3" fillId="0" borderId="2" xfId="0" applyFont="1" applyFill="1" applyBorder="1" applyAlignment="1">
      <alignment horizontal="left" vertical="top" wrapText="1"/>
    </xf>
    <xf numFmtId="0" fontId="43" fillId="0" borderId="21" xfId="0" applyFont="1" applyFill="1" applyBorder="1" applyAlignment="1">
      <alignment horizontal="left" vertical="top" wrapText="1"/>
    </xf>
    <xf numFmtId="0" fontId="43" fillId="0" borderId="35" xfId="0" applyFont="1" applyFill="1" applyBorder="1" applyAlignment="1">
      <alignment horizontal="left" vertical="top" wrapText="1"/>
    </xf>
    <xf numFmtId="0" fontId="43" fillId="0" borderId="2" xfId="0" applyFont="1" applyFill="1" applyBorder="1" applyAlignment="1">
      <alignment horizontal="justify" vertical="center" wrapText="1"/>
    </xf>
    <xf numFmtId="0" fontId="43" fillId="0" borderId="21" xfId="0" applyFont="1" applyFill="1" applyBorder="1" applyAlignment="1">
      <alignment horizontal="justify" vertical="center" wrapText="1"/>
    </xf>
    <xf numFmtId="0" fontId="43" fillId="0" borderId="35" xfId="0" applyFont="1" applyFill="1" applyBorder="1" applyAlignment="1">
      <alignment horizontal="justify" vertical="center" wrapText="1"/>
    </xf>
    <xf numFmtId="0" fontId="23" fillId="3" borderId="2" xfId="0" applyFont="1" applyFill="1" applyBorder="1" applyAlignment="1">
      <alignment horizontal="justify" vertical="center" wrapText="1"/>
    </xf>
    <xf numFmtId="0" fontId="23" fillId="3" borderId="21" xfId="0" applyFont="1" applyFill="1" applyBorder="1" applyAlignment="1">
      <alignment horizontal="justify" vertical="center" wrapText="1"/>
    </xf>
    <xf numFmtId="0" fontId="23" fillId="3" borderId="5" xfId="0" applyFont="1" applyFill="1" applyBorder="1" applyAlignment="1">
      <alignment horizontal="justify" vertical="center" wrapText="1"/>
    </xf>
    <xf numFmtId="0" fontId="23" fillId="0" borderId="5" xfId="0" applyFont="1" applyFill="1" applyBorder="1" applyAlignment="1">
      <alignment horizontal="center" vertical="center" wrapText="1"/>
    </xf>
    <xf numFmtId="0" fontId="23" fillId="0" borderId="2" xfId="0" applyFont="1" applyFill="1" applyBorder="1" applyAlignment="1">
      <alignment horizontal="justify" vertical="center" wrapText="1"/>
    </xf>
    <xf numFmtId="0" fontId="23" fillId="0" borderId="21"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2"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3" borderId="21" xfId="0" applyFont="1" applyFill="1" applyBorder="1" applyAlignment="1">
      <alignment vertical="top" wrapText="1"/>
    </xf>
    <xf numFmtId="0" fontId="23" fillId="3" borderId="5" xfId="0" applyFont="1" applyFill="1" applyBorder="1" applyAlignment="1">
      <alignment vertical="top" wrapText="1"/>
    </xf>
    <xf numFmtId="0" fontId="23" fillId="0" borderId="21" xfId="0" applyFont="1" applyFill="1" applyBorder="1" applyAlignment="1">
      <alignment horizontal="left" vertical="top" wrapText="1"/>
    </xf>
    <xf numFmtId="0" fontId="23" fillId="0" borderId="5" xfId="0" applyFont="1" applyFill="1" applyBorder="1" applyAlignment="1">
      <alignment horizontal="left" vertical="top" wrapText="1"/>
    </xf>
    <xf numFmtId="0" fontId="5" fillId="5" borderId="1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43" fillId="0" borderId="5"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0" borderId="3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5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27" fillId="7" borderId="1" xfId="0" applyFont="1" applyFill="1" applyBorder="1" applyAlignment="1">
      <alignment horizontal="center" vertical="center"/>
    </xf>
    <xf numFmtId="0" fontId="0" fillId="0" borderId="1" xfId="0" applyFill="1" applyBorder="1" applyAlignment="1">
      <alignment horizontal="center" vertical="center"/>
    </xf>
    <xf numFmtId="0" fontId="27"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3" xfId="0" applyFill="1" applyBorder="1" applyAlignment="1">
      <alignment horizontal="center"/>
    </xf>
    <xf numFmtId="0" fontId="10" fillId="5" borderId="49" xfId="0" applyFont="1" applyFill="1" applyBorder="1" applyAlignment="1">
      <alignment horizontal="left" vertical="center" wrapText="1"/>
    </xf>
    <xf numFmtId="0" fontId="10" fillId="5" borderId="50"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51" xfId="0" applyFont="1" applyFill="1" applyBorder="1" applyAlignment="1">
      <alignment horizontal="left" vertical="center" wrapText="1"/>
    </xf>
    <xf numFmtId="0" fontId="33" fillId="3" borderId="41" xfId="0" applyFont="1" applyFill="1" applyBorder="1" applyAlignment="1">
      <alignment horizontal="left" vertical="center" wrapText="1"/>
    </xf>
    <xf numFmtId="0" fontId="33" fillId="3" borderId="29" xfId="0" applyFont="1" applyFill="1" applyBorder="1" applyAlignment="1">
      <alignment horizontal="left" vertical="center" wrapText="1"/>
    </xf>
    <xf numFmtId="0" fontId="35" fillId="0" borderId="15"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3" fillId="3" borderId="51"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39" fillId="3" borderId="8"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5" borderId="15"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7"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5" borderId="2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174" fontId="25" fillId="3" borderId="45" xfId="0" applyNumberFormat="1" applyFont="1" applyFill="1" applyBorder="1" applyAlignment="1">
      <alignment horizontal="center"/>
    </xf>
    <xf numFmtId="174" fontId="25" fillId="3" borderId="23" xfId="0" applyNumberFormat="1" applyFont="1" applyFill="1" applyBorder="1" applyAlignment="1">
      <alignment horizontal="center"/>
    </xf>
    <xf numFmtId="174" fontId="25" fillId="3" borderId="44" xfId="0" applyNumberFormat="1" applyFont="1" applyFill="1" applyBorder="1" applyAlignment="1">
      <alignment horizontal="center"/>
    </xf>
    <xf numFmtId="174" fontId="25" fillId="3" borderId="0" xfId="0" applyNumberFormat="1" applyFont="1" applyFill="1" applyBorder="1" applyAlignment="1">
      <alignment horizontal="center"/>
    </xf>
    <xf numFmtId="174" fontId="25" fillId="3" borderId="36" xfId="0" applyNumberFormat="1" applyFont="1" applyFill="1" applyBorder="1" applyAlignment="1">
      <alignment horizontal="center"/>
    </xf>
    <xf numFmtId="174" fontId="25" fillId="3" borderId="28" xfId="0" applyNumberFormat="1" applyFont="1" applyFill="1" applyBorder="1" applyAlignment="1">
      <alignment horizontal="center"/>
    </xf>
    <xf numFmtId="0" fontId="23" fillId="3" borderId="60" xfId="0" applyFont="1" applyFill="1" applyBorder="1" applyAlignment="1">
      <alignment horizontal="left" vertical="top" wrapText="1"/>
    </xf>
    <xf numFmtId="0" fontId="23" fillId="3" borderId="40" xfId="0" applyFont="1" applyFill="1" applyBorder="1" applyAlignment="1">
      <alignment horizontal="left" vertical="top" wrapText="1"/>
    </xf>
    <xf numFmtId="0" fontId="23" fillId="3" borderId="13"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3" borderId="2" xfId="14" applyFont="1" applyFill="1" applyBorder="1" applyAlignment="1">
      <alignment horizontal="left" vertical="center" wrapText="1"/>
    </xf>
    <xf numFmtId="0" fontId="4" fillId="3" borderId="21" xfId="14"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41" fillId="3" borderId="2" xfId="14" applyFont="1" applyFill="1" applyBorder="1" applyAlignment="1">
      <alignment horizontal="left" vertical="center" wrapText="1"/>
    </xf>
    <xf numFmtId="0" fontId="41" fillId="3" borderId="21" xfId="14" applyFont="1" applyFill="1" applyBorder="1" applyAlignment="1">
      <alignment horizontal="left" vertical="center" wrapText="1"/>
    </xf>
    <xf numFmtId="0" fontId="4" fillId="3" borderId="1" xfId="14" applyFont="1" applyFill="1" applyBorder="1" applyAlignment="1">
      <alignment horizontal="left"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71" fontId="2" fillId="3" borderId="1" xfId="21" applyNumberFormat="1" applyFont="1" applyFill="1" applyBorder="1" applyAlignment="1" applyProtection="1">
      <alignment horizontal="center" vertical="center" wrapText="1"/>
      <protection locked="0"/>
    </xf>
    <xf numFmtId="171" fontId="2" fillId="3" borderId="5" xfId="21" applyNumberFormat="1" applyFont="1" applyFill="1" applyBorder="1" applyAlignment="1" applyProtection="1">
      <alignment horizontal="center" vertical="center" wrapText="1"/>
      <protection locked="0"/>
    </xf>
    <xf numFmtId="0" fontId="4" fillId="3" borderId="34" xfId="14" applyFont="1" applyFill="1" applyBorder="1" applyAlignment="1">
      <alignment horizontal="left" vertical="center" wrapText="1"/>
    </xf>
    <xf numFmtId="0" fontId="4" fillId="3" borderId="5" xfId="14" applyFont="1" applyFill="1" applyBorder="1" applyAlignment="1">
      <alignment horizontal="left" vertical="center" wrapText="1"/>
    </xf>
    <xf numFmtId="0" fontId="15" fillId="0" borderId="5" xfId="0" applyFont="1" applyBorder="1" applyAlignment="1" applyProtection="1">
      <alignment horizontal="center" vertical="center" wrapText="1"/>
      <protection locked="0"/>
    </xf>
    <xf numFmtId="9" fontId="2" fillId="3" borderId="1" xfId="21" applyFont="1" applyFill="1" applyBorder="1" applyAlignment="1" applyProtection="1">
      <alignment horizontal="center" vertical="center" wrapText="1"/>
      <protection locked="0"/>
    </xf>
    <xf numFmtId="0" fontId="4" fillId="3" borderId="1" xfId="14" applyFont="1" applyFill="1" applyBorder="1" applyAlignment="1">
      <alignment horizontal="left" vertical="top" wrapText="1"/>
    </xf>
    <xf numFmtId="0" fontId="4" fillId="0" borderId="16" xfId="14" applyFont="1" applyFill="1" applyBorder="1" applyAlignment="1">
      <alignment horizontal="center" vertical="center" wrapText="1"/>
    </xf>
    <xf numFmtId="0" fontId="4" fillId="0" borderId="17" xfId="14" applyFont="1" applyFill="1" applyBorder="1" applyAlignment="1">
      <alignment horizontal="center" vertical="center" wrapText="1"/>
    </xf>
    <xf numFmtId="0" fontId="4" fillId="0" borderId="19" xfId="14" applyFont="1" applyFill="1" applyBorder="1" applyAlignment="1">
      <alignment horizontal="center" vertical="center" wrapText="1"/>
    </xf>
    <xf numFmtId="0" fontId="41" fillId="0" borderId="13"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5" borderId="3" xfId="14" applyFont="1" applyFill="1" applyBorder="1" applyAlignment="1">
      <alignment horizontal="center" vertical="center" wrapText="1"/>
    </xf>
    <xf numFmtId="0" fontId="2" fillId="5" borderId="34" xfId="14" applyFont="1" applyFill="1" applyBorder="1" applyAlignment="1">
      <alignment horizontal="center" vertical="center" wrapText="1"/>
    </xf>
    <xf numFmtId="0" fontId="2" fillId="5" borderId="21" xfId="14" applyFont="1" applyFill="1" applyBorder="1" applyAlignment="1">
      <alignment horizontal="center" vertical="center" wrapText="1"/>
    </xf>
    <xf numFmtId="0" fontId="10" fillId="5" borderId="50"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42" xfId="0" applyFont="1" applyFill="1" applyBorder="1" applyAlignment="1">
      <alignment horizontal="right" vertical="center" wrapText="1"/>
    </xf>
    <xf numFmtId="0" fontId="10" fillId="5" borderId="31" xfId="0" applyFont="1" applyFill="1" applyBorder="1" applyAlignment="1">
      <alignment horizontal="right" vertical="center" wrapText="1"/>
    </xf>
    <xf numFmtId="0" fontId="2" fillId="5" borderId="22" xfId="14" applyFont="1" applyFill="1" applyBorder="1" applyAlignment="1">
      <alignment horizontal="center" vertical="center" wrapText="1"/>
    </xf>
    <xf numFmtId="0" fontId="2" fillId="5" borderId="27"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2" fillId="5" borderId="12" xfId="14" applyFont="1" applyFill="1" applyBorder="1" applyAlignment="1">
      <alignment horizontal="center" vertical="center" wrapText="1"/>
    </xf>
    <xf numFmtId="9" fontId="2" fillId="3" borderId="1" xfId="21" applyNumberFormat="1" applyFont="1" applyFill="1" applyBorder="1" applyAlignment="1" applyProtection="1">
      <alignment horizontal="center" vertical="center" wrapText="1"/>
      <protection locked="0"/>
    </xf>
    <xf numFmtId="0" fontId="2" fillId="5" borderId="14" xfId="14" applyFont="1" applyFill="1" applyBorder="1" applyAlignment="1">
      <alignment horizontal="center" vertical="center" wrapText="1"/>
    </xf>
    <xf numFmtId="0" fontId="2" fillId="5" borderId="35" xfId="14"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44" xfId="0" applyFont="1" applyBorder="1" applyAlignment="1">
      <alignment horizontal="center" vertical="center" wrapText="1"/>
    </xf>
    <xf numFmtId="0" fontId="41" fillId="3" borderId="1" xfId="0" applyFont="1" applyFill="1" applyBorder="1" applyAlignment="1">
      <alignment horizontal="left" vertical="top" wrapText="1"/>
    </xf>
    <xf numFmtId="3" fontId="4" fillId="0" borderId="34"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15" fillId="5" borderId="16" xfId="17" applyFont="1" applyFill="1" applyBorder="1" applyAlignment="1">
      <alignment horizontal="center" vertical="center" wrapText="1"/>
    </xf>
    <xf numFmtId="0" fontId="15" fillId="5" borderId="18" xfId="17" applyFont="1" applyFill="1" applyBorder="1" applyAlignment="1">
      <alignment horizontal="center" vertical="center" wrapText="1"/>
    </xf>
    <xf numFmtId="0" fontId="15" fillId="5" borderId="3" xfId="17" applyFont="1" applyFill="1" applyBorder="1" applyAlignment="1">
      <alignment horizontal="center" vertical="center" wrapText="1"/>
    </xf>
    <xf numFmtId="0" fontId="15" fillId="5" borderId="4" xfId="17" applyFont="1" applyFill="1" applyBorder="1" applyAlignment="1">
      <alignment horizontal="center" vertical="center" wrapText="1"/>
    </xf>
    <xf numFmtId="0" fontId="0" fillId="0" borderId="54" xfId="0" applyBorder="1" applyAlignment="1">
      <alignment horizontal="center" vertical="center"/>
    </xf>
    <xf numFmtId="0" fontId="17" fillId="0" borderId="3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1" xfId="0" applyFont="1" applyFill="1" applyBorder="1" applyAlignment="1">
      <alignment horizontal="center" vertical="center" wrapText="1"/>
    </xf>
    <xf numFmtId="3" fontId="31" fillId="0" borderId="34" xfId="0" applyNumberFormat="1" applyFont="1" applyFill="1" applyBorder="1" applyAlignment="1">
      <alignment horizontal="center" vertical="center" wrapText="1"/>
    </xf>
    <xf numFmtId="3" fontId="31" fillId="0" borderId="21" xfId="0" applyNumberFormat="1" applyFont="1" applyFill="1" applyBorder="1" applyAlignment="1">
      <alignment horizontal="center" vertical="center" wrapText="1"/>
    </xf>
    <xf numFmtId="3" fontId="31" fillId="0" borderId="35" xfId="0" applyNumberFormat="1" applyFont="1" applyFill="1" applyBorder="1" applyAlignment="1">
      <alignment horizontal="center" vertical="center" wrapText="1"/>
    </xf>
    <xf numFmtId="0" fontId="15" fillId="5" borderId="15" xfId="17" applyFont="1" applyFill="1" applyBorder="1" applyAlignment="1">
      <alignment horizontal="center" vertical="center" wrapText="1"/>
    </xf>
    <xf numFmtId="0" fontId="15" fillId="5" borderId="31" xfId="17" applyFont="1" applyFill="1" applyBorder="1" applyAlignment="1">
      <alignment horizontal="center" vertical="center" wrapText="1"/>
    </xf>
    <xf numFmtId="0" fontId="0" fillId="0" borderId="53" xfId="0" applyBorder="1" applyAlignment="1">
      <alignment horizontal="center" vertical="center"/>
    </xf>
    <xf numFmtId="0" fontId="36" fillId="3" borderId="15" xfId="17" applyFont="1" applyFill="1" applyBorder="1" applyAlignment="1">
      <alignment vertical="center" wrapText="1"/>
    </xf>
    <xf numFmtId="0" fontId="36" fillId="3" borderId="31" xfId="17" applyFont="1" applyFill="1" applyBorder="1" applyAlignment="1">
      <alignment vertical="center" wrapText="1"/>
    </xf>
    <xf numFmtId="0" fontId="36" fillId="3" borderId="32" xfId="17" applyFont="1" applyFill="1" applyBorder="1" applyAlignment="1">
      <alignment vertical="center" wrapText="1"/>
    </xf>
    <xf numFmtId="175"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37" fillId="5" borderId="42" xfId="17" applyFont="1" applyFill="1" applyBorder="1" applyAlignment="1">
      <alignment horizontal="right" vertical="center" wrapText="1"/>
    </xf>
    <xf numFmtId="0" fontId="37" fillId="5" borderId="31" xfId="17" applyFont="1" applyFill="1" applyBorder="1" applyAlignment="1">
      <alignment horizontal="right" vertical="center" wrapText="1"/>
    </xf>
    <xf numFmtId="0" fontId="37" fillId="5" borderId="37" xfId="17" applyFont="1" applyFill="1" applyBorder="1" applyAlignment="1">
      <alignment horizontal="right" vertical="center" wrapText="1"/>
    </xf>
    <xf numFmtId="0" fontId="37" fillId="5" borderId="50" xfId="17" applyFont="1" applyFill="1" applyBorder="1" applyAlignment="1">
      <alignment horizontal="right" vertical="center" wrapText="1"/>
    </xf>
    <xf numFmtId="0" fontId="37" fillId="5" borderId="29" xfId="17" applyFont="1" applyFill="1" applyBorder="1" applyAlignment="1">
      <alignment horizontal="right" vertical="center" wrapText="1"/>
    </xf>
    <xf numFmtId="0" fontId="37" fillId="5" borderId="51" xfId="17" applyFont="1" applyFill="1" applyBorder="1" applyAlignment="1">
      <alignment horizontal="right" vertical="center" wrapText="1"/>
    </xf>
    <xf numFmtId="0" fontId="35" fillId="0" borderId="16"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8"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5" fillId="5" borderId="10" xfId="17"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36" fillId="3" borderId="41" xfId="17" applyFont="1" applyFill="1" applyBorder="1" applyAlignment="1">
      <alignment horizontal="left" vertical="center" wrapText="1"/>
    </xf>
    <xf numFmtId="0" fontId="36" fillId="3" borderId="29" xfId="17" applyFont="1" applyFill="1" applyBorder="1" applyAlignment="1">
      <alignment horizontal="left" vertical="center" wrapText="1"/>
    </xf>
    <xf numFmtId="0" fontId="36" fillId="3" borderId="30" xfId="17" applyFont="1" applyFill="1" applyBorder="1" applyAlignment="1">
      <alignment horizontal="left" vertical="center" wrapText="1"/>
    </xf>
    <xf numFmtId="0" fontId="17" fillId="0" borderId="2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5" fillId="5" borderId="17" xfId="17" applyFont="1" applyFill="1" applyBorder="1" applyAlignment="1">
      <alignment horizontal="center" vertical="center" wrapText="1"/>
    </xf>
    <xf numFmtId="0" fontId="15" fillId="5" borderId="1" xfId="17" applyFont="1" applyFill="1" applyBorder="1" applyAlignment="1">
      <alignment horizontal="center" vertical="center" wrapText="1"/>
    </xf>
    <xf numFmtId="0" fontId="15" fillId="5" borderId="11" xfId="17" applyFont="1" applyFill="1" applyBorder="1" applyAlignment="1">
      <alignment horizontal="center" vertical="center" wrapText="1"/>
    </xf>
    <xf numFmtId="0" fontId="15" fillId="5" borderId="12" xfId="17" applyFont="1" applyFill="1" applyBorder="1" applyAlignment="1">
      <alignment horizontal="center" vertical="center" wrapText="1"/>
    </xf>
    <xf numFmtId="0" fontId="0" fillId="0" borderId="22" xfId="0" applyFill="1" applyBorder="1"/>
    <xf numFmtId="0" fontId="0" fillId="0" borderId="23" xfId="0" applyFill="1" applyBorder="1"/>
    <xf numFmtId="0" fontId="0" fillId="0" borderId="38" xfId="0" applyFill="1" applyBorder="1"/>
    <xf numFmtId="0" fontId="0" fillId="0" borderId="25" xfId="0" applyFill="1" applyBorder="1"/>
    <xf numFmtId="0" fontId="0" fillId="0" borderId="0" xfId="0" applyFill="1" applyBorder="1"/>
    <xf numFmtId="0" fontId="0" fillId="0" borderId="26" xfId="0" applyFill="1" applyBorder="1"/>
    <xf numFmtId="0" fontId="23" fillId="0" borderId="27" xfId="0" applyFont="1" applyFill="1" applyBorder="1"/>
    <xf numFmtId="0" fontId="23" fillId="0" borderId="28" xfId="0" applyFont="1" applyFill="1" applyBorder="1"/>
    <xf numFmtId="0" fontId="0" fillId="0" borderId="28" xfId="0" applyFill="1" applyBorder="1"/>
    <xf numFmtId="0" fontId="0" fillId="0" borderId="39" xfId="0" applyFill="1" applyBorder="1"/>
    <xf numFmtId="0" fontId="15" fillId="5" borderId="46" xfId="14" applyFont="1" applyFill="1" applyBorder="1" applyAlignment="1">
      <alignment horizontal="center" vertical="center" wrapText="1"/>
    </xf>
    <xf numFmtId="0" fontId="15" fillId="5" borderId="48" xfId="14" applyFont="1" applyFill="1" applyBorder="1" applyAlignment="1">
      <alignment horizontal="center" vertical="center" wrapText="1"/>
    </xf>
    <xf numFmtId="0" fontId="2" fillId="5" borderId="5" xfId="14" applyFont="1" applyFill="1" applyBorder="1" applyAlignment="1">
      <alignment horizontal="center" vertical="center" wrapText="1"/>
    </xf>
    <xf numFmtId="0" fontId="2" fillId="5" borderId="20" xfId="14" applyFont="1" applyFill="1" applyBorder="1" applyAlignment="1">
      <alignment horizontal="center" vertical="center" wrapText="1"/>
    </xf>
    <xf numFmtId="0" fontId="35" fillId="0" borderId="1" xfId="0" applyFont="1" applyFill="1" applyBorder="1" applyAlignment="1">
      <alignment horizontal="left" vertical="center" wrapText="1"/>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709613</xdr:colOff>
      <xdr:row>0</xdr:row>
      <xdr:rowOff>109537</xdr:rowOff>
    </xdr:from>
    <xdr:to>
      <xdr:col>4</xdr:col>
      <xdr:colOff>684610</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3" y="109537"/>
          <a:ext cx="3130153" cy="193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197972</xdr:colOff>
      <xdr:row>0</xdr:row>
      <xdr:rowOff>186110</xdr:rowOff>
    </xdr:from>
    <xdr:to>
      <xdr:col>2</xdr:col>
      <xdr:colOff>829796</xdr:colOff>
      <xdr:row>2</xdr:row>
      <xdr:rowOff>380913</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72" y="186110"/>
          <a:ext cx="2742265" cy="1576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742700</xdr:colOff>
      <xdr:row>0</xdr:row>
      <xdr:rowOff>173659</xdr:rowOff>
    </xdr:from>
    <xdr:to>
      <xdr:col>3</xdr:col>
      <xdr:colOff>867833</xdr:colOff>
      <xdr:row>2</xdr:row>
      <xdr:rowOff>280661</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742700" y="173659"/>
          <a:ext cx="5427383" cy="121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2"/>
  <sheetViews>
    <sheetView topLeftCell="V7" zoomScale="41" zoomScaleNormal="41" zoomScaleSheetLayoutView="70" workbookViewId="0">
      <selection activeCell="AN14" sqref="AN14"/>
    </sheetView>
  </sheetViews>
  <sheetFormatPr baseColWidth="10" defaultRowHeight="15" x14ac:dyDescent="0.25"/>
  <cols>
    <col min="1" max="1" width="7.5703125" style="1" customWidth="1"/>
    <col min="2" max="2" width="8.85546875" style="1" customWidth="1"/>
    <col min="3" max="3" width="20.85546875" style="1" customWidth="1"/>
    <col min="4" max="4" width="8.85546875" style="1" customWidth="1"/>
    <col min="5" max="5" width="11.140625" style="1" customWidth="1"/>
    <col min="6" max="6" width="7.5703125" style="1" customWidth="1"/>
    <col min="7" max="7" width="16" style="1" customWidth="1"/>
    <col min="8" max="8" width="12.85546875" style="1" customWidth="1"/>
    <col min="9" max="9" width="11.7109375" style="1" customWidth="1"/>
    <col min="10" max="10" width="13.5703125" style="17" bestFit="1" customWidth="1"/>
    <col min="11" max="11" width="15.140625" style="24" customWidth="1"/>
    <col min="12" max="12" width="12.7109375" style="23" customWidth="1"/>
    <col min="13" max="13" width="12.7109375" style="17" customWidth="1"/>
    <col min="14" max="14" width="12.42578125" style="24" customWidth="1"/>
    <col min="15" max="15" width="14.5703125" style="24" customWidth="1"/>
    <col min="16" max="16" width="12.7109375" style="23" customWidth="1"/>
    <col min="17" max="17" width="14.28515625" style="23" customWidth="1"/>
    <col min="18" max="19" width="12.7109375" style="23" customWidth="1"/>
    <col min="20" max="21" width="12.7109375" style="24" customWidth="1"/>
    <col min="22" max="22" width="9" style="23" customWidth="1"/>
    <col min="23" max="25" width="12.7109375" style="23" customWidth="1"/>
    <col min="26" max="27" width="12.7109375" style="24" customWidth="1"/>
    <col min="28" max="31" width="12.7109375" style="23" customWidth="1"/>
    <col min="32" max="38" width="12.7109375" style="24" customWidth="1"/>
    <col min="39" max="40" width="13.5703125" style="1" customWidth="1"/>
    <col min="41" max="41" width="12.85546875" style="1" customWidth="1"/>
    <col min="42" max="42" width="14.28515625" style="1" customWidth="1"/>
    <col min="43" max="43" width="13.140625" style="1" customWidth="1"/>
    <col min="44" max="44" width="12.28515625" style="1" customWidth="1"/>
    <col min="45" max="45" width="150" style="1" customWidth="1"/>
    <col min="46" max="46" width="11.42578125" style="1" customWidth="1"/>
    <col min="47" max="47" width="9.7109375" style="1" customWidth="1"/>
    <col min="48" max="48" width="57.28515625" style="1" customWidth="1"/>
    <col min="49" max="49" width="23.42578125" style="1" customWidth="1"/>
    <col min="50" max="16384" width="11.42578125" style="1"/>
  </cols>
  <sheetData>
    <row r="1" spans="1:49" ht="21" customHeight="1" thickBot="1" x14ac:dyDescent="0.3">
      <c r="B1" s="4"/>
      <c r="C1" s="4"/>
      <c r="D1" s="4"/>
      <c r="E1" s="4"/>
      <c r="F1" s="4"/>
      <c r="G1" s="4"/>
      <c r="H1" s="4"/>
      <c r="I1" s="4"/>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4"/>
      <c r="AN1" s="4"/>
      <c r="AO1" s="4"/>
      <c r="AP1" s="4"/>
      <c r="AQ1" s="4"/>
      <c r="AR1" s="4"/>
    </row>
    <row r="2" spans="1:49" s="43" customFormat="1" ht="56.25" customHeight="1" x14ac:dyDescent="0.5">
      <c r="A2" s="244"/>
      <c r="B2" s="245"/>
      <c r="C2" s="245"/>
      <c r="D2" s="245"/>
      <c r="E2" s="245"/>
      <c r="F2" s="245"/>
      <c r="G2" s="246"/>
      <c r="H2" s="253" t="s">
        <v>135</v>
      </c>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row>
    <row r="3" spans="1:49" s="43" customFormat="1" ht="84.75" customHeight="1" x14ac:dyDescent="0.5">
      <c r="A3" s="247"/>
      <c r="B3" s="248"/>
      <c r="C3" s="248"/>
      <c r="D3" s="248"/>
      <c r="E3" s="248"/>
      <c r="F3" s="248"/>
      <c r="G3" s="249"/>
      <c r="H3" s="254" t="s">
        <v>130</v>
      </c>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row>
    <row r="4" spans="1:49" s="42" customFormat="1" ht="63" customHeight="1" thickBot="1" x14ac:dyDescent="0.45">
      <c r="A4" s="250"/>
      <c r="B4" s="251"/>
      <c r="C4" s="251"/>
      <c r="D4" s="251"/>
      <c r="E4" s="251"/>
      <c r="F4" s="251"/>
      <c r="G4" s="252"/>
      <c r="H4" s="236" t="s">
        <v>123</v>
      </c>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55" t="s">
        <v>124</v>
      </c>
      <c r="AN4" s="255"/>
      <c r="AO4" s="255"/>
      <c r="AP4" s="255"/>
      <c r="AQ4" s="255"/>
      <c r="AR4" s="255"/>
      <c r="AS4" s="255"/>
      <c r="AT4" s="255"/>
      <c r="AU4" s="255"/>
      <c r="AV4" s="255"/>
      <c r="AW4" s="255"/>
    </row>
    <row r="5" spans="1:49" ht="41.25" customHeight="1" x14ac:dyDescent="0.25">
      <c r="A5" s="237" t="s">
        <v>0</v>
      </c>
      <c r="B5" s="238"/>
      <c r="C5" s="238"/>
      <c r="D5" s="238"/>
      <c r="E5" s="238"/>
      <c r="F5" s="238"/>
      <c r="G5" s="238"/>
      <c r="H5" s="239"/>
      <c r="I5" s="239"/>
      <c r="J5" s="239"/>
      <c r="K5" s="239"/>
      <c r="L5" s="239"/>
      <c r="M5" s="239"/>
      <c r="N5" s="239"/>
      <c r="O5" s="239"/>
      <c r="P5" s="239"/>
      <c r="Q5" s="239"/>
      <c r="R5" s="240"/>
      <c r="S5" s="265" t="s">
        <v>136</v>
      </c>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row>
    <row r="6" spans="1:49" ht="26.25" customHeight="1" x14ac:dyDescent="0.25">
      <c r="A6" s="241" t="s">
        <v>2</v>
      </c>
      <c r="B6" s="242"/>
      <c r="C6" s="242"/>
      <c r="D6" s="242"/>
      <c r="E6" s="242"/>
      <c r="F6" s="242"/>
      <c r="G6" s="242"/>
      <c r="H6" s="242"/>
      <c r="I6" s="242"/>
      <c r="J6" s="242"/>
      <c r="K6" s="242"/>
      <c r="L6" s="242"/>
      <c r="M6" s="242"/>
      <c r="N6" s="242"/>
      <c r="O6" s="242"/>
      <c r="P6" s="242"/>
      <c r="Q6" s="242"/>
      <c r="R6" s="243"/>
      <c r="S6" s="265" t="s">
        <v>140</v>
      </c>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row>
    <row r="7" spans="1:49" ht="30" customHeight="1" x14ac:dyDescent="0.25">
      <c r="A7" s="267" t="s">
        <v>3</v>
      </c>
      <c r="B7" s="268"/>
      <c r="C7" s="268"/>
      <c r="D7" s="268"/>
      <c r="E7" s="268"/>
      <c r="F7" s="268"/>
      <c r="G7" s="268"/>
      <c r="H7" s="268"/>
      <c r="I7" s="268"/>
      <c r="J7" s="268"/>
      <c r="K7" s="268"/>
      <c r="L7" s="268"/>
      <c r="M7" s="268"/>
      <c r="N7" s="268"/>
      <c r="O7" s="268"/>
      <c r="P7" s="268"/>
      <c r="Q7" s="268"/>
      <c r="R7" s="268"/>
      <c r="S7" s="265" t="s">
        <v>141</v>
      </c>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row>
    <row r="8" spans="1:49" ht="30" customHeight="1" x14ac:dyDescent="0.25">
      <c r="A8" s="267" t="s">
        <v>1</v>
      </c>
      <c r="B8" s="268"/>
      <c r="C8" s="268"/>
      <c r="D8" s="268"/>
      <c r="E8" s="268"/>
      <c r="F8" s="268"/>
      <c r="G8" s="268"/>
      <c r="H8" s="268"/>
      <c r="I8" s="268"/>
      <c r="J8" s="268"/>
      <c r="K8" s="268"/>
      <c r="L8" s="268"/>
      <c r="M8" s="268"/>
      <c r="N8" s="268"/>
      <c r="O8" s="268"/>
      <c r="P8" s="268"/>
      <c r="Q8" s="268"/>
      <c r="R8" s="268"/>
      <c r="S8" s="265" t="s">
        <v>142</v>
      </c>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row>
    <row r="9" spans="1:49" ht="36" customHeight="1" x14ac:dyDescent="0.25">
      <c r="A9" s="266"/>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row>
    <row r="10" spans="1:49" s="2" customFormat="1" ht="42" customHeight="1" x14ac:dyDescent="0.25">
      <c r="A10" s="260" t="s">
        <v>112</v>
      </c>
      <c r="B10" s="229"/>
      <c r="C10" s="229"/>
      <c r="D10" s="229" t="s">
        <v>83</v>
      </c>
      <c r="E10" s="229"/>
      <c r="F10" s="229" t="s">
        <v>85</v>
      </c>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t="s">
        <v>93</v>
      </c>
      <c r="AR10" s="229" t="s">
        <v>94</v>
      </c>
      <c r="AS10" s="223" t="s">
        <v>189</v>
      </c>
      <c r="AT10" s="223" t="s">
        <v>95</v>
      </c>
      <c r="AU10" s="223" t="s">
        <v>96</v>
      </c>
      <c r="AV10" s="223" t="s">
        <v>97</v>
      </c>
      <c r="AW10" s="226" t="s">
        <v>98</v>
      </c>
    </row>
    <row r="11" spans="1:49" s="3" customFormat="1" ht="45.75" customHeight="1" x14ac:dyDescent="0.2">
      <c r="A11" s="258" t="s">
        <v>111</v>
      </c>
      <c r="B11" s="261" t="s">
        <v>82</v>
      </c>
      <c r="C11" s="230" t="s">
        <v>113</v>
      </c>
      <c r="D11" s="230" t="s">
        <v>68</v>
      </c>
      <c r="E11" s="230" t="s">
        <v>84</v>
      </c>
      <c r="F11" s="230" t="s">
        <v>86</v>
      </c>
      <c r="G11" s="230" t="s">
        <v>87</v>
      </c>
      <c r="H11" s="230" t="s">
        <v>88</v>
      </c>
      <c r="I11" s="230" t="s">
        <v>89</v>
      </c>
      <c r="J11" s="230" t="s">
        <v>90</v>
      </c>
      <c r="K11" s="44"/>
      <c r="L11" s="233" t="s">
        <v>91</v>
      </c>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5"/>
      <c r="AM11" s="232" t="s">
        <v>92</v>
      </c>
      <c r="AN11" s="232"/>
      <c r="AO11" s="232"/>
      <c r="AP11" s="232"/>
      <c r="AQ11" s="230"/>
      <c r="AR11" s="230"/>
      <c r="AS11" s="224"/>
      <c r="AT11" s="224"/>
      <c r="AU11" s="224"/>
      <c r="AV11" s="224"/>
      <c r="AW11" s="227"/>
    </row>
    <row r="12" spans="1:49" s="3" customFormat="1" ht="24.75" customHeight="1" x14ac:dyDescent="0.2">
      <c r="A12" s="258"/>
      <c r="B12" s="261"/>
      <c r="C12" s="230"/>
      <c r="D12" s="230"/>
      <c r="E12" s="230"/>
      <c r="F12" s="230"/>
      <c r="G12" s="230"/>
      <c r="H12" s="230"/>
      <c r="I12" s="230"/>
      <c r="J12" s="230"/>
      <c r="K12" s="45"/>
      <c r="L12" s="232">
        <v>2016</v>
      </c>
      <c r="M12" s="232"/>
      <c r="N12" s="232"/>
      <c r="O12" s="233">
        <v>2017</v>
      </c>
      <c r="P12" s="234"/>
      <c r="Q12" s="234"/>
      <c r="R12" s="234"/>
      <c r="S12" s="234"/>
      <c r="T12" s="235"/>
      <c r="U12" s="233">
        <v>2018</v>
      </c>
      <c r="V12" s="234"/>
      <c r="W12" s="234"/>
      <c r="X12" s="234"/>
      <c r="Y12" s="234"/>
      <c r="Z12" s="235"/>
      <c r="AA12" s="233">
        <v>2019</v>
      </c>
      <c r="AB12" s="234"/>
      <c r="AC12" s="234"/>
      <c r="AD12" s="234"/>
      <c r="AE12" s="234"/>
      <c r="AF12" s="235"/>
      <c r="AG12" s="233">
        <v>2020</v>
      </c>
      <c r="AH12" s="234"/>
      <c r="AI12" s="234"/>
      <c r="AJ12" s="234"/>
      <c r="AK12" s="234"/>
      <c r="AL12" s="235"/>
      <c r="AM12" s="230" t="s">
        <v>4</v>
      </c>
      <c r="AN12" s="230" t="s">
        <v>5</v>
      </c>
      <c r="AO12" s="230" t="s">
        <v>6</v>
      </c>
      <c r="AP12" s="230" t="s">
        <v>7</v>
      </c>
      <c r="AQ12" s="230"/>
      <c r="AR12" s="230"/>
      <c r="AS12" s="224"/>
      <c r="AT12" s="224"/>
      <c r="AU12" s="224"/>
      <c r="AV12" s="224"/>
      <c r="AW12" s="227"/>
    </row>
    <row r="13" spans="1:49" s="3" customFormat="1" ht="78.75" customHeight="1" thickBot="1" x14ac:dyDescent="0.25">
      <c r="A13" s="259"/>
      <c r="B13" s="262"/>
      <c r="C13" s="231"/>
      <c r="D13" s="231"/>
      <c r="E13" s="231"/>
      <c r="F13" s="231"/>
      <c r="G13" s="231"/>
      <c r="H13" s="231"/>
      <c r="I13" s="231"/>
      <c r="J13" s="231"/>
      <c r="K13" s="46" t="s">
        <v>114</v>
      </c>
      <c r="L13" s="46" t="s">
        <v>118</v>
      </c>
      <c r="M13" s="46" t="s">
        <v>122</v>
      </c>
      <c r="N13" s="46" t="s">
        <v>31</v>
      </c>
      <c r="O13" s="46" t="s">
        <v>117</v>
      </c>
      <c r="P13" s="46" t="s">
        <v>120</v>
      </c>
      <c r="Q13" s="46" t="s">
        <v>121</v>
      </c>
      <c r="R13" s="46" t="s">
        <v>118</v>
      </c>
      <c r="S13" s="46" t="s">
        <v>122</v>
      </c>
      <c r="T13" s="46" t="s">
        <v>31</v>
      </c>
      <c r="U13" s="46" t="s">
        <v>117</v>
      </c>
      <c r="V13" s="46" t="s">
        <v>120</v>
      </c>
      <c r="W13" s="46" t="s">
        <v>121</v>
      </c>
      <c r="X13" s="46" t="s">
        <v>118</v>
      </c>
      <c r="Y13" s="46" t="s">
        <v>122</v>
      </c>
      <c r="Z13" s="46" t="s">
        <v>31</v>
      </c>
      <c r="AA13" s="87" t="s">
        <v>117</v>
      </c>
      <c r="AB13" s="87" t="s">
        <v>120</v>
      </c>
      <c r="AC13" s="87" t="s">
        <v>121</v>
      </c>
      <c r="AD13" s="87" t="s">
        <v>118</v>
      </c>
      <c r="AE13" s="87" t="s">
        <v>122</v>
      </c>
      <c r="AF13" s="87" t="s">
        <v>31</v>
      </c>
      <c r="AG13" s="46" t="s">
        <v>117</v>
      </c>
      <c r="AH13" s="46" t="s">
        <v>120</v>
      </c>
      <c r="AI13" s="46" t="s">
        <v>121</v>
      </c>
      <c r="AJ13" s="46" t="s">
        <v>118</v>
      </c>
      <c r="AK13" s="46" t="s">
        <v>122</v>
      </c>
      <c r="AL13" s="46" t="s">
        <v>31</v>
      </c>
      <c r="AM13" s="231"/>
      <c r="AN13" s="231"/>
      <c r="AO13" s="231"/>
      <c r="AP13" s="231"/>
      <c r="AQ13" s="231"/>
      <c r="AR13" s="231"/>
      <c r="AS13" s="225"/>
      <c r="AT13" s="225"/>
      <c r="AU13" s="225"/>
      <c r="AV13" s="225"/>
      <c r="AW13" s="228"/>
    </row>
    <row r="14" spans="1:49" s="3" customFormat="1" ht="409.5" customHeight="1" x14ac:dyDescent="0.2">
      <c r="A14" s="141">
        <v>40</v>
      </c>
      <c r="B14" s="141">
        <v>1029</v>
      </c>
      <c r="C14" s="83" t="s">
        <v>143</v>
      </c>
      <c r="D14" s="85">
        <v>433</v>
      </c>
      <c r="E14" s="83" t="s">
        <v>144</v>
      </c>
      <c r="F14" s="85">
        <v>367</v>
      </c>
      <c r="G14" s="84" t="s">
        <v>225</v>
      </c>
      <c r="H14" s="105" t="s">
        <v>145</v>
      </c>
      <c r="I14" s="105" t="s">
        <v>137</v>
      </c>
      <c r="J14" s="106">
        <v>14</v>
      </c>
      <c r="K14" s="107">
        <f>+N14+T14+Z14+AB14+AG14</f>
        <v>14</v>
      </c>
      <c r="L14" s="108">
        <v>1</v>
      </c>
      <c r="M14" s="108">
        <v>1</v>
      </c>
      <c r="N14" s="147">
        <v>1</v>
      </c>
      <c r="O14" s="148">
        <v>3</v>
      </c>
      <c r="P14" s="148">
        <v>3</v>
      </c>
      <c r="Q14" s="148">
        <v>3</v>
      </c>
      <c r="R14" s="148">
        <v>3</v>
      </c>
      <c r="S14" s="149">
        <v>3</v>
      </c>
      <c r="T14" s="148">
        <v>3</v>
      </c>
      <c r="U14" s="148">
        <v>4</v>
      </c>
      <c r="V14" s="148">
        <v>4</v>
      </c>
      <c r="W14" s="150">
        <v>4</v>
      </c>
      <c r="X14" s="151">
        <v>4</v>
      </c>
      <c r="Y14" s="148">
        <v>4</v>
      </c>
      <c r="Z14" s="148">
        <v>4</v>
      </c>
      <c r="AA14" s="148">
        <v>4</v>
      </c>
      <c r="AB14" s="148">
        <v>4</v>
      </c>
      <c r="AC14" s="148">
        <v>4</v>
      </c>
      <c r="AD14" s="152"/>
      <c r="AE14" s="152"/>
      <c r="AF14" s="152"/>
      <c r="AG14" s="148">
        <v>2</v>
      </c>
      <c r="AH14" s="153"/>
      <c r="AI14" s="153"/>
      <c r="AJ14" s="153"/>
      <c r="AK14" s="153"/>
      <c r="AL14" s="153"/>
      <c r="AM14" s="154">
        <v>1</v>
      </c>
      <c r="AN14" s="154">
        <v>2</v>
      </c>
      <c r="AO14" s="153"/>
      <c r="AP14" s="153"/>
      <c r="AQ14" s="155">
        <f>+AN14/AC14</f>
        <v>0.5</v>
      </c>
      <c r="AR14" s="86">
        <f>(N14+T14+Z14+AN14)/J14</f>
        <v>0.7142857142857143</v>
      </c>
      <c r="AS14" s="156" t="s">
        <v>230</v>
      </c>
      <c r="AT14" s="146" t="s">
        <v>166</v>
      </c>
      <c r="AU14" s="146" t="s">
        <v>166</v>
      </c>
      <c r="AV14" s="145" t="s">
        <v>217</v>
      </c>
      <c r="AW14" s="140" t="s">
        <v>212</v>
      </c>
    </row>
    <row r="15" spans="1:49" x14ac:dyDescent="0.25">
      <c r="A15" s="4"/>
      <c r="B15" s="4"/>
      <c r="C15" s="4"/>
      <c r="D15" s="4"/>
      <c r="E15" s="4"/>
      <c r="F15" s="4"/>
      <c r="G15" s="4"/>
      <c r="H15" s="4"/>
      <c r="I15" s="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4"/>
      <c r="AN15" s="4"/>
      <c r="AO15" s="4"/>
      <c r="AP15" s="4"/>
      <c r="AQ15" s="4"/>
      <c r="AR15" s="4"/>
    </row>
    <row r="16" spans="1:49" x14ac:dyDescent="0.25">
      <c r="A16" s="4"/>
      <c r="B16" s="4"/>
      <c r="C16" s="4"/>
      <c r="D16" s="4"/>
      <c r="E16" s="4"/>
      <c r="F16" s="4"/>
      <c r="G16" s="4"/>
      <c r="H16" s="4"/>
      <c r="I16" s="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4"/>
      <c r="AN16" s="4"/>
      <c r="AO16" s="4"/>
      <c r="AP16" s="4"/>
      <c r="AQ16" s="4"/>
      <c r="AR16" s="4"/>
      <c r="AS16" s="144"/>
    </row>
    <row r="17" spans="1:44" x14ac:dyDescent="0.25">
      <c r="A17" s="76" t="s">
        <v>125</v>
      </c>
      <c r="B17" s="4"/>
      <c r="C17" s="4"/>
      <c r="D17" s="4"/>
      <c r="E17" s="4"/>
      <c r="F17" s="4"/>
      <c r="G17" s="4"/>
      <c r="H17" s="4"/>
      <c r="I17" s="4"/>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4"/>
      <c r="AN17" s="4"/>
      <c r="AO17" s="4"/>
      <c r="AP17" s="4"/>
      <c r="AQ17" s="4"/>
      <c r="AR17" s="4"/>
    </row>
    <row r="18" spans="1:44" ht="25.5" customHeight="1" x14ac:dyDescent="0.25">
      <c r="A18" s="74" t="s">
        <v>126</v>
      </c>
      <c r="B18" s="263" t="s">
        <v>127</v>
      </c>
      <c r="C18" s="263"/>
      <c r="D18" s="263"/>
      <c r="E18" s="263"/>
      <c r="F18" s="263"/>
      <c r="G18" s="263"/>
      <c r="H18" s="256" t="s">
        <v>128</v>
      </c>
      <c r="I18" s="256"/>
      <c r="J18" s="256"/>
      <c r="K18" s="25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4"/>
      <c r="AN18" s="4"/>
      <c r="AO18" s="4"/>
      <c r="AP18" s="4"/>
      <c r="AQ18" s="4"/>
      <c r="AR18" s="4"/>
    </row>
    <row r="19" spans="1:44" ht="25.5" customHeight="1" x14ac:dyDescent="0.25">
      <c r="A19" s="75">
        <v>11</v>
      </c>
      <c r="B19" s="264" t="s">
        <v>129</v>
      </c>
      <c r="C19" s="264"/>
      <c r="D19" s="264"/>
      <c r="E19" s="264"/>
      <c r="F19" s="264"/>
      <c r="G19" s="264"/>
      <c r="H19" s="257" t="s">
        <v>131</v>
      </c>
      <c r="I19" s="257"/>
      <c r="J19" s="257"/>
      <c r="K19" s="257"/>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4"/>
      <c r="AN19" s="4"/>
      <c r="AO19" s="4"/>
      <c r="AP19" s="4"/>
      <c r="AQ19" s="4"/>
      <c r="AR19" s="4"/>
    </row>
    <row r="22" spans="1:44" x14ac:dyDescent="0.25">
      <c r="AM22" s="1">
        <f>10/14</f>
        <v>0.7142857142857143</v>
      </c>
    </row>
  </sheetData>
  <mergeCells count="49">
    <mergeCell ref="S7:AW7"/>
    <mergeCell ref="S8:AW8"/>
    <mergeCell ref="A9:AW9"/>
    <mergeCell ref="A7:R7"/>
    <mergeCell ref="A8:R8"/>
    <mergeCell ref="H18:K18"/>
    <mergeCell ref="H19:K19"/>
    <mergeCell ref="A11:A13"/>
    <mergeCell ref="A10:C10"/>
    <mergeCell ref="D10:E10"/>
    <mergeCell ref="J11:J13"/>
    <mergeCell ref="B11:B13"/>
    <mergeCell ref="C11:C13"/>
    <mergeCell ref="D11:D13"/>
    <mergeCell ref="E11:E13"/>
    <mergeCell ref="B18:G18"/>
    <mergeCell ref="B19:G19"/>
    <mergeCell ref="G11:G13"/>
    <mergeCell ref="H11:H13"/>
    <mergeCell ref="H4:AL4"/>
    <mergeCell ref="A5:R5"/>
    <mergeCell ref="A6:R6"/>
    <mergeCell ref="A2:G4"/>
    <mergeCell ref="H2:AW2"/>
    <mergeCell ref="H3:AW3"/>
    <mergeCell ref="AM4:AW4"/>
    <mergeCell ref="S5:AW5"/>
    <mergeCell ref="S6:AW6"/>
    <mergeCell ref="AQ10:AQ13"/>
    <mergeCell ref="AR10:AR13"/>
    <mergeCell ref="F11:F13"/>
    <mergeCell ref="L12:N12"/>
    <mergeCell ref="AM11:AP11"/>
    <mergeCell ref="O12:T12"/>
    <mergeCell ref="U12:Z12"/>
    <mergeCell ref="AA12:AF12"/>
    <mergeCell ref="AG12:AL12"/>
    <mergeCell ref="L11:AL11"/>
    <mergeCell ref="AM12:AM13"/>
    <mergeCell ref="AN12:AN13"/>
    <mergeCell ref="F10:AP10"/>
    <mergeCell ref="I11:I13"/>
    <mergeCell ref="AO12:AO13"/>
    <mergeCell ref="AP12:AP13"/>
    <mergeCell ref="AS10:AS13"/>
    <mergeCell ref="AT10:AT13"/>
    <mergeCell ref="AU10:AU13"/>
    <mergeCell ref="AV10:AV13"/>
    <mergeCell ref="AW10:AW13"/>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3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53"/>
  <sheetViews>
    <sheetView zoomScale="64" zoomScaleNormal="64" zoomScaleSheetLayoutView="40" workbookViewId="0">
      <selection activeCell="A5" sqref="A5:P5"/>
    </sheetView>
  </sheetViews>
  <sheetFormatPr baseColWidth="10" defaultRowHeight="15.75" x14ac:dyDescent="0.25"/>
  <cols>
    <col min="1" max="1" width="10.7109375" style="1" customWidth="1"/>
    <col min="2" max="2" width="10.42578125" style="1" customWidth="1"/>
    <col min="3" max="3" width="17.140625" style="1" customWidth="1"/>
    <col min="4" max="4" width="8.85546875" style="6" customWidth="1"/>
    <col min="5" max="5" width="16.140625" style="6" customWidth="1"/>
    <col min="6" max="6" width="14.140625" style="6" customWidth="1"/>
    <col min="7" max="7" width="13.85546875" style="20" customWidth="1"/>
    <col min="8" max="8" width="21" style="7" customWidth="1"/>
    <col min="9" max="9" width="16.28515625" style="7" customWidth="1"/>
    <col min="10" max="10" width="15.7109375" style="7" customWidth="1"/>
    <col min="11" max="11" width="15.42578125" style="7" customWidth="1"/>
    <col min="12" max="12" width="17" style="7" customWidth="1"/>
    <col min="13" max="13" width="18.28515625" style="7" customWidth="1"/>
    <col min="14" max="14" width="17.5703125" style="7" customWidth="1"/>
    <col min="15" max="15" width="17.42578125" style="7" customWidth="1"/>
    <col min="16" max="16" width="16.42578125" style="7" customWidth="1"/>
    <col min="17" max="17" width="17.5703125" style="7" customWidth="1"/>
    <col min="18" max="19" width="18.28515625" style="7" customWidth="1"/>
    <col min="20" max="20" width="15.85546875" style="7" customWidth="1"/>
    <col min="21" max="21" width="17.42578125" style="7" customWidth="1"/>
    <col min="22" max="22" width="16.85546875" style="7" customWidth="1"/>
    <col min="23" max="23" width="17.5703125" style="7" customWidth="1"/>
    <col min="24" max="25" width="18.28515625" style="7" customWidth="1"/>
    <col min="26" max="26" width="17.140625" style="7" customWidth="1"/>
    <col min="27" max="27" width="17.42578125" style="7" customWidth="1"/>
    <col min="28" max="29" width="16.28515625" style="7" customWidth="1"/>
    <col min="30" max="31" width="18.28515625" style="7" customWidth="1"/>
    <col min="32" max="35" width="16.28515625" style="7" customWidth="1"/>
    <col min="36" max="36" width="18.28515625" style="7" customWidth="1"/>
    <col min="37" max="38" width="16.140625" style="1" customWidth="1"/>
    <col min="39" max="40" width="12.7109375" style="17" customWidth="1"/>
    <col min="41" max="41" width="12.5703125" style="1" customWidth="1"/>
    <col min="42" max="42" width="10.7109375" style="1" customWidth="1"/>
    <col min="43" max="43" width="87.5703125" style="1" hidden="1" customWidth="1"/>
    <col min="44" max="44" width="25.28515625" style="1" hidden="1" customWidth="1"/>
    <col min="45" max="45" width="22.28515625" style="1" hidden="1" customWidth="1"/>
    <col min="46" max="46" width="69.7109375" style="1" hidden="1" customWidth="1"/>
    <col min="47" max="47" width="39.85546875" style="1" hidden="1" customWidth="1"/>
    <col min="48" max="48" width="83" style="1" customWidth="1"/>
    <col min="49" max="49" width="10.42578125" style="1" customWidth="1"/>
    <col min="50" max="50" width="15.28515625" style="1" customWidth="1"/>
    <col min="51" max="51" width="30.140625" style="1" customWidth="1"/>
    <col min="52" max="52" width="37.28515625" style="1" customWidth="1"/>
    <col min="53" max="16384" width="11.42578125" style="1"/>
  </cols>
  <sheetData>
    <row r="1" spans="1:52" s="43" customFormat="1" ht="56.25" customHeight="1" x14ac:dyDescent="0.5">
      <c r="A1" s="325"/>
      <c r="B1" s="326"/>
      <c r="C1" s="326"/>
      <c r="D1" s="326"/>
      <c r="E1" s="327"/>
      <c r="F1" s="340" t="s">
        <v>135</v>
      </c>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row>
    <row r="2" spans="1:52" s="43" customFormat="1" ht="72.75" customHeight="1" x14ac:dyDescent="0.5">
      <c r="A2" s="328"/>
      <c r="B2" s="329"/>
      <c r="C2" s="329"/>
      <c r="D2" s="329"/>
      <c r="E2" s="330"/>
      <c r="F2" s="349" t="s">
        <v>132</v>
      </c>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row>
    <row r="3" spans="1:52" s="42" customFormat="1" ht="42" customHeight="1" thickBot="1" x14ac:dyDescent="0.45">
      <c r="A3" s="331"/>
      <c r="B3" s="332"/>
      <c r="C3" s="332"/>
      <c r="D3" s="332"/>
      <c r="E3" s="333"/>
      <c r="F3" s="338" t="s">
        <v>123</v>
      </c>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42"/>
      <c r="AM3" s="338" t="s">
        <v>124</v>
      </c>
      <c r="AN3" s="339"/>
      <c r="AO3" s="339"/>
      <c r="AP3" s="339"/>
      <c r="AQ3" s="339"/>
      <c r="AR3" s="339"/>
      <c r="AS3" s="339"/>
      <c r="AT3" s="339"/>
      <c r="AU3" s="339"/>
    </row>
    <row r="4" spans="1:52" ht="35.25" customHeight="1" x14ac:dyDescent="0.25">
      <c r="A4" s="334" t="s">
        <v>0</v>
      </c>
      <c r="B4" s="239"/>
      <c r="C4" s="239"/>
      <c r="D4" s="239"/>
      <c r="E4" s="239"/>
      <c r="F4" s="239"/>
      <c r="G4" s="239"/>
      <c r="H4" s="239"/>
      <c r="I4" s="239"/>
      <c r="J4" s="239"/>
      <c r="K4" s="239"/>
      <c r="L4" s="239"/>
      <c r="M4" s="239"/>
      <c r="N4" s="239"/>
      <c r="O4" s="239"/>
      <c r="P4" s="240"/>
      <c r="Q4" s="343" t="s">
        <v>136</v>
      </c>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5"/>
    </row>
    <row r="5" spans="1:52" ht="36" customHeight="1" thickBot="1" x14ac:dyDescent="0.3">
      <c r="A5" s="335" t="s">
        <v>2</v>
      </c>
      <c r="B5" s="336"/>
      <c r="C5" s="336"/>
      <c r="D5" s="336"/>
      <c r="E5" s="336"/>
      <c r="F5" s="336"/>
      <c r="G5" s="336"/>
      <c r="H5" s="336"/>
      <c r="I5" s="336"/>
      <c r="J5" s="336"/>
      <c r="K5" s="336"/>
      <c r="L5" s="336"/>
      <c r="M5" s="336"/>
      <c r="N5" s="336"/>
      <c r="O5" s="336"/>
      <c r="P5" s="337"/>
      <c r="Q5" s="346" t="s">
        <v>140</v>
      </c>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8"/>
    </row>
    <row r="6" spans="1:52" ht="14.25" customHeight="1" thickBot="1" x14ac:dyDescent="0.3">
      <c r="A6" s="4"/>
      <c r="B6" s="4"/>
      <c r="C6" s="4"/>
      <c r="D6" s="77"/>
      <c r="E6" s="77"/>
      <c r="F6" s="77"/>
      <c r="G6" s="78"/>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4"/>
      <c r="AL6" s="4"/>
      <c r="AM6" s="16"/>
      <c r="AN6" s="80"/>
      <c r="AO6" s="4"/>
      <c r="AP6" s="4"/>
      <c r="AQ6" s="4"/>
      <c r="AR6" s="4"/>
      <c r="AS6" s="4"/>
      <c r="AT6" s="4"/>
      <c r="AU6" s="4"/>
    </row>
    <row r="7" spans="1:52" s="30" customFormat="1" ht="53.25" customHeight="1" x14ac:dyDescent="0.25">
      <c r="A7" s="295" t="s">
        <v>57</v>
      </c>
      <c r="B7" s="296" t="s">
        <v>67</v>
      </c>
      <c r="C7" s="296"/>
      <c r="D7" s="296"/>
      <c r="E7" s="296" t="s">
        <v>71</v>
      </c>
      <c r="F7" s="296" t="s">
        <v>110</v>
      </c>
      <c r="G7" s="296" t="s">
        <v>72</v>
      </c>
      <c r="H7" s="296" t="s">
        <v>115</v>
      </c>
      <c r="I7" s="47"/>
      <c r="J7" s="356" t="s">
        <v>73</v>
      </c>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8"/>
      <c r="AK7" s="296" t="s">
        <v>74</v>
      </c>
      <c r="AL7" s="296"/>
      <c r="AM7" s="296"/>
      <c r="AN7" s="296"/>
      <c r="AO7" s="296" t="s">
        <v>76</v>
      </c>
      <c r="AP7" s="296" t="s">
        <v>77</v>
      </c>
      <c r="AQ7" s="230" t="s">
        <v>160</v>
      </c>
      <c r="AR7" s="230" t="s">
        <v>78</v>
      </c>
      <c r="AS7" s="230" t="s">
        <v>79</v>
      </c>
      <c r="AT7" s="230" t="s">
        <v>80</v>
      </c>
      <c r="AU7" s="298" t="s">
        <v>81</v>
      </c>
      <c r="AV7" s="295" t="s">
        <v>190</v>
      </c>
      <c r="AW7" s="296" t="s">
        <v>78</v>
      </c>
      <c r="AX7" s="296" t="s">
        <v>79</v>
      </c>
      <c r="AY7" s="296" t="s">
        <v>80</v>
      </c>
      <c r="AZ7" s="297" t="s">
        <v>81</v>
      </c>
    </row>
    <row r="8" spans="1:52" s="30" customFormat="1" ht="30.75" customHeight="1" x14ac:dyDescent="0.25">
      <c r="A8" s="258"/>
      <c r="B8" s="230"/>
      <c r="C8" s="230"/>
      <c r="D8" s="230"/>
      <c r="E8" s="230"/>
      <c r="F8" s="230"/>
      <c r="G8" s="230"/>
      <c r="H8" s="230"/>
      <c r="I8" s="233">
        <v>2016</v>
      </c>
      <c r="J8" s="234"/>
      <c r="K8" s="234"/>
      <c r="L8" s="235"/>
      <c r="M8" s="233">
        <v>2017</v>
      </c>
      <c r="N8" s="234"/>
      <c r="O8" s="234"/>
      <c r="P8" s="234"/>
      <c r="Q8" s="234"/>
      <c r="R8" s="235"/>
      <c r="S8" s="233">
        <v>2018</v>
      </c>
      <c r="T8" s="234"/>
      <c r="U8" s="234"/>
      <c r="V8" s="234"/>
      <c r="W8" s="234"/>
      <c r="X8" s="235"/>
      <c r="Y8" s="233">
        <v>2019</v>
      </c>
      <c r="Z8" s="234"/>
      <c r="AA8" s="234"/>
      <c r="AB8" s="234"/>
      <c r="AC8" s="234"/>
      <c r="AD8" s="235"/>
      <c r="AE8" s="233">
        <v>2020</v>
      </c>
      <c r="AF8" s="234"/>
      <c r="AG8" s="234"/>
      <c r="AH8" s="234"/>
      <c r="AI8" s="234"/>
      <c r="AJ8" s="235"/>
      <c r="AK8" s="230" t="s">
        <v>75</v>
      </c>
      <c r="AL8" s="230"/>
      <c r="AM8" s="230"/>
      <c r="AN8" s="230"/>
      <c r="AO8" s="230"/>
      <c r="AP8" s="230"/>
      <c r="AQ8" s="230"/>
      <c r="AR8" s="230"/>
      <c r="AS8" s="230"/>
      <c r="AT8" s="230"/>
      <c r="AU8" s="298"/>
      <c r="AV8" s="258"/>
      <c r="AW8" s="230"/>
      <c r="AX8" s="230"/>
      <c r="AY8" s="230"/>
      <c r="AZ8" s="298"/>
    </row>
    <row r="9" spans="1:52" s="30" customFormat="1" ht="64.5" customHeight="1" thickBot="1" x14ac:dyDescent="0.3">
      <c r="A9" s="259"/>
      <c r="B9" s="46" t="s">
        <v>68</v>
      </c>
      <c r="C9" s="46" t="s">
        <v>69</v>
      </c>
      <c r="D9" s="46" t="s">
        <v>70</v>
      </c>
      <c r="E9" s="231"/>
      <c r="F9" s="231"/>
      <c r="G9" s="231"/>
      <c r="H9" s="324"/>
      <c r="I9" s="46" t="s">
        <v>116</v>
      </c>
      <c r="J9" s="46" t="s">
        <v>118</v>
      </c>
      <c r="K9" s="46" t="s">
        <v>119</v>
      </c>
      <c r="L9" s="46" t="s">
        <v>31</v>
      </c>
      <c r="M9" s="46" t="s">
        <v>117</v>
      </c>
      <c r="N9" s="46" t="s">
        <v>120</v>
      </c>
      <c r="O9" s="46" t="s">
        <v>121</v>
      </c>
      <c r="P9" s="46" t="s">
        <v>118</v>
      </c>
      <c r="Q9" s="46" t="s">
        <v>122</v>
      </c>
      <c r="R9" s="46" t="s">
        <v>31</v>
      </c>
      <c r="S9" s="46" t="s">
        <v>117</v>
      </c>
      <c r="T9" s="46" t="s">
        <v>120</v>
      </c>
      <c r="U9" s="46" t="s">
        <v>121</v>
      </c>
      <c r="V9" s="46" t="s">
        <v>118</v>
      </c>
      <c r="W9" s="46" t="s">
        <v>122</v>
      </c>
      <c r="X9" s="46" t="s">
        <v>31</v>
      </c>
      <c r="Y9" s="46" t="s">
        <v>117</v>
      </c>
      <c r="Z9" s="46" t="s">
        <v>120</v>
      </c>
      <c r="AA9" s="46" t="s">
        <v>121</v>
      </c>
      <c r="AB9" s="46" t="s">
        <v>118</v>
      </c>
      <c r="AC9" s="46" t="s">
        <v>122</v>
      </c>
      <c r="AD9" s="46" t="s">
        <v>31</v>
      </c>
      <c r="AE9" s="46" t="s">
        <v>117</v>
      </c>
      <c r="AF9" s="46" t="s">
        <v>120</v>
      </c>
      <c r="AG9" s="46" t="s">
        <v>121</v>
      </c>
      <c r="AH9" s="46" t="s">
        <v>118</v>
      </c>
      <c r="AI9" s="46" t="s">
        <v>122</v>
      </c>
      <c r="AJ9" s="46" t="s">
        <v>31</v>
      </c>
      <c r="AK9" s="81" t="s">
        <v>4</v>
      </c>
      <c r="AL9" s="46" t="s">
        <v>5</v>
      </c>
      <c r="AM9" s="46" t="s">
        <v>6</v>
      </c>
      <c r="AN9" s="46" t="s">
        <v>7</v>
      </c>
      <c r="AO9" s="231"/>
      <c r="AP9" s="231"/>
      <c r="AQ9" s="231"/>
      <c r="AR9" s="231"/>
      <c r="AS9" s="231"/>
      <c r="AT9" s="231"/>
      <c r="AU9" s="299"/>
      <c r="AV9" s="259"/>
      <c r="AW9" s="231"/>
      <c r="AX9" s="231"/>
      <c r="AY9" s="231"/>
      <c r="AZ9" s="299"/>
    </row>
    <row r="10" spans="1:52" s="5" customFormat="1" ht="61.5" customHeight="1" x14ac:dyDescent="0.25">
      <c r="A10" s="317" t="s">
        <v>146</v>
      </c>
      <c r="B10" s="351">
        <v>1</v>
      </c>
      <c r="C10" s="354" t="s">
        <v>149</v>
      </c>
      <c r="D10" s="309" t="s">
        <v>137</v>
      </c>
      <c r="E10" s="311">
        <f>+GESTIÓN!$D$14</f>
        <v>433</v>
      </c>
      <c r="F10" s="311" t="s">
        <v>150</v>
      </c>
      <c r="G10" s="48" t="s">
        <v>8</v>
      </c>
      <c r="H10" s="194">
        <f>+L10++R10+X10+Y10+AE10</f>
        <v>4</v>
      </c>
      <c r="I10" s="91">
        <v>0.5</v>
      </c>
      <c r="J10" s="91">
        <v>0.5</v>
      </c>
      <c r="K10" s="91">
        <v>0.5</v>
      </c>
      <c r="L10" s="157">
        <v>0.5</v>
      </c>
      <c r="M10" s="158">
        <v>1</v>
      </c>
      <c r="N10" s="159">
        <v>1</v>
      </c>
      <c r="O10" s="159">
        <v>1</v>
      </c>
      <c r="P10" s="159">
        <v>1</v>
      </c>
      <c r="Q10" s="159">
        <v>1</v>
      </c>
      <c r="R10" s="160">
        <v>1</v>
      </c>
      <c r="S10" s="161">
        <v>1</v>
      </c>
      <c r="T10" s="161">
        <v>1</v>
      </c>
      <c r="U10" s="161">
        <v>1</v>
      </c>
      <c r="V10" s="161">
        <v>1</v>
      </c>
      <c r="W10" s="161">
        <v>1</v>
      </c>
      <c r="X10" s="161">
        <v>1</v>
      </c>
      <c r="Y10" s="158">
        <v>1</v>
      </c>
      <c r="Z10" s="158">
        <v>1</v>
      </c>
      <c r="AA10" s="158">
        <v>1</v>
      </c>
      <c r="AB10" s="159"/>
      <c r="AC10" s="159"/>
      <c r="AD10" s="162"/>
      <c r="AE10" s="163">
        <v>0.5</v>
      </c>
      <c r="AF10" s="91"/>
      <c r="AG10" s="159"/>
      <c r="AH10" s="159"/>
      <c r="AI10" s="159"/>
      <c r="AJ10" s="162"/>
      <c r="AK10" s="164">
        <v>0.22</v>
      </c>
      <c r="AL10" s="165">
        <f>+AK10+0.26</f>
        <v>0.48</v>
      </c>
      <c r="AM10" s="165"/>
      <c r="AN10" s="157"/>
      <c r="AO10" s="109">
        <f>+AL10/AA10</f>
        <v>0.48</v>
      </c>
      <c r="AP10" s="110">
        <f>(R10+L10+X10+AL10)/H10</f>
        <v>0.745</v>
      </c>
      <c r="AQ10" s="286" t="s">
        <v>181</v>
      </c>
      <c r="AR10" s="302" t="s">
        <v>166</v>
      </c>
      <c r="AS10" s="302" t="s">
        <v>166</v>
      </c>
      <c r="AT10" s="286" t="s">
        <v>182</v>
      </c>
      <c r="AU10" s="286" t="s">
        <v>176</v>
      </c>
      <c r="AV10" s="282" t="s">
        <v>191</v>
      </c>
      <c r="AW10" s="301" t="s">
        <v>166</v>
      </c>
      <c r="AX10" s="301" t="s">
        <v>166</v>
      </c>
      <c r="AY10" s="286" t="s">
        <v>192</v>
      </c>
      <c r="AZ10" s="286" t="s">
        <v>193</v>
      </c>
    </row>
    <row r="11" spans="1:52" s="5" customFormat="1" ht="61.5" customHeight="1" x14ac:dyDescent="0.25">
      <c r="A11" s="318"/>
      <c r="B11" s="352"/>
      <c r="C11" s="315"/>
      <c r="D11" s="310"/>
      <c r="E11" s="312"/>
      <c r="F11" s="312"/>
      <c r="G11" s="52" t="s">
        <v>9</v>
      </c>
      <c r="H11" s="194">
        <f>+L11+R11++X11+Y11+AE11</f>
        <v>527661330</v>
      </c>
      <c r="I11" s="92">
        <v>187433922</v>
      </c>
      <c r="J11" s="92">
        <v>187433922</v>
      </c>
      <c r="K11" s="92">
        <v>187433922</v>
      </c>
      <c r="L11" s="166">
        <v>145330130</v>
      </c>
      <c r="M11" s="167">
        <v>112070000</v>
      </c>
      <c r="N11" s="88">
        <v>112070000</v>
      </c>
      <c r="O11" s="88">
        <v>46687478</v>
      </c>
      <c r="P11" s="88">
        <v>46687478</v>
      </c>
      <c r="Q11" s="88">
        <v>46808900</v>
      </c>
      <c r="R11" s="111">
        <v>46808900</v>
      </c>
      <c r="S11" s="161">
        <v>60082000</v>
      </c>
      <c r="T11" s="161">
        <v>60082000</v>
      </c>
      <c r="U11" s="161">
        <v>60082000</v>
      </c>
      <c r="V11" s="161">
        <v>60082000</v>
      </c>
      <c r="W11" s="161">
        <v>66922300</v>
      </c>
      <c r="X11" s="161">
        <v>66922300</v>
      </c>
      <c r="Y11" s="167">
        <v>69600000</v>
      </c>
      <c r="Z11" s="167">
        <v>69600000</v>
      </c>
      <c r="AA11" s="167">
        <v>69600000</v>
      </c>
      <c r="AB11" s="93"/>
      <c r="AC11" s="93"/>
      <c r="AD11" s="128"/>
      <c r="AE11" s="167">
        <v>199000000</v>
      </c>
      <c r="AF11" s="88"/>
      <c r="AG11" s="93"/>
      <c r="AH11" s="93"/>
      <c r="AI11" s="93"/>
      <c r="AJ11" s="128"/>
      <c r="AK11" s="168">
        <v>63679000</v>
      </c>
      <c r="AL11" s="169">
        <v>63679000</v>
      </c>
      <c r="AM11" s="169"/>
      <c r="AN11" s="111"/>
      <c r="AO11" s="112">
        <f>+AL11/AA11</f>
        <v>0.91492816091954021</v>
      </c>
      <c r="AP11" s="110">
        <f>(R11+L11+X11+AL11)/H11</f>
        <v>0.61164294529599128</v>
      </c>
      <c r="AQ11" s="286"/>
      <c r="AR11" s="302"/>
      <c r="AS11" s="302"/>
      <c r="AT11" s="286"/>
      <c r="AU11" s="286"/>
      <c r="AV11" s="282"/>
      <c r="AW11" s="302"/>
      <c r="AX11" s="302"/>
      <c r="AY11" s="286"/>
      <c r="AZ11" s="286"/>
    </row>
    <row r="12" spans="1:52" s="5" customFormat="1" ht="46.5" customHeight="1" x14ac:dyDescent="0.25">
      <c r="A12" s="318"/>
      <c r="B12" s="352"/>
      <c r="C12" s="315"/>
      <c r="D12" s="310"/>
      <c r="E12" s="312"/>
      <c r="F12" s="312"/>
      <c r="G12" s="49" t="s">
        <v>10</v>
      </c>
      <c r="H12" s="195"/>
      <c r="I12" s="196"/>
      <c r="J12" s="196"/>
      <c r="K12" s="196"/>
      <c r="L12" s="170"/>
      <c r="M12" s="171"/>
      <c r="N12" s="172"/>
      <c r="O12" s="172"/>
      <c r="P12" s="172"/>
      <c r="Q12" s="172"/>
      <c r="R12" s="173"/>
      <c r="S12" s="171"/>
      <c r="T12" s="171"/>
      <c r="U12" s="171"/>
      <c r="V12" s="171"/>
      <c r="W12" s="171"/>
      <c r="X12" s="171"/>
      <c r="Y12" s="171"/>
      <c r="Z12" s="171"/>
      <c r="AA12" s="171"/>
      <c r="AB12" s="25"/>
      <c r="AC12" s="25"/>
      <c r="AD12" s="113"/>
      <c r="AE12" s="171"/>
      <c r="AF12" s="174"/>
      <c r="AG12" s="25"/>
      <c r="AH12" s="25"/>
      <c r="AI12" s="25"/>
      <c r="AJ12" s="113"/>
      <c r="AK12" s="175"/>
      <c r="AL12" s="172"/>
      <c r="AM12" s="172"/>
      <c r="AN12" s="173"/>
      <c r="AO12" s="175"/>
      <c r="AP12" s="172"/>
      <c r="AQ12" s="286"/>
      <c r="AR12" s="302"/>
      <c r="AS12" s="302"/>
      <c r="AT12" s="286"/>
      <c r="AU12" s="286"/>
      <c r="AV12" s="282"/>
      <c r="AW12" s="302"/>
      <c r="AX12" s="302"/>
      <c r="AY12" s="286"/>
      <c r="AZ12" s="286"/>
    </row>
    <row r="13" spans="1:52" s="5" customFormat="1" ht="52.5" customHeight="1" x14ac:dyDescent="0.25">
      <c r="A13" s="318"/>
      <c r="B13" s="352"/>
      <c r="C13" s="315"/>
      <c r="D13" s="310"/>
      <c r="E13" s="312"/>
      <c r="F13" s="312"/>
      <c r="G13" s="52" t="s">
        <v>11</v>
      </c>
      <c r="H13" s="194">
        <f>+L13+R13++X13+Y13+AE13</f>
        <v>38978090</v>
      </c>
      <c r="I13" s="196"/>
      <c r="J13" s="196"/>
      <c r="K13" s="196"/>
      <c r="L13" s="170"/>
      <c r="M13" s="171"/>
      <c r="N13" s="176">
        <v>26268590</v>
      </c>
      <c r="O13" s="176">
        <v>26268590</v>
      </c>
      <c r="P13" s="176">
        <v>26268590</v>
      </c>
      <c r="Q13" s="176">
        <v>26268590</v>
      </c>
      <c r="R13" s="177">
        <v>26268590</v>
      </c>
      <c r="S13" s="178">
        <v>5962667</v>
      </c>
      <c r="T13" s="178">
        <v>5962667</v>
      </c>
      <c r="U13" s="178">
        <v>5962667</v>
      </c>
      <c r="V13" s="178">
        <v>5962667</v>
      </c>
      <c r="W13" s="178">
        <v>5962667</v>
      </c>
      <c r="X13" s="178">
        <v>5962667</v>
      </c>
      <c r="Y13" s="179">
        <v>6746833</v>
      </c>
      <c r="Z13" s="179">
        <v>6746833</v>
      </c>
      <c r="AA13" s="179">
        <v>6746833</v>
      </c>
      <c r="AB13" s="25"/>
      <c r="AC13" s="25"/>
      <c r="AD13" s="113"/>
      <c r="AE13" s="171"/>
      <c r="AF13" s="174"/>
      <c r="AG13" s="25"/>
      <c r="AH13" s="25"/>
      <c r="AI13" s="25"/>
      <c r="AJ13" s="113"/>
      <c r="AK13" s="168">
        <v>6746833</v>
      </c>
      <c r="AL13" s="169">
        <v>6746833</v>
      </c>
      <c r="AM13" s="169"/>
      <c r="AN13" s="177"/>
      <c r="AO13" s="112">
        <f>+AL13/AA13</f>
        <v>1</v>
      </c>
      <c r="AP13" s="172"/>
      <c r="AQ13" s="286"/>
      <c r="AR13" s="302"/>
      <c r="AS13" s="302"/>
      <c r="AT13" s="286"/>
      <c r="AU13" s="286"/>
      <c r="AV13" s="282"/>
      <c r="AW13" s="302"/>
      <c r="AX13" s="302"/>
      <c r="AY13" s="286"/>
      <c r="AZ13" s="286"/>
    </row>
    <row r="14" spans="1:52" s="5" customFormat="1" ht="61.5" customHeight="1" x14ac:dyDescent="0.25">
      <c r="A14" s="318"/>
      <c r="B14" s="352"/>
      <c r="C14" s="315"/>
      <c r="D14" s="310"/>
      <c r="E14" s="312"/>
      <c r="F14" s="312"/>
      <c r="G14" s="49" t="s">
        <v>12</v>
      </c>
      <c r="H14" s="194">
        <f>+L14++R14+X14+Y14+AE14</f>
        <v>4</v>
      </c>
      <c r="I14" s="94">
        <f t="shared" ref="I14:L15" si="0">+I10+I12</f>
        <v>0.5</v>
      </c>
      <c r="J14" s="94">
        <f t="shared" si="0"/>
        <v>0.5</v>
      </c>
      <c r="K14" s="94">
        <f t="shared" si="0"/>
        <v>0.5</v>
      </c>
      <c r="L14" s="114">
        <f t="shared" si="0"/>
        <v>0.5</v>
      </c>
      <c r="M14" s="115">
        <f>+M10+M12</f>
        <v>1</v>
      </c>
      <c r="N14" s="26">
        <f t="shared" ref="N14:Y15" si="1">+N10+N12</f>
        <v>1</v>
      </c>
      <c r="O14" s="26">
        <f t="shared" si="1"/>
        <v>1</v>
      </c>
      <c r="P14" s="26">
        <f t="shared" si="1"/>
        <v>1</v>
      </c>
      <c r="Q14" s="26">
        <f t="shared" si="1"/>
        <v>1</v>
      </c>
      <c r="R14" s="116">
        <f t="shared" si="1"/>
        <v>1</v>
      </c>
      <c r="S14" s="115">
        <f t="shared" si="1"/>
        <v>1</v>
      </c>
      <c r="T14" s="115">
        <f t="shared" si="1"/>
        <v>1</v>
      </c>
      <c r="U14" s="115">
        <f t="shared" si="1"/>
        <v>1</v>
      </c>
      <c r="V14" s="115">
        <f t="shared" si="1"/>
        <v>1</v>
      </c>
      <c r="W14" s="115">
        <f t="shared" si="1"/>
        <v>1</v>
      </c>
      <c r="X14" s="115">
        <f t="shared" si="1"/>
        <v>1</v>
      </c>
      <c r="Y14" s="115">
        <f t="shared" si="1"/>
        <v>1</v>
      </c>
      <c r="Z14" s="115">
        <f t="shared" ref="Z14:AA14" si="2">+Z10+Z12</f>
        <v>1</v>
      </c>
      <c r="AA14" s="115">
        <f t="shared" si="2"/>
        <v>1</v>
      </c>
      <c r="AB14" s="26"/>
      <c r="AC14" s="26"/>
      <c r="AD14" s="117"/>
      <c r="AE14" s="118">
        <f t="shared" ref="AE14:AE15" si="3">+AE10+AE12</f>
        <v>0.5</v>
      </c>
      <c r="AF14" s="94"/>
      <c r="AG14" s="26"/>
      <c r="AH14" s="26"/>
      <c r="AI14" s="26"/>
      <c r="AJ14" s="117"/>
      <c r="AK14" s="119">
        <v>0</v>
      </c>
      <c r="AL14" s="94">
        <f t="shared" ref="AK14:AL15" si="4">+AL10+AL12</f>
        <v>0.48</v>
      </c>
      <c r="AM14" s="94"/>
      <c r="AN14" s="116"/>
      <c r="AO14" s="112">
        <f>+AL14/AA14</f>
        <v>0.48</v>
      </c>
      <c r="AP14" s="110">
        <f>(R14+L14+X14+AL14)/H14</f>
        <v>0.745</v>
      </c>
      <c r="AQ14" s="286"/>
      <c r="AR14" s="302"/>
      <c r="AS14" s="302"/>
      <c r="AT14" s="286"/>
      <c r="AU14" s="286"/>
      <c r="AV14" s="282"/>
      <c r="AW14" s="302"/>
      <c r="AX14" s="302"/>
      <c r="AY14" s="286"/>
      <c r="AZ14" s="286"/>
    </row>
    <row r="15" spans="1:52" s="5" customFormat="1" ht="61.5" customHeight="1" thickBot="1" x14ac:dyDescent="0.3">
      <c r="A15" s="318"/>
      <c r="B15" s="353"/>
      <c r="C15" s="355"/>
      <c r="D15" s="310"/>
      <c r="E15" s="313"/>
      <c r="F15" s="313"/>
      <c r="G15" s="54" t="s">
        <v>13</v>
      </c>
      <c r="H15" s="197">
        <f>+L15+R15++X15+Y15+AE15</f>
        <v>566639420</v>
      </c>
      <c r="I15" s="92">
        <f>+I11+I13</f>
        <v>187433922</v>
      </c>
      <c r="J15" s="92">
        <f>+J11+J13</f>
        <v>187433922</v>
      </c>
      <c r="K15" s="92">
        <f>+K11+K13</f>
        <v>187433922</v>
      </c>
      <c r="L15" s="120">
        <f t="shared" si="0"/>
        <v>145330130</v>
      </c>
      <c r="M15" s="121">
        <f>+M11+M13</f>
        <v>112070000</v>
      </c>
      <c r="N15" s="89">
        <f>+N11+N13</f>
        <v>138338590</v>
      </c>
      <c r="O15" s="89">
        <f>+O11+O13</f>
        <v>72956068</v>
      </c>
      <c r="P15" s="89">
        <f>+P11+P13</f>
        <v>72956068</v>
      </c>
      <c r="Q15" s="89">
        <f>+Q11+Q13</f>
        <v>73077490</v>
      </c>
      <c r="R15" s="89">
        <f t="shared" si="1"/>
        <v>73077490</v>
      </c>
      <c r="S15" s="122">
        <f t="shared" si="1"/>
        <v>66044667</v>
      </c>
      <c r="T15" s="122">
        <f t="shared" si="1"/>
        <v>66044667</v>
      </c>
      <c r="U15" s="122">
        <f t="shared" si="1"/>
        <v>66044667</v>
      </c>
      <c r="V15" s="122">
        <f t="shared" si="1"/>
        <v>66044667</v>
      </c>
      <c r="W15" s="122">
        <f t="shared" si="1"/>
        <v>72884967</v>
      </c>
      <c r="X15" s="122">
        <f t="shared" si="1"/>
        <v>72884967</v>
      </c>
      <c r="Y15" s="122">
        <f t="shared" si="1"/>
        <v>76346833</v>
      </c>
      <c r="Z15" s="122">
        <f t="shared" ref="Z15:AA15" si="5">+Z11+Z13</f>
        <v>76346833</v>
      </c>
      <c r="AA15" s="122">
        <f t="shared" si="5"/>
        <v>76346833</v>
      </c>
      <c r="AB15" s="96"/>
      <c r="AC15" s="96"/>
      <c r="AD15" s="123"/>
      <c r="AE15" s="122">
        <f t="shared" si="3"/>
        <v>199000000</v>
      </c>
      <c r="AF15" s="89"/>
      <c r="AG15" s="96"/>
      <c r="AH15" s="96"/>
      <c r="AI15" s="96"/>
      <c r="AJ15" s="123"/>
      <c r="AK15" s="124">
        <f t="shared" si="4"/>
        <v>70425833</v>
      </c>
      <c r="AL15" s="89">
        <f t="shared" si="4"/>
        <v>70425833</v>
      </c>
      <c r="AM15" s="89"/>
      <c r="AN15" s="89"/>
      <c r="AO15" s="125">
        <f>+AL15/AA15</f>
        <v>0.92244602994861624</v>
      </c>
      <c r="AP15" s="99">
        <f>(R15+L15+X15+AL15)/H15</f>
        <v>0.63835731725124245</v>
      </c>
      <c r="AQ15" s="287"/>
      <c r="AR15" s="302"/>
      <c r="AS15" s="302"/>
      <c r="AT15" s="287"/>
      <c r="AU15" s="287"/>
      <c r="AV15" s="283"/>
      <c r="AW15" s="302"/>
      <c r="AX15" s="302"/>
      <c r="AY15" s="287"/>
      <c r="AZ15" s="287"/>
    </row>
    <row r="16" spans="1:52" s="5" customFormat="1" ht="61.5" customHeight="1" x14ac:dyDescent="0.25">
      <c r="A16" s="318"/>
      <c r="B16" s="361">
        <v>2</v>
      </c>
      <c r="C16" s="314" t="s">
        <v>151</v>
      </c>
      <c r="D16" s="309" t="s">
        <v>137</v>
      </c>
      <c r="E16" s="311">
        <f>+GESTIÓN!$D$14</f>
        <v>433</v>
      </c>
      <c r="F16" s="311" t="s">
        <v>150</v>
      </c>
      <c r="G16" s="48" t="s">
        <v>8</v>
      </c>
      <c r="H16" s="194">
        <f t="shared" ref="H16" si="6">+L16++R16+X16+Y16+AE16</f>
        <v>6</v>
      </c>
      <c r="I16" s="126">
        <v>1</v>
      </c>
      <c r="J16" s="126">
        <v>1</v>
      </c>
      <c r="K16" s="126">
        <v>1</v>
      </c>
      <c r="L16" s="157">
        <v>1</v>
      </c>
      <c r="M16" s="161">
        <v>1</v>
      </c>
      <c r="N16" s="126">
        <v>1</v>
      </c>
      <c r="O16" s="126">
        <v>1</v>
      </c>
      <c r="P16" s="126">
        <v>1</v>
      </c>
      <c r="Q16" s="126">
        <v>1</v>
      </c>
      <c r="R16" s="180">
        <v>1</v>
      </c>
      <c r="S16" s="181">
        <v>2</v>
      </c>
      <c r="T16" s="181">
        <v>2</v>
      </c>
      <c r="U16" s="181">
        <v>2</v>
      </c>
      <c r="V16" s="181">
        <v>2</v>
      </c>
      <c r="W16" s="181">
        <v>2</v>
      </c>
      <c r="X16" s="181">
        <v>2</v>
      </c>
      <c r="Y16" s="161">
        <v>1</v>
      </c>
      <c r="Z16" s="161">
        <v>1</v>
      </c>
      <c r="AA16" s="161">
        <v>1</v>
      </c>
      <c r="AB16" s="97"/>
      <c r="AC16" s="97"/>
      <c r="AD16" s="127"/>
      <c r="AE16" s="182">
        <v>1</v>
      </c>
      <c r="AF16" s="98"/>
      <c r="AG16" s="97"/>
      <c r="AH16" s="97"/>
      <c r="AI16" s="97"/>
      <c r="AJ16" s="127"/>
      <c r="AK16" s="183">
        <v>0.16</v>
      </c>
      <c r="AL16" s="184">
        <f>+AK16+0.39</f>
        <v>0.55000000000000004</v>
      </c>
      <c r="AM16" s="184"/>
      <c r="AN16" s="180"/>
      <c r="AO16" s="109">
        <f t="shared" ref="AO16:AO17" si="7">+AL16/AA16</f>
        <v>0.55000000000000004</v>
      </c>
      <c r="AP16" s="110">
        <f t="shared" ref="AP16:AP17" si="8">(R16+L16+X16+AL16)/H16</f>
        <v>0.7583333333333333</v>
      </c>
      <c r="AQ16" s="286" t="s">
        <v>183</v>
      </c>
      <c r="AR16" s="273" t="s">
        <v>166</v>
      </c>
      <c r="AS16" s="273" t="s">
        <v>166</v>
      </c>
      <c r="AT16" s="286" t="s">
        <v>178</v>
      </c>
      <c r="AU16" s="300" t="s">
        <v>171</v>
      </c>
      <c r="AV16" s="282" t="s">
        <v>195</v>
      </c>
      <c r="AW16" s="273" t="s">
        <v>166</v>
      </c>
      <c r="AX16" s="273" t="s">
        <v>166</v>
      </c>
      <c r="AY16" s="286" t="s">
        <v>178</v>
      </c>
      <c r="AZ16" s="300" t="s">
        <v>171</v>
      </c>
    </row>
    <row r="17" spans="1:52" s="5" customFormat="1" ht="61.5" customHeight="1" x14ac:dyDescent="0.25">
      <c r="A17" s="318"/>
      <c r="B17" s="352"/>
      <c r="C17" s="315"/>
      <c r="D17" s="310"/>
      <c r="E17" s="312"/>
      <c r="F17" s="312"/>
      <c r="G17" s="52" t="s">
        <v>9</v>
      </c>
      <c r="H17" s="194">
        <f t="shared" ref="H17" si="9">+L17+R17++X17+Y17+AE17</f>
        <v>487018307</v>
      </c>
      <c r="I17" s="92">
        <v>144000000</v>
      </c>
      <c r="J17" s="92">
        <v>144000000</v>
      </c>
      <c r="K17" s="92">
        <v>71126000</v>
      </c>
      <c r="L17" s="166">
        <v>42516274</v>
      </c>
      <c r="M17" s="167">
        <v>40775000</v>
      </c>
      <c r="N17" s="88">
        <v>40775000</v>
      </c>
      <c r="O17" s="88">
        <v>65757500</v>
      </c>
      <c r="P17" s="88">
        <v>65757500</v>
      </c>
      <c r="Q17" s="88">
        <v>68340500</v>
      </c>
      <c r="R17" s="111">
        <v>68340500</v>
      </c>
      <c r="S17" s="178">
        <v>93148000</v>
      </c>
      <c r="T17" s="178">
        <v>93148000</v>
      </c>
      <c r="U17" s="178">
        <v>93148000</v>
      </c>
      <c r="V17" s="178">
        <v>81184000</v>
      </c>
      <c r="W17" s="178">
        <v>81184000</v>
      </c>
      <c r="X17" s="178">
        <v>81113533</v>
      </c>
      <c r="Y17" s="167">
        <v>158048000</v>
      </c>
      <c r="Z17" s="167">
        <v>158048000</v>
      </c>
      <c r="AA17" s="167">
        <v>158048000</v>
      </c>
      <c r="AB17" s="93"/>
      <c r="AC17" s="93"/>
      <c r="AD17" s="128"/>
      <c r="AE17" s="167">
        <v>137000000</v>
      </c>
      <c r="AF17" s="88"/>
      <c r="AG17" s="93"/>
      <c r="AH17" s="93"/>
      <c r="AI17" s="93"/>
      <c r="AJ17" s="128"/>
      <c r="AK17" s="185">
        <v>53400000</v>
      </c>
      <c r="AL17" s="169">
        <v>128465000</v>
      </c>
      <c r="AM17" s="169"/>
      <c r="AN17" s="111"/>
      <c r="AO17" s="112">
        <f t="shared" si="7"/>
        <v>0.81282268677870018</v>
      </c>
      <c r="AP17" s="110">
        <f t="shared" si="8"/>
        <v>0.65795330975104394</v>
      </c>
      <c r="AQ17" s="286"/>
      <c r="AR17" s="273"/>
      <c r="AS17" s="273"/>
      <c r="AT17" s="286"/>
      <c r="AU17" s="300"/>
      <c r="AV17" s="282"/>
      <c r="AW17" s="273"/>
      <c r="AX17" s="273"/>
      <c r="AY17" s="286"/>
      <c r="AZ17" s="300"/>
    </row>
    <row r="18" spans="1:52" s="5" customFormat="1" ht="61.5" customHeight="1" x14ac:dyDescent="0.25">
      <c r="A18" s="318"/>
      <c r="B18" s="352"/>
      <c r="C18" s="315"/>
      <c r="D18" s="310"/>
      <c r="E18" s="312"/>
      <c r="F18" s="312"/>
      <c r="G18" s="49" t="s">
        <v>10</v>
      </c>
      <c r="H18" s="195"/>
      <c r="I18" s="196"/>
      <c r="J18" s="196"/>
      <c r="K18" s="196"/>
      <c r="L18" s="170"/>
      <c r="M18" s="171"/>
      <c r="N18" s="186"/>
      <c r="O18" s="172"/>
      <c r="P18" s="172"/>
      <c r="Q18" s="172"/>
      <c r="R18" s="173"/>
      <c r="S18" s="187"/>
      <c r="T18" s="187"/>
      <c r="U18" s="187"/>
      <c r="V18" s="187"/>
      <c r="W18" s="187"/>
      <c r="X18" s="187"/>
      <c r="Y18" s="171"/>
      <c r="Z18" s="171"/>
      <c r="AA18" s="171"/>
      <c r="AB18" s="25"/>
      <c r="AC18" s="25"/>
      <c r="AD18" s="113"/>
      <c r="AE18" s="171"/>
      <c r="AF18" s="174"/>
      <c r="AG18" s="25"/>
      <c r="AH18" s="25"/>
      <c r="AI18" s="25"/>
      <c r="AJ18" s="113"/>
      <c r="AK18" s="175"/>
      <c r="AL18" s="172"/>
      <c r="AM18" s="172"/>
      <c r="AN18" s="173"/>
      <c r="AO18" s="175"/>
      <c r="AP18" s="172"/>
      <c r="AQ18" s="286"/>
      <c r="AR18" s="273"/>
      <c r="AS18" s="273"/>
      <c r="AT18" s="286"/>
      <c r="AU18" s="300"/>
      <c r="AV18" s="282"/>
      <c r="AW18" s="273"/>
      <c r="AX18" s="273"/>
      <c r="AY18" s="286"/>
      <c r="AZ18" s="300"/>
    </row>
    <row r="19" spans="1:52" s="5" customFormat="1" ht="61.5" customHeight="1" x14ac:dyDescent="0.25">
      <c r="A19" s="318"/>
      <c r="B19" s="352"/>
      <c r="C19" s="315"/>
      <c r="D19" s="310"/>
      <c r="E19" s="312"/>
      <c r="F19" s="312"/>
      <c r="G19" s="52" t="s">
        <v>11</v>
      </c>
      <c r="H19" s="194">
        <f t="shared" ref="H19" si="10">+L19+R19++X19+Y19+AE19</f>
        <v>40354482</v>
      </c>
      <c r="I19" s="196"/>
      <c r="J19" s="196"/>
      <c r="K19" s="196"/>
      <c r="L19" s="170"/>
      <c r="M19" s="171"/>
      <c r="N19" s="188">
        <v>18298049</v>
      </c>
      <c r="O19" s="188">
        <v>18298049</v>
      </c>
      <c r="P19" s="188">
        <v>18298049</v>
      </c>
      <c r="Q19" s="188">
        <v>18298049</v>
      </c>
      <c r="R19" s="189">
        <f>+Q19</f>
        <v>18298049</v>
      </c>
      <c r="S19" s="178">
        <v>8554100</v>
      </c>
      <c r="T19" s="178">
        <v>8554100</v>
      </c>
      <c r="U19" s="178">
        <v>8554100</v>
      </c>
      <c r="V19" s="178">
        <v>8554100</v>
      </c>
      <c r="W19" s="178">
        <v>8554100</v>
      </c>
      <c r="X19" s="178">
        <v>8554100</v>
      </c>
      <c r="Y19" s="179">
        <v>13502333</v>
      </c>
      <c r="Z19" s="179">
        <v>13502333</v>
      </c>
      <c r="AA19" s="179">
        <v>13502333</v>
      </c>
      <c r="AB19" s="25"/>
      <c r="AC19" s="25"/>
      <c r="AD19" s="113"/>
      <c r="AE19" s="171"/>
      <c r="AF19" s="174"/>
      <c r="AG19" s="25"/>
      <c r="AH19" s="25"/>
      <c r="AI19" s="25"/>
      <c r="AJ19" s="113"/>
      <c r="AK19" s="185">
        <v>13502333</v>
      </c>
      <c r="AL19" s="169">
        <v>13502333</v>
      </c>
      <c r="AM19" s="169"/>
      <c r="AN19" s="189"/>
      <c r="AO19" s="112">
        <f t="shared" ref="AO19:AO23" si="11">+AL19/AA19</f>
        <v>1</v>
      </c>
      <c r="AP19" s="172"/>
      <c r="AQ19" s="286"/>
      <c r="AR19" s="273"/>
      <c r="AS19" s="273"/>
      <c r="AT19" s="286"/>
      <c r="AU19" s="300"/>
      <c r="AV19" s="282"/>
      <c r="AW19" s="273"/>
      <c r="AX19" s="273"/>
      <c r="AY19" s="286"/>
      <c r="AZ19" s="300"/>
    </row>
    <row r="20" spans="1:52" s="5" customFormat="1" ht="61.5" customHeight="1" x14ac:dyDescent="0.25">
      <c r="A20" s="318"/>
      <c r="B20" s="352"/>
      <c r="C20" s="315"/>
      <c r="D20" s="310"/>
      <c r="E20" s="312"/>
      <c r="F20" s="312"/>
      <c r="G20" s="49" t="s">
        <v>12</v>
      </c>
      <c r="H20" s="194">
        <f t="shared" ref="H20" si="12">+L20++R20+X20+Y20+AE20</f>
        <v>6</v>
      </c>
      <c r="I20" s="26">
        <f t="shared" ref="I20:L21" si="13">+I16+I18</f>
        <v>1</v>
      </c>
      <c r="J20" s="26">
        <f t="shared" si="13"/>
        <v>1</v>
      </c>
      <c r="K20" s="26">
        <f t="shared" si="13"/>
        <v>1</v>
      </c>
      <c r="L20" s="114">
        <f t="shared" si="13"/>
        <v>1</v>
      </c>
      <c r="M20" s="115">
        <f>+M16+M18</f>
        <v>1</v>
      </c>
      <c r="N20" s="26">
        <f t="shared" ref="N20:Y21" si="14">+N16+N18</f>
        <v>1</v>
      </c>
      <c r="O20" s="26">
        <f t="shared" si="14"/>
        <v>1</v>
      </c>
      <c r="P20" s="26">
        <f t="shared" si="14"/>
        <v>1</v>
      </c>
      <c r="Q20" s="26">
        <f t="shared" si="14"/>
        <v>1</v>
      </c>
      <c r="R20" s="94">
        <f t="shared" si="14"/>
        <v>1</v>
      </c>
      <c r="S20" s="190">
        <f t="shared" si="14"/>
        <v>2</v>
      </c>
      <c r="T20" s="190">
        <f t="shared" si="14"/>
        <v>2</v>
      </c>
      <c r="U20" s="190">
        <f t="shared" si="14"/>
        <v>2</v>
      </c>
      <c r="V20" s="190">
        <f t="shared" si="14"/>
        <v>2</v>
      </c>
      <c r="W20" s="190">
        <f t="shared" si="14"/>
        <v>2</v>
      </c>
      <c r="X20" s="190">
        <f t="shared" si="14"/>
        <v>2</v>
      </c>
      <c r="Y20" s="115">
        <f t="shared" si="14"/>
        <v>1</v>
      </c>
      <c r="Z20" s="115">
        <f t="shared" ref="Z20:AA20" si="15">+Z16+Z18</f>
        <v>1</v>
      </c>
      <c r="AA20" s="115">
        <f t="shared" si="15"/>
        <v>1</v>
      </c>
      <c r="AB20" s="26"/>
      <c r="AC20" s="26"/>
      <c r="AD20" s="117"/>
      <c r="AE20" s="118">
        <f t="shared" ref="AE20:AE21" si="16">+AE16+AE18</f>
        <v>1</v>
      </c>
      <c r="AF20" s="94"/>
      <c r="AG20" s="26"/>
      <c r="AH20" s="26"/>
      <c r="AI20" s="26"/>
      <c r="AJ20" s="117"/>
      <c r="AK20" s="119">
        <f t="shared" ref="AK20:AL21" si="17">+AK16+AK18</f>
        <v>0.16</v>
      </c>
      <c r="AL20" s="94">
        <f t="shared" si="17"/>
        <v>0.55000000000000004</v>
      </c>
      <c r="AM20" s="94"/>
      <c r="AN20" s="94"/>
      <c r="AO20" s="112">
        <f t="shared" si="11"/>
        <v>0.55000000000000004</v>
      </c>
      <c r="AP20" s="110">
        <f t="shared" ref="AP20:AP23" si="18">(R20+L20+X20+AL20)/H20</f>
        <v>0.7583333333333333</v>
      </c>
      <c r="AQ20" s="286"/>
      <c r="AR20" s="273"/>
      <c r="AS20" s="273"/>
      <c r="AT20" s="286"/>
      <c r="AU20" s="300"/>
      <c r="AV20" s="282"/>
      <c r="AW20" s="273"/>
      <c r="AX20" s="273"/>
      <c r="AY20" s="286"/>
      <c r="AZ20" s="300"/>
    </row>
    <row r="21" spans="1:52" s="5" customFormat="1" ht="61.5" customHeight="1" thickBot="1" x14ac:dyDescent="0.3">
      <c r="A21" s="319"/>
      <c r="B21" s="353"/>
      <c r="C21" s="355"/>
      <c r="D21" s="310"/>
      <c r="E21" s="313"/>
      <c r="F21" s="313"/>
      <c r="G21" s="54" t="s">
        <v>13</v>
      </c>
      <c r="H21" s="197">
        <f t="shared" ref="H21" si="19">+L21+R21++X21+Y21+AE21</f>
        <v>527372789</v>
      </c>
      <c r="I21" s="92">
        <f>+I17+I19</f>
        <v>144000000</v>
      </c>
      <c r="J21" s="92">
        <f>+J17+J19</f>
        <v>144000000</v>
      </c>
      <c r="K21" s="92">
        <f>+K17+K19</f>
        <v>71126000</v>
      </c>
      <c r="L21" s="120">
        <f t="shared" si="13"/>
        <v>42516274</v>
      </c>
      <c r="M21" s="122">
        <f>+M17+M19</f>
        <v>40775000</v>
      </c>
      <c r="N21" s="88">
        <f>+N17+N19</f>
        <v>59073049</v>
      </c>
      <c r="O21" s="88">
        <f>+O17+O19</f>
        <v>84055549</v>
      </c>
      <c r="P21" s="88">
        <f>+P17+P19</f>
        <v>84055549</v>
      </c>
      <c r="Q21" s="88">
        <f>+Q17+Q19</f>
        <v>86638549</v>
      </c>
      <c r="R21" s="89">
        <f t="shared" si="14"/>
        <v>86638549</v>
      </c>
      <c r="S21" s="191">
        <f t="shared" si="14"/>
        <v>101702100</v>
      </c>
      <c r="T21" s="191">
        <f t="shared" si="14"/>
        <v>101702100</v>
      </c>
      <c r="U21" s="191">
        <f t="shared" si="14"/>
        <v>101702100</v>
      </c>
      <c r="V21" s="191">
        <f t="shared" si="14"/>
        <v>89738100</v>
      </c>
      <c r="W21" s="191">
        <f t="shared" si="14"/>
        <v>89738100</v>
      </c>
      <c r="X21" s="191">
        <f t="shared" si="14"/>
        <v>89667633</v>
      </c>
      <c r="Y21" s="122">
        <f t="shared" si="14"/>
        <v>171550333</v>
      </c>
      <c r="Z21" s="122">
        <f t="shared" ref="Z21:AA21" si="20">+Z17+Z19</f>
        <v>171550333</v>
      </c>
      <c r="AA21" s="122">
        <f t="shared" si="20"/>
        <v>171550333</v>
      </c>
      <c r="AB21" s="96"/>
      <c r="AC21" s="96"/>
      <c r="AD21" s="123"/>
      <c r="AE21" s="122">
        <f t="shared" si="16"/>
        <v>137000000</v>
      </c>
      <c r="AF21" s="89"/>
      <c r="AG21" s="96"/>
      <c r="AH21" s="96"/>
      <c r="AI21" s="96"/>
      <c r="AJ21" s="123"/>
      <c r="AK21" s="124">
        <f t="shared" si="17"/>
        <v>66902333</v>
      </c>
      <c r="AL21" s="89">
        <f t="shared" si="17"/>
        <v>141967333</v>
      </c>
      <c r="AM21" s="89"/>
      <c r="AN21" s="89"/>
      <c r="AO21" s="125">
        <f t="shared" si="11"/>
        <v>0.82755498352777901</v>
      </c>
      <c r="AP21" s="99">
        <f t="shared" si="18"/>
        <v>0.68412666812811229</v>
      </c>
      <c r="AQ21" s="287"/>
      <c r="AR21" s="284"/>
      <c r="AS21" s="284"/>
      <c r="AT21" s="287"/>
      <c r="AU21" s="300"/>
      <c r="AV21" s="283"/>
      <c r="AW21" s="284"/>
      <c r="AX21" s="284"/>
      <c r="AY21" s="287"/>
      <c r="AZ21" s="300"/>
    </row>
    <row r="22" spans="1:52" s="5" customFormat="1" ht="61.5" customHeight="1" x14ac:dyDescent="0.25">
      <c r="A22" s="318" t="s">
        <v>147</v>
      </c>
      <c r="B22" s="303">
        <v>3</v>
      </c>
      <c r="C22" s="314" t="s">
        <v>152</v>
      </c>
      <c r="D22" s="309" t="s">
        <v>137</v>
      </c>
      <c r="E22" s="311">
        <f>+GESTIÓN!$D$14</f>
        <v>433</v>
      </c>
      <c r="F22" s="311" t="s">
        <v>150</v>
      </c>
      <c r="G22" s="48" t="s">
        <v>8</v>
      </c>
      <c r="H22" s="194">
        <f t="shared" ref="H22" si="21">+L22++R22+X22+Y22+AE22</f>
        <v>10</v>
      </c>
      <c r="I22" s="126">
        <v>2</v>
      </c>
      <c r="J22" s="126">
        <v>2</v>
      </c>
      <c r="K22" s="126">
        <v>2</v>
      </c>
      <c r="L22" s="180">
        <v>2</v>
      </c>
      <c r="M22" s="161">
        <v>2</v>
      </c>
      <c r="N22" s="126">
        <v>2</v>
      </c>
      <c r="O22" s="126">
        <v>2</v>
      </c>
      <c r="P22" s="126">
        <v>2</v>
      </c>
      <c r="Q22" s="126">
        <v>2</v>
      </c>
      <c r="R22" s="180">
        <v>2</v>
      </c>
      <c r="S22" s="181">
        <v>2</v>
      </c>
      <c r="T22" s="181">
        <v>2</v>
      </c>
      <c r="U22" s="181">
        <v>2</v>
      </c>
      <c r="V22" s="181">
        <v>2</v>
      </c>
      <c r="W22" s="181">
        <v>2</v>
      </c>
      <c r="X22" s="181">
        <v>2</v>
      </c>
      <c r="Y22" s="161">
        <v>2</v>
      </c>
      <c r="Z22" s="161">
        <v>2</v>
      </c>
      <c r="AA22" s="161">
        <v>2</v>
      </c>
      <c r="AB22" s="97"/>
      <c r="AC22" s="97"/>
      <c r="AD22" s="127"/>
      <c r="AE22" s="182">
        <v>2</v>
      </c>
      <c r="AF22" s="98"/>
      <c r="AG22" s="97"/>
      <c r="AH22" s="97"/>
      <c r="AI22" s="97"/>
      <c r="AJ22" s="127"/>
      <c r="AK22" s="182">
        <v>0.5</v>
      </c>
      <c r="AL22" s="184">
        <v>1</v>
      </c>
      <c r="AM22" s="184"/>
      <c r="AN22" s="180"/>
      <c r="AO22" s="109">
        <f t="shared" si="11"/>
        <v>0.5</v>
      </c>
      <c r="AP22" s="110">
        <f t="shared" si="18"/>
        <v>0.7</v>
      </c>
      <c r="AQ22" s="286" t="s">
        <v>184</v>
      </c>
      <c r="AR22" s="273" t="s">
        <v>166</v>
      </c>
      <c r="AS22" s="273" t="s">
        <v>166</v>
      </c>
      <c r="AT22" s="286" t="s">
        <v>180</v>
      </c>
      <c r="AU22" s="273" t="s">
        <v>179</v>
      </c>
      <c r="AV22" s="282" t="s">
        <v>209</v>
      </c>
      <c r="AW22" s="273" t="s">
        <v>166</v>
      </c>
      <c r="AX22" s="273" t="s">
        <v>166</v>
      </c>
      <c r="AY22" s="293" t="s">
        <v>211</v>
      </c>
      <c r="AZ22" s="273" t="s">
        <v>210</v>
      </c>
    </row>
    <row r="23" spans="1:52" s="5" customFormat="1" ht="61.5" customHeight="1" x14ac:dyDescent="0.25">
      <c r="A23" s="318"/>
      <c r="B23" s="304"/>
      <c r="C23" s="315"/>
      <c r="D23" s="310"/>
      <c r="E23" s="312"/>
      <c r="F23" s="312"/>
      <c r="G23" s="52" t="s">
        <v>9</v>
      </c>
      <c r="H23" s="194">
        <f t="shared" ref="H23" si="22">+L23+R23++X23+Y23+AE23</f>
        <v>6343199547</v>
      </c>
      <c r="I23" s="92">
        <v>699000000</v>
      </c>
      <c r="J23" s="92">
        <v>699000000</v>
      </c>
      <c r="K23" s="92">
        <v>551874000</v>
      </c>
      <c r="L23" s="166">
        <v>551781180</v>
      </c>
      <c r="M23" s="167">
        <v>901844000</v>
      </c>
      <c r="N23" s="88">
        <v>901844000</v>
      </c>
      <c r="O23" s="88">
        <v>901844000</v>
      </c>
      <c r="P23" s="88">
        <v>901844000</v>
      </c>
      <c r="Q23" s="88">
        <v>879228292</v>
      </c>
      <c r="R23" s="111">
        <v>879191267</v>
      </c>
      <c r="S23" s="178">
        <v>1323082000</v>
      </c>
      <c r="T23" s="178">
        <v>1323082000</v>
      </c>
      <c r="U23" s="178">
        <v>1323082000</v>
      </c>
      <c r="V23" s="178">
        <v>1308293800</v>
      </c>
      <c r="W23" s="178">
        <v>1229928000</v>
      </c>
      <c r="X23" s="178">
        <v>1221424100</v>
      </c>
      <c r="Y23" s="167">
        <v>2370803000</v>
      </c>
      <c r="Z23" s="167">
        <v>2370803000</v>
      </c>
      <c r="AA23" s="167">
        <v>1970803000</v>
      </c>
      <c r="AB23" s="93"/>
      <c r="AC23" s="93"/>
      <c r="AD23" s="128"/>
      <c r="AE23" s="167">
        <v>1320000000</v>
      </c>
      <c r="AF23" s="88"/>
      <c r="AG23" s="93"/>
      <c r="AH23" s="93"/>
      <c r="AI23" s="93"/>
      <c r="AJ23" s="128"/>
      <c r="AK23" s="185">
        <v>827950000</v>
      </c>
      <c r="AL23" s="169">
        <v>1251503900</v>
      </c>
      <c r="AM23" s="169"/>
      <c r="AN23" s="111"/>
      <c r="AO23" s="112">
        <f t="shared" si="11"/>
        <v>0.63502232338797937</v>
      </c>
      <c r="AP23" s="110">
        <f t="shared" si="18"/>
        <v>0.61544657677470349</v>
      </c>
      <c r="AQ23" s="286"/>
      <c r="AR23" s="273"/>
      <c r="AS23" s="273"/>
      <c r="AT23" s="286"/>
      <c r="AU23" s="273"/>
      <c r="AV23" s="282"/>
      <c r="AW23" s="273"/>
      <c r="AX23" s="273"/>
      <c r="AY23" s="293"/>
      <c r="AZ23" s="273"/>
    </row>
    <row r="24" spans="1:52" s="5" customFormat="1" ht="61.5" customHeight="1" x14ac:dyDescent="0.25">
      <c r="A24" s="318"/>
      <c r="B24" s="304"/>
      <c r="C24" s="315"/>
      <c r="D24" s="310"/>
      <c r="E24" s="312"/>
      <c r="F24" s="312"/>
      <c r="G24" s="49" t="s">
        <v>10</v>
      </c>
      <c r="H24" s="195"/>
      <c r="I24" s="196"/>
      <c r="J24" s="196"/>
      <c r="K24" s="196"/>
      <c r="L24" s="170"/>
      <c r="M24" s="171"/>
      <c r="N24" s="186"/>
      <c r="O24" s="172"/>
      <c r="P24" s="172"/>
      <c r="Q24" s="172"/>
      <c r="R24" s="173"/>
      <c r="S24" s="187"/>
      <c r="T24" s="187"/>
      <c r="U24" s="187"/>
      <c r="V24" s="187"/>
      <c r="W24" s="187"/>
      <c r="X24" s="187"/>
      <c r="Y24" s="171"/>
      <c r="Z24" s="171"/>
      <c r="AA24" s="171"/>
      <c r="AB24" s="25"/>
      <c r="AC24" s="25"/>
      <c r="AD24" s="113"/>
      <c r="AE24" s="171"/>
      <c r="AF24" s="174"/>
      <c r="AG24" s="25"/>
      <c r="AH24" s="25"/>
      <c r="AI24" s="25"/>
      <c r="AJ24" s="113"/>
      <c r="AK24" s="175"/>
      <c r="AL24" s="172"/>
      <c r="AM24" s="172"/>
      <c r="AN24" s="173"/>
      <c r="AO24" s="175"/>
      <c r="AP24" s="172"/>
      <c r="AQ24" s="286"/>
      <c r="AR24" s="273"/>
      <c r="AS24" s="273"/>
      <c r="AT24" s="286"/>
      <c r="AU24" s="273"/>
      <c r="AV24" s="282"/>
      <c r="AW24" s="273"/>
      <c r="AX24" s="273"/>
      <c r="AY24" s="293"/>
      <c r="AZ24" s="273"/>
    </row>
    <row r="25" spans="1:52" s="5" customFormat="1" ht="61.5" customHeight="1" x14ac:dyDescent="0.25">
      <c r="A25" s="318"/>
      <c r="B25" s="304"/>
      <c r="C25" s="315"/>
      <c r="D25" s="310"/>
      <c r="E25" s="312"/>
      <c r="F25" s="312"/>
      <c r="G25" s="52" t="s">
        <v>11</v>
      </c>
      <c r="H25" s="194">
        <f t="shared" ref="H25" si="23">+L25+R25++X25+Y25+AE25</f>
        <v>492750758</v>
      </c>
      <c r="I25" s="196"/>
      <c r="J25" s="196"/>
      <c r="K25" s="196"/>
      <c r="L25" s="170"/>
      <c r="M25" s="171"/>
      <c r="N25" s="88">
        <v>188958315</v>
      </c>
      <c r="O25" s="88">
        <v>188958315</v>
      </c>
      <c r="P25" s="88">
        <v>188958311</v>
      </c>
      <c r="Q25" s="88">
        <v>188958311</v>
      </c>
      <c r="R25" s="189">
        <v>188958310</v>
      </c>
      <c r="S25" s="178">
        <v>79725568</v>
      </c>
      <c r="T25" s="178">
        <v>79725568</v>
      </c>
      <c r="U25" s="178">
        <v>79581500</v>
      </c>
      <c r="V25" s="178">
        <v>79581500</v>
      </c>
      <c r="W25" s="178">
        <v>79581500</v>
      </c>
      <c r="X25" s="178">
        <v>79581500</v>
      </c>
      <c r="Y25" s="179">
        <v>224210948</v>
      </c>
      <c r="Z25" s="179">
        <v>224210948</v>
      </c>
      <c r="AA25" s="179">
        <v>224210948</v>
      </c>
      <c r="AB25" s="25"/>
      <c r="AC25" s="25"/>
      <c r="AD25" s="113"/>
      <c r="AE25" s="171"/>
      <c r="AF25" s="174"/>
      <c r="AG25" s="25"/>
      <c r="AH25" s="25"/>
      <c r="AI25" s="25"/>
      <c r="AJ25" s="113"/>
      <c r="AK25" s="185">
        <v>175233480</v>
      </c>
      <c r="AL25" s="169">
        <v>219615148</v>
      </c>
      <c r="AM25" s="169"/>
      <c r="AN25" s="189"/>
      <c r="AO25" s="112">
        <f t="shared" ref="AO25:AO29" si="24">+AL25/AA25</f>
        <v>0.97950233902048356</v>
      </c>
      <c r="AP25" s="172"/>
      <c r="AQ25" s="286"/>
      <c r="AR25" s="273"/>
      <c r="AS25" s="273"/>
      <c r="AT25" s="286"/>
      <c r="AU25" s="273"/>
      <c r="AV25" s="282"/>
      <c r="AW25" s="273"/>
      <c r="AX25" s="273"/>
      <c r="AY25" s="293"/>
      <c r="AZ25" s="273"/>
    </row>
    <row r="26" spans="1:52" s="5" customFormat="1" ht="61.5" customHeight="1" x14ac:dyDescent="0.25">
      <c r="A26" s="318"/>
      <c r="B26" s="304"/>
      <c r="C26" s="315"/>
      <c r="D26" s="310"/>
      <c r="E26" s="312"/>
      <c r="F26" s="312"/>
      <c r="G26" s="49" t="s">
        <v>12</v>
      </c>
      <c r="H26" s="194">
        <f t="shared" ref="H26" si="25">+L26++R26+X26+Y26+AE26</f>
        <v>10</v>
      </c>
      <c r="I26" s="26">
        <f t="shared" ref="I26:L27" si="26">+I22+I24</f>
        <v>2</v>
      </c>
      <c r="J26" s="26">
        <f t="shared" si="26"/>
        <v>2</v>
      </c>
      <c r="K26" s="26">
        <f t="shared" si="26"/>
        <v>2</v>
      </c>
      <c r="L26" s="114">
        <f t="shared" si="26"/>
        <v>2</v>
      </c>
      <c r="M26" s="115">
        <f>+M22+M24</f>
        <v>2</v>
      </c>
      <c r="N26" s="26">
        <f t="shared" ref="N26:Y27" si="27">+N22+N24</f>
        <v>2</v>
      </c>
      <c r="O26" s="26">
        <f t="shared" si="27"/>
        <v>2</v>
      </c>
      <c r="P26" s="26">
        <f t="shared" si="27"/>
        <v>2</v>
      </c>
      <c r="Q26" s="26">
        <f t="shared" si="27"/>
        <v>2</v>
      </c>
      <c r="R26" s="94">
        <f t="shared" si="27"/>
        <v>2</v>
      </c>
      <c r="S26" s="190">
        <f t="shared" si="27"/>
        <v>2</v>
      </c>
      <c r="T26" s="190">
        <f t="shared" si="27"/>
        <v>2</v>
      </c>
      <c r="U26" s="190">
        <f t="shared" si="27"/>
        <v>2</v>
      </c>
      <c r="V26" s="190">
        <f t="shared" si="27"/>
        <v>2</v>
      </c>
      <c r="W26" s="190">
        <f t="shared" si="27"/>
        <v>2</v>
      </c>
      <c r="X26" s="190">
        <f t="shared" si="27"/>
        <v>2</v>
      </c>
      <c r="Y26" s="115">
        <f t="shared" si="27"/>
        <v>2</v>
      </c>
      <c r="Z26" s="115">
        <f t="shared" ref="Z26:AA26" si="28">+Z22+Z24</f>
        <v>2</v>
      </c>
      <c r="AA26" s="115">
        <f t="shared" si="28"/>
        <v>2</v>
      </c>
      <c r="AB26" s="26"/>
      <c r="AC26" s="26"/>
      <c r="AD26" s="117"/>
      <c r="AE26" s="118">
        <f t="shared" ref="AE26:AE27" si="29">+AE22+AE24</f>
        <v>2</v>
      </c>
      <c r="AF26" s="94"/>
      <c r="AG26" s="26"/>
      <c r="AH26" s="26"/>
      <c r="AI26" s="26"/>
      <c r="AJ26" s="117"/>
      <c r="AK26" s="119">
        <f t="shared" ref="AK26:AL27" si="30">+AK22+AK24</f>
        <v>0.5</v>
      </c>
      <c r="AL26" s="94">
        <f t="shared" si="30"/>
        <v>1</v>
      </c>
      <c r="AM26" s="94"/>
      <c r="AN26" s="94"/>
      <c r="AO26" s="112">
        <f t="shared" si="24"/>
        <v>0.5</v>
      </c>
      <c r="AP26" s="110">
        <f t="shared" ref="AP26:AP29" si="31">(R26+L26+X26+AL26)/H26</f>
        <v>0.7</v>
      </c>
      <c r="AQ26" s="286"/>
      <c r="AR26" s="273"/>
      <c r="AS26" s="273"/>
      <c r="AT26" s="286"/>
      <c r="AU26" s="273"/>
      <c r="AV26" s="282"/>
      <c r="AW26" s="273"/>
      <c r="AX26" s="273"/>
      <c r="AY26" s="293"/>
      <c r="AZ26" s="273"/>
    </row>
    <row r="27" spans="1:52" s="5" customFormat="1" ht="61.5" customHeight="1" thickBot="1" x14ac:dyDescent="0.3">
      <c r="A27" s="360"/>
      <c r="B27" s="305"/>
      <c r="C27" s="316"/>
      <c r="D27" s="310"/>
      <c r="E27" s="313"/>
      <c r="F27" s="313"/>
      <c r="G27" s="54" t="s">
        <v>13</v>
      </c>
      <c r="H27" s="197">
        <f t="shared" ref="H27" si="32">+L27+R27++X27+Y27+AE27</f>
        <v>6835950305</v>
      </c>
      <c r="I27" s="92">
        <f>+I23+I25</f>
        <v>699000000</v>
      </c>
      <c r="J27" s="92">
        <f>+J23+J25</f>
        <v>699000000</v>
      </c>
      <c r="K27" s="92">
        <f>+K23+K25</f>
        <v>551874000</v>
      </c>
      <c r="L27" s="120">
        <f t="shared" si="26"/>
        <v>551781180</v>
      </c>
      <c r="M27" s="122">
        <f>+M23+M25</f>
        <v>901844000</v>
      </c>
      <c r="N27" s="88">
        <f>+N23+N25</f>
        <v>1090802315</v>
      </c>
      <c r="O27" s="88">
        <f>+O23+O25</f>
        <v>1090802315</v>
      </c>
      <c r="P27" s="88">
        <f>+P23+P25</f>
        <v>1090802311</v>
      </c>
      <c r="Q27" s="88">
        <f>+Q23+Q25</f>
        <v>1068186603</v>
      </c>
      <c r="R27" s="89">
        <f t="shared" si="27"/>
        <v>1068149577</v>
      </c>
      <c r="S27" s="191">
        <f t="shared" si="27"/>
        <v>1402807568</v>
      </c>
      <c r="T27" s="191">
        <f t="shared" si="27"/>
        <v>1402807568</v>
      </c>
      <c r="U27" s="191">
        <f t="shared" si="27"/>
        <v>1402663500</v>
      </c>
      <c r="V27" s="191">
        <f t="shared" si="27"/>
        <v>1387875300</v>
      </c>
      <c r="W27" s="191">
        <f t="shared" si="27"/>
        <v>1309509500</v>
      </c>
      <c r="X27" s="191">
        <f t="shared" si="27"/>
        <v>1301005600</v>
      </c>
      <c r="Y27" s="122">
        <f t="shared" si="27"/>
        <v>2595013948</v>
      </c>
      <c r="Z27" s="122">
        <f t="shared" ref="Z27:AA27" si="33">+Z23+Z25</f>
        <v>2595013948</v>
      </c>
      <c r="AA27" s="122">
        <f t="shared" si="33"/>
        <v>2195013948</v>
      </c>
      <c r="AB27" s="96"/>
      <c r="AC27" s="96"/>
      <c r="AD27" s="123"/>
      <c r="AE27" s="122">
        <f t="shared" si="29"/>
        <v>1320000000</v>
      </c>
      <c r="AF27" s="89"/>
      <c r="AG27" s="96"/>
      <c r="AH27" s="96"/>
      <c r="AI27" s="96"/>
      <c r="AJ27" s="123"/>
      <c r="AK27" s="124">
        <f t="shared" si="30"/>
        <v>1003183480</v>
      </c>
      <c r="AL27" s="89">
        <f t="shared" si="30"/>
        <v>1471119048</v>
      </c>
      <c r="AM27" s="89"/>
      <c r="AN27" s="89"/>
      <c r="AO27" s="125">
        <f t="shared" si="24"/>
        <v>0.67020943048695381</v>
      </c>
      <c r="AP27" s="99">
        <f t="shared" si="31"/>
        <v>0.64249375859089131</v>
      </c>
      <c r="AQ27" s="287"/>
      <c r="AR27" s="284"/>
      <c r="AS27" s="284"/>
      <c r="AT27" s="287"/>
      <c r="AU27" s="284"/>
      <c r="AV27" s="283"/>
      <c r="AW27" s="284"/>
      <c r="AX27" s="284"/>
      <c r="AY27" s="294"/>
      <c r="AZ27" s="284"/>
    </row>
    <row r="28" spans="1:52" s="5" customFormat="1" ht="61.5" customHeight="1" x14ac:dyDescent="0.25">
      <c r="A28" s="317" t="s">
        <v>148</v>
      </c>
      <c r="B28" s="303">
        <v>4</v>
      </c>
      <c r="C28" s="306" t="s">
        <v>153</v>
      </c>
      <c r="D28" s="309" t="s">
        <v>137</v>
      </c>
      <c r="E28" s="311">
        <f>+GESTIÓN!$D$14</f>
        <v>433</v>
      </c>
      <c r="F28" s="311" t="s">
        <v>150</v>
      </c>
      <c r="G28" s="48" t="s">
        <v>8</v>
      </c>
      <c r="H28" s="194">
        <f t="shared" ref="H28" si="34">+L28++R28+X28+Y28+AE28</f>
        <v>10</v>
      </c>
      <c r="I28" s="126">
        <v>1</v>
      </c>
      <c r="J28" s="126">
        <v>1</v>
      </c>
      <c r="K28" s="126">
        <v>1</v>
      </c>
      <c r="L28" s="180">
        <v>1</v>
      </c>
      <c r="M28" s="161">
        <v>2</v>
      </c>
      <c r="N28" s="126">
        <v>2</v>
      </c>
      <c r="O28" s="126">
        <v>2</v>
      </c>
      <c r="P28" s="126">
        <v>2</v>
      </c>
      <c r="Q28" s="126">
        <v>2</v>
      </c>
      <c r="R28" s="180">
        <v>2</v>
      </c>
      <c r="S28" s="181">
        <v>3</v>
      </c>
      <c r="T28" s="181">
        <v>3</v>
      </c>
      <c r="U28" s="181">
        <v>3</v>
      </c>
      <c r="V28" s="181">
        <v>3</v>
      </c>
      <c r="W28" s="181">
        <v>3</v>
      </c>
      <c r="X28" s="181">
        <v>3</v>
      </c>
      <c r="Y28" s="161">
        <v>3</v>
      </c>
      <c r="Z28" s="161">
        <v>3</v>
      </c>
      <c r="AA28" s="161">
        <v>3</v>
      </c>
      <c r="AB28" s="97"/>
      <c r="AC28" s="97"/>
      <c r="AD28" s="127"/>
      <c r="AE28" s="182">
        <v>1</v>
      </c>
      <c r="AF28" s="98"/>
      <c r="AG28" s="97"/>
      <c r="AH28" s="97"/>
      <c r="AI28" s="97"/>
      <c r="AJ28" s="127"/>
      <c r="AK28" s="183">
        <v>0.49</v>
      </c>
      <c r="AL28" s="184">
        <f>+AK28+0.87</f>
        <v>1.3599999999999999</v>
      </c>
      <c r="AM28" s="184"/>
      <c r="AN28" s="180"/>
      <c r="AO28" s="109">
        <f t="shared" si="24"/>
        <v>0.45333333333333331</v>
      </c>
      <c r="AP28" s="110">
        <f t="shared" si="31"/>
        <v>0.73599999999999999</v>
      </c>
      <c r="AQ28" s="286" t="s">
        <v>185</v>
      </c>
      <c r="AR28" s="273" t="s">
        <v>166</v>
      </c>
      <c r="AS28" s="273" t="s">
        <v>166</v>
      </c>
      <c r="AT28" s="286" t="s">
        <v>186</v>
      </c>
      <c r="AU28" s="286" t="s">
        <v>177</v>
      </c>
      <c r="AV28" s="291" t="s">
        <v>205</v>
      </c>
      <c r="AW28" s="273" t="s">
        <v>166</v>
      </c>
      <c r="AX28" s="273" t="s">
        <v>166</v>
      </c>
      <c r="AY28" s="286" t="s">
        <v>186</v>
      </c>
      <c r="AZ28" s="293" t="s">
        <v>206</v>
      </c>
    </row>
    <row r="29" spans="1:52" s="5" customFormat="1" ht="61.5" customHeight="1" x14ac:dyDescent="0.25">
      <c r="A29" s="318"/>
      <c r="B29" s="304"/>
      <c r="C29" s="307"/>
      <c r="D29" s="310"/>
      <c r="E29" s="312"/>
      <c r="F29" s="312"/>
      <c r="G29" s="52" t="s">
        <v>9</v>
      </c>
      <c r="H29" s="194">
        <f t="shared" ref="H29" si="35">+L29+R29++X29+Y29+AE29</f>
        <v>1089007977</v>
      </c>
      <c r="I29" s="92">
        <v>183000000</v>
      </c>
      <c r="J29" s="92">
        <v>183000000</v>
      </c>
      <c r="K29" s="92">
        <v>164426239</v>
      </c>
      <c r="L29" s="166">
        <v>113597777</v>
      </c>
      <c r="M29" s="167">
        <v>172695000</v>
      </c>
      <c r="N29" s="88">
        <v>172695000</v>
      </c>
      <c r="O29" s="88">
        <v>172695000</v>
      </c>
      <c r="P29" s="88">
        <v>172695000</v>
      </c>
      <c r="Q29" s="88">
        <v>161666520</v>
      </c>
      <c r="R29" s="111">
        <v>161659200</v>
      </c>
      <c r="S29" s="178">
        <v>229241000</v>
      </c>
      <c r="T29" s="178">
        <v>229241000</v>
      </c>
      <c r="U29" s="178">
        <v>229241000</v>
      </c>
      <c r="V29" s="178">
        <v>228770000</v>
      </c>
      <c r="W29" s="178">
        <v>234446000</v>
      </c>
      <c r="X29" s="178">
        <v>234446000</v>
      </c>
      <c r="Y29" s="167">
        <v>279305000</v>
      </c>
      <c r="Z29" s="167">
        <v>279305000</v>
      </c>
      <c r="AA29" s="167">
        <v>279305000</v>
      </c>
      <c r="AB29" s="93"/>
      <c r="AC29" s="93"/>
      <c r="AD29" s="128"/>
      <c r="AE29" s="167">
        <v>300000000</v>
      </c>
      <c r="AF29" s="88"/>
      <c r="AG29" s="93"/>
      <c r="AH29" s="93"/>
      <c r="AI29" s="93"/>
      <c r="AJ29" s="128"/>
      <c r="AK29" s="185">
        <v>177488000</v>
      </c>
      <c r="AL29" s="169">
        <v>242648000</v>
      </c>
      <c r="AM29" s="169"/>
      <c r="AN29" s="111"/>
      <c r="AO29" s="112">
        <f t="shared" si="24"/>
        <v>0.86875637743685219</v>
      </c>
      <c r="AP29" s="110">
        <f t="shared" si="31"/>
        <v>0.69085901379030945</v>
      </c>
      <c r="AQ29" s="286"/>
      <c r="AR29" s="273"/>
      <c r="AS29" s="273"/>
      <c r="AT29" s="286"/>
      <c r="AU29" s="286"/>
      <c r="AV29" s="291"/>
      <c r="AW29" s="273"/>
      <c r="AX29" s="273"/>
      <c r="AY29" s="286"/>
      <c r="AZ29" s="293"/>
    </row>
    <row r="30" spans="1:52" s="5" customFormat="1" ht="61.5" customHeight="1" x14ac:dyDescent="0.25">
      <c r="A30" s="318"/>
      <c r="B30" s="304"/>
      <c r="C30" s="307"/>
      <c r="D30" s="310"/>
      <c r="E30" s="312"/>
      <c r="F30" s="312"/>
      <c r="G30" s="49" t="s">
        <v>10</v>
      </c>
      <c r="H30" s="195"/>
      <c r="I30" s="196"/>
      <c r="J30" s="196"/>
      <c r="K30" s="196"/>
      <c r="L30" s="170"/>
      <c r="M30" s="171"/>
      <c r="N30" s="186"/>
      <c r="O30" s="172"/>
      <c r="P30" s="172"/>
      <c r="Q30" s="172"/>
      <c r="R30" s="173"/>
      <c r="S30" s="187"/>
      <c r="T30" s="187"/>
      <c r="U30" s="187"/>
      <c r="V30" s="187"/>
      <c r="W30" s="187"/>
      <c r="X30" s="187"/>
      <c r="Y30" s="171"/>
      <c r="Z30" s="171"/>
      <c r="AA30" s="171"/>
      <c r="AB30" s="25"/>
      <c r="AC30" s="25"/>
      <c r="AD30" s="113"/>
      <c r="AE30" s="171"/>
      <c r="AF30" s="174"/>
      <c r="AG30" s="25"/>
      <c r="AH30" s="25"/>
      <c r="AI30" s="25"/>
      <c r="AJ30" s="113"/>
      <c r="AK30" s="175"/>
      <c r="AL30" s="172"/>
      <c r="AM30" s="172"/>
      <c r="AN30" s="173"/>
      <c r="AO30" s="175"/>
      <c r="AP30" s="172"/>
      <c r="AQ30" s="286"/>
      <c r="AR30" s="273"/>
      <c r="AS30" s="273"/>
      <c r="AT30" s="286"/>
      <c r="AU30" s="286"/>
      <c r="AV30" s="291"/>
      <c r="AW30" s="273"/>
      <c r="AX30" s="273"/>
      <c r="AY30" s="286"/>
      <c r="AZ30" s="293"/>
    </row>
    <row r="31" spans="1:52" s="5" customFormat="1" ht="61.5" customHeight="1" x14ac:dyDescent="0.25">
      <c r="A31" s="318"/>
      <c r="B31" s="304"/>
      <c r="C31" s="307"/>
      <c r="D31" s="310"/>
      <c r="E31" s="312"/>
      <c r="F31" s="312"/>
      <c r="G31" s="52" t="s">
        <v>11</v>
      </c>
      <c r="H31" s="194">
        <f t="shared" ref="H31" si="36">+L31+R31++X31+Y31+AE31</f>
        <v>92454086</v>
      </c>
      <c r="I31" s="196"/>
      <c r="J31" s="196"/>
      <c r="K31" s="196"/>
      <c r="L31" s="170"/>
      <c r="M31" s="171"/>
      <c r="N31" s="188">
        <v>45395203</v>
      </c>
      <c r="O31" s="188">
        <v>45395203</v>
      </c>
      <c r="P31" s="188">
        <v>45395203</v>
      </c>
      <c r="Q31" s="188">
        <v>45395203</v>
      </c>
      <c r="R31" s="189">
        <f>+Q31</f>
        <v>45395203</v>
      </c>
      <c r="S31" s="178">
        <v>13967066</v>
      </c>
      <c r="T31" s="178">
        <v>13967066</v>
      </c>
      <c r="U31" s="178">
        <v>13967066</v>
      </c>
      <c r="V31" s="178">
        <v>13967066</v>
      </c>
      <c r="W31" s="178">
        <v>13967066</v>
      </c>
      <c r="X31" s="178">
        <v>13967066</v>
      </c>
      <c r="Y31" s="179">
        <v>33091817</v>
      </c>
      <c r="Z31" s="179">
        <v>33091817</v>
      </c>
      <c r="AA31" s="179">
        <v>33091817</v>
      </c>
      <c r="AB31" s="25"/>
      <c r="AC31" s="25"/>
      <c r="AD31" s="113"/>
      <c r="AE31" s="171"/>
      <c r="AF31" s="174"/>
      <c r="AG31" s="25"/>
      <c r="AH31" s="25"/>
      <c r="AI31" s="25"/>
      <c r="AJ31" s="113"/>
      <c r="AK31" s="185">
        <v>33091817</v>
      </c>
      <c r="AL31" s="169">
        <v>33091817</v>
      </c>
      <c r="AM31" s="169"/>
      <c r="AN31" s="189"/>
      <c r="AO31" s="112">
        <f t="shared" ref="AO31:AO35" si="37">+AL31/AA31</f>
        <v>1</v>
      </c>
      <c r="AP31" s="172"/>
      <c r="AQ31" s="286"/>
      <c r="AR31" s="273"/>
      <c r="AS31" s="273"/>
      <c r="AT31" s="286"/>
      <c r="AU31" s="286"/>
      <c r="AV31" s="291"/>
      <c r="AW31" s="273"/>
      <c r="AX31" s="273"/>
      <c r="AY31" s="286"/>
      <c r="AZ31" s="293"/>
    </row>
    <row r="32" spans="1:52" s="5" customFormat="1" ht="61.5" customHeight="1" x14ac:dyDescent="0.25">
      <c r="A32" s="318"/>
      <c r="B32" s="304"/>
      <c r="C32" s="307"/>
      <c r="D32" s="310"/>
      <c r="E32" s="312"/>
      <c r="F32" s="312"/>
      <c r="G32" s="49" t="s">
        <v>12</v>
      </c>
      <c r="H32" s="194">
        <f t="shared" ref="H32" si="38">+L32++R32+X32+Y32+AE32</f>
        <v>10</v>
      </c>
      <c r="I32" s="130">
        <f t="shared" ref="I32:L33" si="39">+I28+I30</f>
        <v>1</v>
      </c>
      <c r="J32" s="130">
        <f t="shared" si="39"/>
        <v>1</v>
      </c>
      <c r="K32" s="130">
        <f t="shared" si="39"/>
        <v>1</v>
      </c>
      <c r="L32" s="114">
        <f t="shared" si="39"/>
        <v>1</v>
      </c>
      <c r="M32" s="115">
        <f>+M28+M30</f>
        <v>2</v>
      </c>
      <c r="N32" s="188">
        <f t="shared" ref="N32:Y33" si="40">+N28+N30</f>
        <v>2</v>
      </c>
      <c r="O32" s="188">
        <f t="shared" si="40"/>
        <v>2</v>
      </c>
      <c r="P32" s="188">
        <f t="shared" si="40"/>
        <v>2</v>
      </c>
      <c r="Q32" s="188">
        <f t="shared" si="40"/>
        <v>2</v>
      </c>
      <c r="R32" s="94">
        <f t="shared" si="40"/>
        <v>2</v>
      </c>
      <c r="S32" s="190">
        <f t="shared" si="40"/>
        <v>3</v>
      </c>
      <c r="T32" s="190">
        <f t="shared" si="40"/>
        <v>3</v>
      </c>
      <c r="U32" s="190">
        <f t="shared" si="40"/>
        <v>3</v>
      </c>
      <c r="V32" s="190">
        <f t="shared" si="40"/>
        <v>3</v>
      </c>
      <c r="W32" s="190">
        <f t="shared" si="40"/>
        <v>3</v>
      </c>
      <c r="X32" s="190">
        <f t="shared" si="40"/>
        <v>3</v>
      </c>
      <c r="Y32" s="115">
        <f t="shared" si="40"/>
        <v>3</v>
      </c>
      <c r="Z32" s="115">
        <f t="shared" ref="Z32:AA32" si="41">+Z28+Z30</f>
        <v>3</v>
      </c>
      <c r="AA32" s="115">
        <f t="shared" si="41"/>
        <v>3</v>
      </c>
      <c r="AB32" s="26"/>
      <c r="AC32" s="26"/>
      <c r="AD32" s="117"/>
      <c r="AE32" s="118">
        <f t="shared" ref="AE32:AE33" si="42">+AE28+AE30</f>
        <v>1</v>
      </c>
      <c r="AF32" s="94"/>
      <c r="AG32" s="26"/>
      <c r="AH32" s="26"/>
      <c r="AI32" s="26"/>
      <c r="AJ32" s="117"/>
      <c r="AK32" s="119">
        <v>0</v>
      </c>
      <c r="AL32" s="94">
        <f t="shared" ref="AK32:AN33" si="43">+AL28+AL30</f>
        <v>1.3599999999999999</v>
      </c>
      <c r="AM32" s="94"/>
      <c r="AN32" s="118">
        <f t="shared" si="43"/>
        <v>0</v>
      </c>
      <c r="AO32" s="112">
        <f t="shared" si="37"/>
        <v>0.45333333333333331</v>
      </c>
      <c r="AP32" s="110">
        <f t="shared" ref="AP32:AP35" si="44">(R32+L32+X32+AL32)/H32</f>
        <v>0.73599999999999999</v>
      </c>
      <c r="AQ32" s="286"/>
      <c r="AR32" s="273"/>
      <c r="AS32" s="273"/>
      <c r="AT32" s="286"/>
      <c r="AU32" s="286"/>
      <c r="AV32" s="291"/>
      <c r="AW32" s="273"/>
      <c r="AX32" s="273"/>
      <c r="AY32" s="286"/>
      <c r="AZ32" s="293"/>
    </row>
    <row r="33" spans="1:52" s="5" customFormat="1" ht="61.5" customHeight="1" thickBot="1" x14ac:dyDescent="0.3">
      <c r="A33" s="318"/>
      <c r="B33" s="305"/>
      <c r="C33" s="308"/>
      <c r="D33" s="310"/>
      <c r="E33" s="313"/>
      <c r="F33" s="313"/>
      <c r="G33" s="54" t="s">
        <v>13</v>
      </c>
      <c r="H33" s="197">
        <f t="shared" ref="H33" si="45">+L33+R33++X33+Y33+AE33</f>
        <v>1181462063</v>
      </c>
      <c r="I33" s="92">
        <f>+I29+I31</f>
        <v>183000000</v>
      </c>
      <c r="J33" s="92">
        <f>+J29+J31</f>
        <v>183000000</v>
      </c>
      <c r="K33" s="92">
        <f>+K29+K31</f>
        <v>164426239</v>
      </c>
      <c r="L33" s="120">
        <f t="shared" si="39"/>
        <v>113597777</v>
      </c>
      <c r="M33" s="122">
        <f>+M29+M31</f>
        <v>172695000</v>
      </c>
      <c r="N33" s="88">
        <f>+N29+N31</f>
        <v>218090203</v>
      </c>
      <c r="O33" s="88">
        <f>+O29+O31</f>
        <v>218090203</v>
      </c>
      <c r="P33" s="88">
        <f>+P29+P31</f>
        <v>218090203</v>
      </c>
      <c r="Q33" s="88">
        <f>+Q29+Q31</f>
        <v>207061723</v>
      </c>
      <c r="R33" s="89">
        <f t="shared" si="40"/>
        <v>207054403</v>
      </c>
      <c r="S33" s="191">
        <f t="shared" si="40"/>
        <v>243208066</v>
      </c>
      <c r="T33" s="191">
        <f t="shared" si="40"/>
        <v>243208066</v>
      </c>
      <c r="U33" s="191">
        <f t="shared" si="40"/>
        <v>243208066</v>
      </c>
      <c r="V33" s="191">
        <f t="shared" si="40"/>
        <v>242737066</v>
      </c>
      <c r="W33" s="191">
        <f t="shared" si="40"/>
        <v>248413066</v>
      </c>
      <c r="X33" s="191">
        <f t="shared" si="40"/>
        <v>248413066</v>
      </c>
      <c r="Y33" s="122">
        <f t="shared" si="40"/>
        <v>312396817</v>
      </c>
      <c r="Z33" s="122">
        <f t="shared" ref="Z33:AA33" si="46">+Z29+Z31</f>
        <v>312396817</v>
      </c>
      <c r="AA33" s="122">
        <f t="shared" si="46"/>
        <v>312396817</v>
      </c>
      <c r="AB33" s="96"/>
      <c r="AC33" s="96"/>
      <c r="AD33" s="123"/>
      <c r="AE33" s="122">
        <f t="shared" si="42"/>
        <v>300000000</v>
      </c>
      <c r="AF33" s="89"/>
      <c r="AG33" s="96"/>
      <c r="AH33" s="96"/>
      <c r="AI33" s="96"/>
      <c r="AJ33" s="123"/>
      <c r="AK33" s="124">
        <f t="shared" si="43"/>
        <v>210579817</v>
      </c>
      <c r="AL33" s="89">
        <f t="shared" si="43"/>
        <v>275739817</v>
      </c>
      <c r="AM33" s="89"/>
      <c r="AN33" s="122">
        <f t="shared" si="43"/>
        <v>0</v>
      </c>
      <c r="AO33" s="125">
        <f t="shared" si="37"/>
        <v>0.88265885564384605</v>
      </c>
      <c r="AP33" s="99">
        <f t="shared" si="44"/>
        <v>0.71505052041607531</v>
      </c>
      <c r="AQ33" s="287"/>
      <c r="AR33" s="284"/>
      <c r="AS33" s="284"/>
      <c r="AT33" s="287"/>
      <c r="AU33" s="287"/>
      <c r="AV33" s="292"/>
      <c r="AW33" s="284"/>
      <c r="AX33" s="284"/>
      <c r="AY33" s="287"/>
      <c r="AZ33" s="294"/>
    </row>
    <row r="34" spans="1:52" s="5" customFormat="1" ht="72" customHeight="1" x14ac:dyDescent="0.25">
      <c r="A34" s="318"/>
      <c r="B34" s="303">
        <v>5</v>
      </c>
      <c r="C34" s="314" t="s">
        <v>154</v>
      </c>
      <c r="D34" s="309" t="s">
        <v>137</v>
      </c>
      <c r="E34" s="311">
        <f>+GESTIÓN!$D$14</f>
        <v>433</v>
      </c>
      <c r="F34" s="311" t="s">
        <v>150</v>
      </c>
      <c r="G34" s="48" t="s">
        <v>8</v>
      </c>
      <c r="H34" s="194">
        <f t="shared" ref="H34" si="47">+L34++R34+X34+Y34+AE34</f>
        <v>14</v>
      </c>
      <c r="I34" s="126">
        <v>1</v>
      </c>
      <c r="J34" s="126">
        <v>1</v>
      </c>
      <c r="K34" s="126">
        <v>1</v>
      </c>
      <c r="L34" s="180">
        <v>1</v>
      </c>
      <c r="M34" s="161">
        <v>4</v>
      </c>
      <c r="N34" s="126">
        <v>4</v>
      </c>
      <c r="O34" s="126">
        <v>4</v>
      </c>
      <c r="P34" s="126">
        <v>4</v>
      </c>
      <c r="Q34" s="126">
        <v>4</v>
      </c>
      <c r="R34" s="180">
        <v>4</v>
      </c>
      <c r="S34" s="181">
        <v>4</v>
      </c>
      <c r="T34" s="181">
        <v>4</v>
      </c>
      <c r="U34" s="181">
        <v>4</v>
      </c>
      <c r="V34" s="181">
        <v>4</v>
      </c>
      <c r="W34" s="181">
        <v>4</v>
      </c>
      <c r="X34" s="181">
        <v>4</v>
      </c>
      <c r="Y34" s="161">
        <v>4</v>
      </c>
      <c r="Z34" s="161">
        <v>4</v>
      </c>
      <c r="AA34" s="161">
        <v>4</v>
      </c>
      <c r="AB34" s="97"/>
      <c r="AC34" s="97"/>
      <c r="AD34" s="127"/>
      <c r="AE34" s="182">
        <v>1</v>
      </c>
      <c r="AF34" s="98"/>
      <c r="AG34" s="97"/>
      <c r="AH34" s="97"/>
      <c r="AI34" s="97"/>
      <c r="AJ34" s="127"/>
      <c r="AK34" s="183">
        <v>1</v>
      </c>
      <c r="AL34" s="184">
        <v>2</v>
      </c>
      <c r="AM34" s="184"/>
      <c r="AN34" s="180"/>
      <c r="AO34" s="109">
        <f t="shared" si="37"/>
        <v>0.5</v>
      </c>
      <c r="AP34" s="110">
        <f t="shared" si="44"/>
        <v>0.7857142857142857</v>
      </c>
      <c r="AQ34" s="285" t="s">
        <v>172</v>
      </c>
      <c r="AR34" s="272" t="s">
        <v>166</v>
      </c>
      <c r="AS34" s="272" t="s">
        <v>166</v>
      </c>
      <c r="AT34" s="285" t="s">
        <v>173</v>
      </c>
      <c r="AU34" s="288" t="s">
        <v>174</v>
      </c>
      <c r="AV34" s="281" t="s">
        <v>196</v>
      </c>
      <c r="AW34" s="272" t="s">
        <v>166</v>
      </c>
      <c r="AX34" s="272" t="s">
        <v>166</v>
      </c>
      <c r="AY34" s="285" t="s">
        <v>173</v>
      </c>
      <c r="AZ34" s="288" t="s">
        <v>197</v>
      </c>
    </row>
    <row r="35" spans="1:52" s="5" customFormat="1" ht="72" customHeight="1" x14ac:dyDescent="0.25">
      <c r="A35" s="318"/>
      <c r="B35" s="304"/>
      <c r="C35" s="315"/>
      <c r="D35" s="310"/>
      <c r="E35" s="312"/>
      <c r="F35" s="312"/>
      <c r="G35" s="52" t="s">
        <v>9</v>
      </c>
      <c r="H35" s="194">
        <f t="shared" ref="H35" si="48">+L35+R35++X35+Y35+AE35</f>
        <v>2110334720</v>
      </c>
      <c r="I35" s="92">
        <v>259000000</v>
      </c>
      <c r="J35" s="92">
        <v>259000000</v>
      </c>
      <c r="K35" s="92">
        <v>266794422</v>
      </c>
      <c r="L35" s="166">
        <v>262322021</v>
      </c>
      <c r="M35" s="167">
        <v>348853000</v>
      </c>
      <c r="N35" s="88">
        <v>348853000</v>
      </c>
      <c r="O35" s="88">
        <v>365100900</v>
      </c>
      <c r="P35" s="88">
        <v>365100900</v>
      </c>
      <c r="Q35" s="88">
        <v>378416999</v>
      </c>
      <c r="R35" s="111">
        <v>378416999</v>
      </c>
      <c r="S35" s="178">
        <v>437659000</v>
      </c>
      <c r="T35" s="178">
        <v>437659000</v>
      </c>
      <c r="U35" s="178">
        <v>437659000</v>
      </c>
      <c r="V35" s="178">
        <v>459745200</v>
      </c>
      <c r="W35" s="178">
        <v>514620200</v>
      </c>
      <c r="X35" s="178">
        <v>505219700</v>
      </c>
      <c r="Y35" s="167">
        <v>539376000</v>
      </c>
      <c r="Z35" s="167">
        <v>539376000</v>
      </c>
      <c r="AA35" s="167">
        <v>539376000</v>
      </c>
      <c r="AB35" s="93"/>
      <c r="AC35" s="93"/>
      <c r="AD35" s="128"/>
      <c r="AE35" s="167">
        <v>425000000</v>
      </c>
      <c r="AF35" s="88"/>
      <c r="AG35" s="93"/>
      <c r="AH35" s="93"/>
      <c r="AI35" s="93"/>
      <c r="AJ35" s="128"/>
      <c r="AK35" s="185">
        <v>415214000</v>
      </c>
      <c r="AL35" s="177">
        <v>494307000</v>
      </c>
      <c r="AM35" s="198"/>
      <c r="AN35" s="111"/>
      <c r="AO35" s="112">
        <f t="shared" si="37"/>
        <v>0.91644233336299719</v>
      </c>
      <c r="AP35" s="110">
        <f t="shared" si="44"/>
        <v>0.77725381876861699</v>
      </c>
      <c r="AQ35" s="286"/>
      <c r="AR35" s="273"/>
      <c r="AS35" s="273"/>
      <c r="AT35" s="286"/>
      <c r="AU35" s="289"/>
      <c r="AV35" s="282"/>
      <c r="AW35" s="273"/>
      <c r="AX35" s="273"/>
      <c r="AY35" s="286"/>
      <c r="AZ35" s="289"/>
    </row>
    <row r="36" spans="1:52" s="5" customFormat="1" ht="72" customHeight="1" x14ac:dyDescent="0.25">
      <c r="A36" s="318"/>
      <c r="B36" s="304"/>
      <c r="C36" s="315"/>
      <c r="D36" s="310"/>
      <c r="E36" s="312"/>
      <c r="F36" s="312"/>
      <c r="G36" s="49" t="s">
        <v>10</v>
      </c>
      <c r="H36" s="195"/>
      <c r="I36" s="196"/>
      <c r="J36" s="196"/>
      <c r="K36" s="196"/>
      <c r="L36" s="170"/>
      <c r="M36" s="171"/>
      <c r="N36" s="186"/>
      <c r="O36" s="172"/>
      <c r="P36" s="172"/>
      <c r="Q36" s="172"/>
      <c r="R36" s="173"/>
      <c r="S36" s="187"/>
      <c r="T36" s="187"/>
      <c r="U36" s="187"/>
      <c r="V36" s="187"/>
      <c r="W36" s="187"/>
      <c r="X36" s="187"/>
      <c r="Y36" s="171"/>
      <c r="Z36" s="171"/>
      <c r="AA36" s="171"/>
      <c r="AB36" s="25"/>
      <c r="AC36" s="25"/>
      <c r="AD36" s="113"/>
      <c r="AE36" s="171"/>
      <c r="AF36" s="174"/>
      <c r="AG36" s="25"/>
      <c r="AH36" s="25"/>
      <c r="AI36" s="25"/>
      <c r="AJ36" s="113"/>
      <c r="AK36" s="175"/>
      <c r="AL36" s="172"/>
      <c r="AM36" s="172"/>
      <c r="AN36" s="173"/>
      <c r="AO36" s="175"/>
      <c r="AP36" s="172"/>
      <c r="AQ36" s="286"/>
      <c r="AR36" s="273"/>
      <c r="AS36" s="273"/>
      <c r="AT36" s="286"/>
      <c r="AU36" s="289"/>
      <c r="AV36" s="282"/>
      <c r="AW36" s="273"/>
      <c r="AX36" s="273"/>
      <c r="AY36" s="286"/>
      <c r="AZ36" s="289"/>
    </row>
    <row r="37" spans="1:52" s="5" customFormat="1" ht="72" customHeight="1" x14ac:dyDescent="0.25">
      <c r="A37" s="318"/>
      <c r="B37" s="304"/>
      <c r="C37" s="315"/>
      <c r="D37" s="310"/>
      <c r="E37" s="312"/>
      <c r="F37" s="312"/>
      <c r="G37" s="52" t="s">
        <v>11</v>
      </c>
      <c r="H37" s="194">
        <f t="shared" ref="H37" si="49">+L37+R37++X37+Y37+AE37</f>
        <v>165730182</v>
      </c>
      <c r="I37" s="196"/>
      <c r="J37" s="196"/>
      <c r="K37" s="196"/>
      <c r="L37" s="170"/>
      <c r="M37" s="171"/>
      <c r="N37" s="188">
        <v>97852816</v>
      </c>
      <c r="O37" s="188">
        <v>97852816</v>
      </c>
      <c r="P37" s="188">
        <v>97852816</v>
      </c>
      <c r="Q37" s="188">
        <v>97852816</v>
      </c>
      <c r="R37" s="189">
        <f>+Q37</f>
        <v>97852816</v>
      </c>
      <c r="S37" s="178">
        <v>25113733</v>
      </c>
      <c r="T37" s="178">
        <v>25113733</v>
      </c>
      <c r="U37" s="178">
        <v>22986466</v>
      </c>
      <c r="V37" s="178">
        <v>22986466</v>
      </c>
      <c r="W37" s="178">
        <v>22986466</v>
      </c>
      <c r="X37" s="178">
        <v>22986466</v>
      </c>
      <c r="Y37" s="179">
        <v>44890900</v>
      </c>
      <c r="Z37" s="179">
        <v>44890900</v>
      </c>
      <c r="AA37" s="179">
        <v>44890900</v>
      </c>
      <c r="AB37" s="25"/>
      <c r="AC37" s="25"/>
      <c r="AD37" s="113"/>
      <c r="AE37" s="171"/>
      <c r="AF37" s="174"/>
      <c r="AG37" s="25"/>
      <c r="AH37" s="25"/>
      <c r="AI37" s="25"/>
      <c r="AJ37" s="113"/>
      <c r="AK37" s="185">
        <v>44890900</v>
      </c>
      <c r="AL37" s="169">
        <v>44890900</v>
      </c>
      <c r="AM37" s="169"/>
      <c r="AN37" s="189"/>
      <c r="AO37" s="112">
        <f t="shared" ref="AO37:AO41" si="50">+AL37/AA37</f>
        <v>1</v>
      </c>
      <c r="AP37" s="172"/>
      <c r="AQ37" s="286"/>
      <c r="AR37" s="273"/>
      <c r="AS37" s="273"/>
      <c r="AT37" s="286"/>
      <c r="AU37" s="289"/>
      <c r="AV37" s="282"/>
      <c r="AW37" s="273"/>
      <c r="AX37" s="273"/>
      <c r="AY37" s="286"/>
      <c r="AZ37" s="289"/>
    </row>
    <row r="38" spans="1:52" s="5" customFormat="1" ht="72" customHeight="1" x14ac:dyDescent="0.25">
      <c r="A38" s="318"/>
      <c r="B38" s="304"/>
      <c r="C38" s="315"/>
      <c r="D38" s="310"/>
      <c r="E38" s="312"/>
      <c r="F38" s="312"/>
      <c r="G38" s="49" t="s">
        <v>12</v>
      </c>
      <c r="H38" s="194">
        <f t="shared" ref="H38" si="51">+L38++R38+X38+Y38+AE38</f>
        <v>14</v>
      </c>
      <c r="I38" s="26">
        <f t="shared" ref="I38:L39" si="52">+I34+I36</f>
        <v>1</v>
      </c>
      <c r="J38" s="26">
        <f t="shared" si="52"/>
        <v>1</v>
      </c>
      <c r="K38" s="26">
        <f t="shared" si="52"/>
        <v>1</v>
      </c>
      <c r="L38" s="114">
        <f t="shared" si="52"/>
        <v>1</v>
      </c>
      <c r="M38" s="115">
        <f>+M34+M36</f>
        <v>4</v>
      </c>
      <c r="N38" s="26">
        <f t="shared" ref="N38:Y39" si="53">+N34+N36</f>
        <v>4</v>
      </c>
      <c r="O38" s="26">
        <f t="shared" si="53"/>
        <v>4</v>
      </c>
      <c r="P38" s="26">
        <f t="shared" si="53"/>
        <v>4</v>
      </c>
      <c r="Q38" s="26">
        <f t="shared" si="53"/>
        <v>4</v>
      </c>
      <c r="R38" s="94">
        <f t="shared" si="53"/>
        <v>4</v>
      </c>
      <c r="S38" s="190">
        <f t="shared" si="53"/>
        <v>4</v>
      </c>
      <c r="T38" s="190">
        <f t="shared" si="53"/>
        <v>4</v>
      </c>
      <c r="U38" s="190">
        <f t="shared" si="53"/>
        <v>4</v>
      </c>
      <c r="V38" s="190">
        <f t="shared" si="53"/>
        <v>4</v>
      </c>
      <c r="W38" s="190">
        <f t="shared" si="53"/>
        <v>4</v>
      </c>
      <c r="X38" s="190">
        <f t="shared" si="53"/>
        <v>4</v>
      </c>
      <c r="Y38" s="115">
        <f t="shared" si="53"/>
        <v>4</v>
      </c>
      <c r="Z38" s="115">
        <f t="shared" ref="Z38:AA38" si="54">+Z34+Z36</f>
        <v>4</v>
      </c>
      <c r="AA38" s="115">
        <f t="shared" si="54"/>
        <v>4</v>
      </c>
      <c r="AB38" s="26"/>
      <c r="AC38" s="26"/>
      <c r="AD38" s="117"/>
      <c r="AE38" s="118">
        <f t="shared" ref="AE38:AE39" si="55">+AE34+AE36</f>
        <v>1</v>
      </c>
      <c r="AF38" s="94"/>
      <c r="AG38" s="26"/>
      <c r="AH38" s="26"/>
      <c r="AI38" s="26"/>
      <c r="AJ38" s="117"/>
      <c r="AK38" s="119">
        <f t="shared" ref="AK38:AL39" si="56">+AK34+AK36</f>
        <v>1</v>
      </c>
      <c r="AL38" s="94">
        <f t="shared" si="56"/>
        <v>2</v>
      </c>
      <c r="AM38" s="94"/>
      <c r="AN38" s="94"/>
      <c r="AO38" s="112">
        <f t="shared" si="50"/>
        <v>0.5</v>
      </c>
      <c r="AP38" s="110">
        <f t="shared" ref="AP38:AP41" si="57">(R38+L38+X38+AL38)/H38</f>
        <v>0.7857142857142857</v>
      </c>
      <c r="AQ38" s="286"/>
      <c r="AR38" s="273"/>
      <c r="AS38" s="273"/>
      <c r="AT38" s="286"/>
      <c r="AU38" s="289"/>
      <c r="AV38" s="282"/>
      <c r="AW38" s="273"/>
      <c r="AX38" s="273"/>
      <c r="AY38" s="286"/>
      <c r="AZ38" s="289"/>
    </row>
    <row r="39" spans="1:52" s="5" customFormat="1" ht="72" customHeight="1" thickBot="1" x14ac:dyDescent="0.3">
      <c r="A39" s="318"/>
      <c r="B39" s="305"/>
      <c r="C39" s="316"/>
      <c r="D39" s="310"/>
      <c r="E39" s="313"/>
      <c r="F39" s="313"/>
      <c r="G39" s="53" t="s">
        <v>13</v>
      </c>
      <c r="H39" s="197">
        <f t="shared" ref="H39" si="58">+L39+R39++X39+Y39+AE39</f>
        <v>2276064902</v>
      </c>
      <c r="I39" s="92">
        <f>+I35+I37</f>
        <v>259000000</v>
      </c>
      <c r="J39" s="92">
        <f>+J35+J37</f>
        <v>259000000</v>
      </c>
      <c r="K39" s="92">
        <f>+K35+K37</f>
        <v>266794422</v>
      </c>
      <c r="L39" s="120">
        <f t="shared" si="52"/>
        <v>262322021</v>
      </c>
      <c r="M39" s="122">
        <f>+M35+M37</f>
        <v>348853000</v>
      </c>
      <c r="N39" s="88">
        <f>+N35+N37</f>
        <v>446705816</v>
      </c>
      <c r="O39" s="88">
        <f>+O35+O37</f>
        <v>462953716</v>
      </c>
      <c r="P39" s="88">
        <f>+P35+P37</f>
        <v>462953716</v>
      </c>
      <c r="Q39" s="88">
        <f>+Q35+Q37</f>
        <v>476269815</v>
      </c>
      <c r="R39" s="89">
        <f t="shared" si="53"/>
        <v>476269815</v>
      </c>
      <c r="S39" s="191">
        <f t="shared" si="53"/>
        <v>462772733</v>
      </c>
      <c r="T39" s="191">
        <f t="shared" si="53"/>
        <v>462772733</v>
      </c>
      <c r="U39" s="191">
        <f t="shared" si="53"/>
        <v>460645466</v>
      </c>
      <c r="V39" s="191">
        <f t="shared" si="53"/>
        <v>482731666</v>
      </c>
      <c r="W39" s="191">
        <f t="shared" si="53"/>
        <v>537606666</v>
      </c>
      <c r="X39" s="191">
        <f t="shared" si="53"/>
        <v>528206166</v>
      </c>
      <c r="Y39" s="122">
        <f t="shared" si="53"/>
        <v>584266900</v>
      </c>
      <c r="Z39" s="122">
        <f t="shared" ref="Z39:AA39" si="59">+Z35+Z37</f>
        <v>584266900</v>
      </c>
      <c r="AA39" s="122">
        <f t="shared" si="59"/>
        <v>584266900</v>
      </c>
      <c r="AB39" s="96"/>
      <c r="AC39" s="96"/>
      <c r="AD39" s="123"/>
      <c r="AE39" s="122">
        <f t="shared" si="55"/>
        <v>425000000</v>
      </c>
      <c r="AF39" s="89"/>
      <c r="AG39" s="96"/>
      <c r="AH39" s="96"/>
      <c r="AI39" s="96"/>
      <c r="AJ39" s="123"/>
      <c r="AK39" s="124">
        <f t="shared" si="56"/>
        <v>460104900</v>
      </c>
      <c r="AL39" s="89">
        <f t="shared" si="56"/>
        <v>539197900</v>
      </c>
      <c r="AM39" s="89"/>
      <c r="AN39" s="89"/>
      <c r="AO39" s="125">
        <f t="shared" si="50"/>
        <v>0.92286230830464644</v>
      </c>
      <c r="AP39" s="99">
        <f t="shared" si="57"/>
        <v>0.79347293673965713</v>
      </c>
      <c r="AQ39" s="287"/>
      <c r="AR39" s="284"/>
      <c r="AS39" s="284"/>
      <c r="AT39" s="287"/>
      <c r="AU39" s="290"/>
      <c r="AV39" s="283"/>
      <c r="AW39" s="284"/>
      <c r="AX39" s="284"/>
      <c r="AY39" s="287"/>
      <c r="AZ39" s="290"/>
    </row>
    <row r="40" spans="1:52" s="5" customFormat="1" ht="63.75" customHeight="1" x14ac:dyDescent="0.25">
      <c r="A40" s="318"/>
      <c r="B40" s="303">
        <v>6</v>
      </c>
      <c r="C40" s="314" t="s">
        <v>155</v>
      </c>
      <c r="D40" s="309" t="s">
        <v>137</v>
      </c>
      <c r="E40" s="311">
        <f>+GESTIÓN!$D$14</f>
        <v>433</v>
      </c>
      <c r="F40" s="311" t="s">
        <v>150</v>
      </c>
      <c r="G40" s="50" t="s">
        <v>8</v>
      </c>
      <c r="H40" s="194">
        <f t="shared" ref="H40" si="60">+L40++R40+X40+Y40+AE40</f>
        <v>24</v>
      </c>
      <c r="I40" s="126">
        <v>3</v>
      </c>
      <c r="J40" s="126">
        <v>3</v>
      </c>
      <c r="K40" s="126">
        <v>3</v>
      </c>
      <c r="L40" s="180">
        <v>3</v>
      </c>
      <c r="M40" s="161">
        <v>6</v>
      </c>
      <c r="N40" s="126">
        <v>6</v>
      </c>
      <c r="O40" s="126">
        <v>7</v>
      </c>
      <c r="P40" s="126">
        <v>7</v>
      </c>
      <c r="Q40" s="126">
        <v>7</v>
      </c>
      <c r="R40" s="180">
        <v>7</v>
      </c>
      <c r="S40" s="181">
        <v>6</v>
      </c>
      <c r="T40" s="181">
        <v>6</v>
      </c>
      <c r="U40" s="181">
        <v>6</v>
      </c>
      <c r="V40" s="180">
        <v>6</v>
      </c>
      <c r="W40" s="180">
        <v>6</v>
      </c>
      <c r="X40" s="180">
        <v>6</v>
      </c>
      <c r="Y40" s="161">
        <v>6</v>
      </c>
      <c r="Z40" s="161">
        <v>6</v>
      </c>
      <c r="AA40" s="161">
        <v>6</v>
      </c>
      <c r="AB40" s="97"/>
      <c r="AC40" s="97"/>
      <c r="AD40" s="127"/>
      <c r="AE40" s="182">
        <v>2</v>
      </c>
      <c r="AF40" s="98"/>
      <c r="AG40" s="97"/>
      <c r="AH40" s="97"/>
      <c r="AI40" s="97"/>
      <c r="AJ40" s="127"/>
      <c r="AK40" s="183">
        <v>1</v>
      </c>
      <c r="AL40" s="184">
        <v>4</v>
      </c>
      <c r="AM40" s="184"/>
      <c r="AN40" s="180"/>
      <c r="AO40" s="109">
        <f t="shared" si="50"/>
        <v>0.66666666666666663</v>
      </c>
      <c r="AP40" s="110">
        <f t="shared" si="57"/>
        <v>0.83333333333333337</v>
      </c>
      <c r="AQ40" s="278" t="s">
        <v>187</v>
      </c>
      <c r="AR40" s="272" t="s">
        <v>166</v>
      </c>
      <c r="AS40" s="272" t="s">
        <v>166</v>
      </c>
      <c r="AT40" s="278" t="s">
        <v>188</v>
      </c>
      <c r="AU40" s="278" t="s">
        <v>175</v>
      </c>
      <c r="AV40" s="269" t="s">
        <v>213</v>
      </c>
      <c r="AW40" s="272" t="s">
        <v>166</v>
      </c>
      <c r="AX40" s="272" t="s">
        <v>166</v>
      </c>
      <c r="AY40" s="275" t="s">
        <v>214</v>
      </c>
      <c r="AZ40" s="278" t="s">
        <v>215</v>
      </c>
    </row>
    <row r="41" spans="1:52" s="5" customFormat="1" ht="66.75" customHeight="1" x14ac:dyDescent="0.25">
      <c r="A41" s="318"/>
      <c r="B41" s="304"/>
      <c r="C41" s="315"/>
      <c r="D41" s="310"/>
      <c r="E41" s="312"/>
      <c r="F41" s="312"/>
      <c r="G41" s="52" t="s">
        <v>9</v>
      </c>
      <c r="H41" s="194">
        <f t="shared" ref="H41" si="61">+L41+R41++X41+Y41+AE41</f>
        <v>799759114</v>
      </c>
      <c r="I41" s="92">
        <v>170999895</v>
      </c>
      <c r="J41" s="92">
        <v>170999895</v>
      </c>
      <c r="K41" s="92">
        <v>126996034</v>
      </c>
      <c r="L41" s="166">
        <v>83301867</v>
      </c>
      <c r="M41" s="167">
        <v>168348000</v>
      </c>
      <c r="N41" s="88">
        <v>168348000</v>
      </c>
      <c r="O41" s="88">
        <v>152100100</v>
      </c>
      <c r="P41" s="88">
        <v>152100100</v>
      </c>
      <c r="Q41" s="88">
        <v>126473767</v>
      </c>
      <c r="R41" s="111">
        <v>125356519</v>
      </c>
      <c r="S41" s="178">
        <v>156788000</v>
      </c>
      <c r="T41" s="178">
        <v>156788000</v>
      </c>
      <c r="U41" s="178">
        <v>156788000</v>
      </c>
      <c r="V41" s="178">
        <v>153275000</v>
      </c>
      <c r="W41" s="178">
        <v>164249500</v>
      </c>
      <c r="X41" s="178">
        <v>163232728</v>
      </c>
      <c r="Y41" s="167">
        <v>132868000</v>
      </c>
      <c r="Z41" s="167">
        <v>132868000</v>
      </c>
      <c r="AA41" s="167">
        <v>132868000</v>
      </c>
      <c r="AB41" s="93"/>
      <c r="AC41" s="93"/>
      <c r="AD41" s="128"/>
      <c r="AE41" s="167">
        <v>295000000</v>
      </c>
      <c r="AF41" s="88"/>
      <c r="AG41" s="93"/>
      <c r="AH41" s="93"/>
      <c r="AI41" s="93"/>
      <c r="AJ41" s="128"/>
      <c r="AK41" s="185">
        <v>95069000</v>
      </c>
      <c r="AL41" s="169">
        <v>132069000</v>
      </c>
      <c r="AM41" s="169"/>
      <c r="AN41" s="111"/>
      <c r="AO41" s="112">
        <f t="shared" si="50"/>
        <v>0.99398651293012619</v>
      </c>
      <c r="AP41" s="110">
        <f t="shared" si="57"/>
        <v>0.63013988234462304</v>
      </c>
      <c r="AQ41" s="279"/>
      <c r="AR41" s="273"/>
      <c r="AS41" s="273"/>
      <c r="AT41" s="279"/>
      <c r="AU41" s="279"/>
      <c r="AV41" s="270"/>
      <c r="AW41" s="273"/>
      <c r="AX41" s="273"/>
      <c r="AY41" s="276"/>
      <c r="AZ41" s="279"/>
    </row>
    <row r="42" spans="1:52" s="5" customFormat="1" ht="53.25" customHeight="1" x14ac:dyDescent="0.25">
      <c r="A42" s="318"/>
      <c r="B42" s="304"/>
      <c r="C42" s="315"/>
      <c r="D42" s="310"/>
      <c r="E42" s="312"/>
      <c r="F42" s="312"/>
      <c r="G42" s="49" t="s">
        <v>10</v>
      </c>
      <c r="H42" s="195"/>
      <c r="I42" s="196"/>
      <c r="J42" s="196"/>
      <c r="K42" s="196"/>
      <c r="L42" s="170"/>
      <c r="M42" s="171"/>
      <c r="N42" s="186"/>
      <c r="O42" s="172"/>
      <c r="P42" s="172"/>
      <c r="Q42" s="172"/>
      <c r="R42" s="173"/>
      <c r="S42" s="187"/>
      <c r="T42" s="187"/>
      <c r="U42" s="187"/>
      <c r="V42" s="187"/>
      <c r="W42" s="187"/>
      <c r="X42" s="187"/>
      <c r="Y42" s="171"/>
      <c r="Z42" s="171"/>
      <c r="AA42" s="171"/>
      <c r="AB42" s="25"/>
      <c r="AC42" s="25"/>
      <c r="AD42" s="113"/>
      <c r="AE42" s="171"/>
      <c r="AF42" s="174"/>
      <c r="AG42" s="25"/>
      <c r="AH42" s="25"/>
      <c r="AI42" s="25"/>
      <c r="AJ42" s="113"/>
      <c r="AK42" s="175"/>
      <c r="AL42" s="172"/>
      <c r="AM42" s="172"/>
      <c r="AN42" s="173"/>
      <c r="AO42" s="175"/>
      <c r="AP42" s="172"/>
      <c r="AQ42" s="279"/>
      <c r="AR42" s="273"/>
      <c r="AS42" s="273"/>
      <c r="AT42" s="279"/>
      <c r="AU42" s="279"/>
      <c r="AV42" s="270"/>
      <c r="AW42" s="273"/>
      <c r="AX42" s="273"/>
      <c r="AY42" s="276"/>
      <c r="AZ42" s="279"/>
    </row>
    <row r="43" spans="1:52" s="5" customFormat="1" ht="62.25" customHeight="1" x14ac:dyDescent="0.25">
      <c r="A43" s="318"/>
      <c r="B43" s="304"/>
      <c r="C43" s="315"/>
      <c r="D43" s="310"/>
      <c r="E43" s="312"/>
      <c r="F43" s="312"/>
      <c r="G43" s="52" t="s">
        <v>11</v>
      </c>
      <c r="H43" s="194">
        <f t="shared" ref="H43" si="62">+L43+R43++X43+Y43+AE43</f>
        <v>80757593</v>
      </c>
      <c r="I43" s="196"/>
      <c r="J43" s="196"/>
      <c r="K43" s="196"/>
      <c r="L43" s="170"/>
      <c r="M43" s="171"/>
      <c r="N43" s="188">
        <v>29455450</v>
      </c>
      <c r="O43" s="188">
        <v>29455450</v>
      </c>
      <c r="P43" s="188">
        <v>27737160</v>
      </c>
      <c r="Q43" s="188">
        <v>27737160</v>
      </c>
      <c r="R43" s="189">
        <f>+Q43</f>
        <v>27737160</v>
      </c>
      <c r="S43" s="178">
        <v>14781100</v>
      </c>
      <c r="T43" s="178">
        <v>14781100</v>
      </c>
      <c r="U43" s="178">
        <v>14781100</v>
      </c>
      <c r="V43" s="178">
        <v>14781100</v>
      </c>
      <c r="W43" s="178">
        <v>14781100</v>
      </c>
      <c r="X43" s="178">
        <v>11209700</v>
      </c>
      <c r="Y43" s="179">
        <v>41810733</v>
      </c>
      <c r="Z43" s="179">
        <v>41810733</v>
      </c>
      <c r="AA43" s="179">
        <v>41810733</v>
      </c>
      <c r="AB43" s="25"/>
      <c r="AC43" s="25"/>
      <c r="AD43" s="113"/>
      <c r="AE43" s="171"/>
      <c r="AF43" s="174"/>
      <c r="AG43" s="25"/>
      <c r="AH43" s="25"/>
      <c r="AI43" s="25"/>
      <c r="AJ43" s="113"/>
      <c r="AK43" s="185">
        <v>41810240</v>
      </c>
      <c r="AL43" s="169">
        <v>41810240</v>
      </c>
      <c r="AM43" s="169"/>
      <c r="AN43" s="189"/>
      <c r="AO43" s="112">
        <f t="shared" ref="AO43:AO45" si="63">+AL43/AA43</f>
        <v>0.99998820876926509</v>
      </c>
      <c r="AP43" s="172"/>
      <c r="AQ43" s="279"/>
      <c r="AR43" s="273"/>
      <c r="AS43" s="273"/>
      <c r="AT43" s="279"/>
      <c r="AU43" s="279"/>
      <c r="AV43" s="270"/>
      <c r="AW43" s="273"/>
      <c r="AX43" s="273"/>
      <c r="AY43" s="276"/>
      <c r="AZ43" s="279"/>
    </row>
    <row r="44" spans="1:52" s="5" customFormat="1" ht="54.75" customHeight="1" x14ac:dyDescent="0.25">
      <c r="A44" s="318"/>
      <c r="B44" s="304"/>
      <c r="C44" s="315"/>
      <c r="D44" s="310"/>
      <c r="E44" s="312"/>
      <c r="F44" s="312"/>
      <c r="G44" s="49" t="s">
        <v>12</v>
      </c>
      <c r="H44" s="194">
        <f t="shared" ref="H44" si="64">+L44++R44+X44+Y44+AE44</f>
        <v>24</v>
      </c>
      <c r="I44" s="26">
        <f t="shared" ref="I44:L45" si="65">+I40+I42</f>
        <v>3</v>
      </c>
      <c r="J44" s="26">
        <f t="shared" si="65"/>
        <v>3</v>
      </c>
      <c r="K44" s="26">
        <f t="shared" si="65"/>
        <v>3</v>
      </c>
      <c r="L44" s="114">
        <f t="shared" si="65"/>
        <v>3</v>
      </c>
      <c r="M44" s="115">
        <f>+M40+M42</f>
        <v>6</v>
      </c>
      <c r="N44" s="26">
        <f t="shared" ref="N44:Y45" si="66">+N40+N42</f>
        <v>6</v>
      </c>
      <c r="O44" s="26">
        <f t="shared" si="66"/>
        <v>7</v>
      </c>
      <c r="P44" s="26">
        <f t="shared" si="66"/>
        <v>7</v>
      </c>
      <c r="Q44" s="26">
        <f t="shared" si="66"/>
        <v>7</v>
      </c>
      <c r="R44" s="94">
        <f t="shared" si="66"/>
        <v>7</v>
      </c>
      <c r="S44" s="190">
        <f t="shared" si="66"/>
        <v>6</v>
      </c>
      <c r="T44" s="190">
        <f t="shared" si="66"/>
        <v>6</v>
      </c>
      <c r="U44" s="190">
        <f t="shared" si="66"/>
        <v>6</v>
      </c>
      <c r="V44" s="190">
        <f t="shared" si="66"/>
        <v>6</v>
      </c>
      <c r="W44" s="190">
        <f t="shared" si="66"/>
        <v>6</v>
      </c>
      <c r="X44" s="190">
        <f t="shared" si="66"/>
        <v>6</v>
      </c>
      <c r="Y44" s="115">
        <f t="shared" si="66"/>
        <v>6</v>
      </c>
      <c r="Z44" s="115">
        <f t="shared" ref="Z44:AA44" si="67">+Z40+Z42</f>
        <v>6</v>
      </c>
      <c r="AA44" s="115">
        <f t="shared" si="67"/>
        <v>6</v>
      </c>
      <c r="AB44" s="26"/>
      <c r="AC44" s="26"/>
      <c r="AD44" s="117"/>
      <c r="AE44" s="118">
        <f t="shared" ref="AE44:AE45" si="68">+AE40+AE42</f>
        <v>2</v>
      </c>
      <c r="AF44" s="94"/>
      <c r="AG44" s="26"/>
      <c r="AH44" s="26"/>
      <c r="AI44" s="26"/>
      <c r="AJ44" s="117"/>
      <c r="AK44" s="119">
        <f t="shared" ref="AK44:AL45" si="69">+AK40+AK42</f>
        <v>1</v>
      </c>
      <c r="AL44" s="94">
        <f t="shared" si="69"/>
        <v>4</v>
      </c>
      <c r="AM44" s="199"/>
      <c r="AN44" s="94"/>
      <c r="AO44" s="112">
        <f t="shared" si="63"/>
        <v>0.66666666666666663</v>
      </c>
      <c r="AP44" s="110">
        <f t="shared" ref="AP44:AP45" si="70">(R44+L44+X44+AL44)/H44</f>
        <v>0.83333333333333337</v>
      </c>
      <c r="AQ44" s="279"/>
      <c r="AR44" s="273"/>
      <c r="AS44" s="273"/>
      <c r="AT44" s="279"/>
      <c r="AU44" s="279"/>
      <c r="AV44" s="270"/>
      <c r="AW44" s="273"/>
      <c r="AX44" s="273"/>
      <c r="AY44" s="276"/>
      <c r="AZ44" s="279"/>
    </row>
    <row r="45" spans="1:52" s="5" customFormat="1" ht="63.75" customHeight="1" thickBot="1" x14ac:dyDescent="0.3">
      <c r="A45" s="318"/>
      <c r="B45" s="305"/>
      <c r="C45" s="316"/>
      <c r="D45" s="359"/>
      <c r="E45" s="313"/>
      <c r="F45" s="313"/>
      <c r="G45" s="54" t="s">
        <v>13</v>
      </c>
      <c r="H45" s="197">
        <f t="shared" ref="H45" si="71">+L45+R45++X45+Y45+AE45</f>
        <v>880516707</v>
      </c>
      <c r="I45" s="95">
        <f>+I41+I43</f>
        <v>170999895</v>
      </c>
      <c r="J45" s="95">
        <f>+J41+J43</f>
        <v>170999895</v>
      </c>
      <c r="K45" s="95">
        <f>+K41+K43</f>
        <v>126996034</v>
      </c>
      <c r="L45" s="120">
        <f t="shared" si="65"/>
        <v>83301867</v>
      </c>
      <c r="M45" s="122">
        <f>+M41+M43</f>
        <v>168348000</v>
      </c>
      <c r="N45" s="122">
        <f>+N41+N43</f>
        <v>197803450</v>
      </c>
      <c r="O45" s="122">
        <f>+O41+O43</f>
        <v>181555550</v>
      </c>
      <c r="P45" s="122">
        <f>+P41+P43</f>
        <v>179837260</v>
      </c>
      <c r="Q45" s="122">
        <f>+Q41+Q43</f>
        <v>154210927</v>
      </c>
      <c r="R45" s="89">
        <f t="shared" si="66"/>
        <v>153093679</v>
      </c>
      <c r="S45" s="191">
        <f t="shared" si="66"/>
        <v>171569100</v>
      </c>
      <c r="T45" s="191">
        <f t="shared" si="66"/>
        <v>171569100</v>
      </c>
      <c r="U45" s="191">
        <f t="shared" si="66"/>
        <v>171569100</v>
      </c>
      <c r="V45" s="191">
        <f t="shared" si="66"/>
        <v>168056100</v>
      </c>
      <c r="W45" s="191">
        <f t="shared" si="66"/>
        <v>179030600</v>
      </c>
      <c r="X45" s="191">
        <f t="shared" si="66"/>
        <v>174442428</v>
      </c>
      <c r="Y45" s="122">
        <f t="shared" si="66"/>
        <v>174678733</v>
      </c>
      <c r="Z45" s="122">
        <f t="shared" ref="Z45:AA45" si="72">+Z41+Z43</f>
        <v>174678733</v>
      </c>
      <c r="AA45" s="122">
        <f t="shared" si="72"/>
        <v>174678733</v>
      </c>
      <c r="AB45" s="96"/>
      <c r="AC45" s="96"/>
      <c r="AD45" s="123"/>
      <c r="AE45" s="122">
        <f t="shared" si="68"/>
        <v>295000000</v>
      </c>
      <c r="AF45" s="89"/>
      <c r="AG45" s="96"/>
      <c r="AH45" s="96"/>
      <c r="AI45" s="96"/>
      <c r="AJ45" s="123"/>
      <c r="AK45" s="124">
        <f t="shared" si="69"/>
        <v>136879240</v>
      </c>
      <c r="AL45" s="89">
        <f t="shared" si="69"/>
        <v>173879240</v>
      </c>
      <c r="AM45" s="121"/>
      <c r="AN45" s="89"/>
      <c r="AO45" s="125">
        <f t="shared" si="63"/>
        <v>0.99542306618402143</v>
      </c>
      <c r="AP45" s="99">
        <f t="shared" si="70"/>
        <v>0.66406146453732195</v>
      </c>
      <c r="AQ45" s="280"/>
      <c r="AR45" s="284"/>
      <c r="AS45" s="284"/>
      <c r="AT45" s="280"/>
      <c r="AU45" s="280"/>
      <c r="AV45" s="271"/>
      <c r="AW45" s="274"/>
      <c r="AX45" s="274"/>
      <c r="AY45" s="277"/>
      <c r="AZ45" s="280"/>
    </row>
    <row r="46" spans="1:52" ht="31.5" customHeight="1" x14ac:dyDescent="0.25">
      <c r="A46" s="362" t="s">
        <v>14</v>
      </c>
      <c r="B46" s="363"/>
      <c r="C46" s="363"/>
      <c r="D46" s="363"/>
      <c r="E46" s="363"/>
      <c r="F46" s="364"/>
      <c r="G46" s="48" t="s">
        <v>9</v>
      </c>
      <c r="H46" s="90">
        <f>H11+H17+H23+H29+H35+H41</f>
        <v>11356980995</v>
      </c>
      <c r="I46" s="90">
        <f>I11+I17+I23+I29+I35+I41</f>
        <v>1643433817</v>
      </c>
      <c r="J46" s="90">
        <f>J11+J17+J23+J29+J35+J41</f>
        <v>1643433817</v>
      </c>
      <c r="K46" s="90">
        <f t="shared" ref="K46:AE46" si="73">K11+K17+K23+K29+K35+K41</f>
        <v>1368650617</v>
      </c>
      <c r="L46" s="27">
        <f t="shared" si="73"/>
        <v>1198849249</v>
      </c>
      <c r="M46" s="27">
        <f t="shared" si="73"/>
        <v>1744585000</v>
      </c>
      <c r="N46" s="27">
        <f t="shared" si="73"/>
        <v>1744585000</v>
      </c>
      <c r="O46" s="27">
        <f t="shared" si="73"/>
        <v>1704184978</v>
      </c>
      <c r="P46" s="27">
        <f t="shared" si="73"/>
        <v>1704184978</v>
      </c>
      <c r="Q46" s="27">
        <f t="shared" si="73"/>
        <v>1660934978</v>
      </c>
      <c r="R46" s="27">
        <f t="shared" si="73"/>
        <v>1659773385</v>
      </c>
      <c r="S46" s="27">
        <f t="shared" si="73"/>
        <v>2300000000</v>
      </c>
      <c r="T46" s="27">
        <f t="shared" si="73"/>
        <v>2300000000</v>
      </c>
      <c r="U46" s="27">
        <f t="shared" si="73"/>
        <v>2300000000</v>
      </c>
      <c r="V46" s="192">
        <f t="shared" si="73"/>
        <v>2291350000</v>
      </c>
      <c r="W46" s="192">
        <f t="shared" si="73"/>
        <v>2291350000</v>
      </c>
      <c r="X46" s="27">
        <f t="shared" si="73"/>
        <v>2272358361</v>
      </c>
      <c r="Y46" s="27">
        <f t="shared" si="73"/>
        <v>3550000000</v>
      </c>
      <c r="Z46" s="27">
        <f t="shared" si="73"/>
        <v>3550000000</v>
      </c>
      <c r="AA46" s="27">
        <f t="shared" si="73"/>
        <v>3150000000</v>
      </c>
      <c r="AB46" s="27">
        <f t="shared" si="73"/>
        <v>0</v>
      </c>
      <c r="AC46" s="27">
        <f t="shared" si="73"/>
        <v>0</v>
      </c>
      <c r="AD46" s="27">
        <f t="shared" si="73"/>
        <v>0</v>
      </c>
      <c r="AE46" s="27">
        <f t="shared" si="73"/>
        <v>2676000000</v>
      </c>
      <c r="AF46" s="27">
        <f t="shared" ref="AF46:AJ46" si="74">AF11+AF29+AF35+AF41</f>
        <v>0</v>
      </c>
      <c r="AG46" s="27">
        <f t="shared" si="74"/>
        <v>0</v>
      </c>
      <c r="AH46" s="27">
        <f t="shared" si="74"/>
        <v>0</v>
      </c>
      <c r="AI46" s="27">
        <f t="shared" si="74"/>
        <v>0</v>
      </c>
      <c r="AJ46" s="27">
        <f t="shared" si="74"/>
        <v>0</v>
      </c>
      <c r="AK46" s="27">
        <f t="shared" ref="AK46:AL46" si="75">AK11+AK17+AK23+AK29+AK35+AK41</f>
        <v>1632800000</v>
      </c>
      <c r="AL46" s="27">
        <f t="shared" si="75"/>
        <v>2312671900</v>
      </c>
      <c r="AM46" s="22"/>
      <c r="AN46" s="22"/>
      <c r="AO46" s="137">
        <f>+AL46/AA46</f>
        <v>0.73418155555555553</v>
      </c>
      <c r="AP46" s="110">
        <f>(R46+L46+X46+AL46)/H46</f>
        <v>0.65542531930599568</v>
      </c>
      <c r="AQ46" s="368"/>
      <c r="AR46" s="369"/>
      <c r="AS46" s="369"/>
      <c r="AT46" s="369"/>
      <c r="AU46" s="369"/>
      <c r="AV46" s="485"/>
      <c r="AW46" s="486"/>
      <c r="AX46" s="486"/>
      <c r="AY46" s="486"/>
      <c r="AZ46" s="487"/>
    </row>
    <row r="47" spans="1:52" ht="28.5" customHeight="1" x14ac:dyDescent="0.25">
      <c r="A47" s="362"/>
      <c r="B47" s="363"/>
      <c r="C47" s="363"/>
      <c r="D47" s="363"/>
      <c r="E47" s="363"/>
      <c r="F47" s="364"/>
      <c r="G47" s="52" t="s">
        <v>11</v>
      </c>
      <c r="H47" s="129">
        <f>+H13+H19+H25+H31+H37+H43</f>
        <v>911025191</v>
      </c>
      <c r="I47" s="26">
        <f t="shared" ref="I47:AE47" si="76">+I13+I19+I25+I31+I37+I43</f>
        <v>0</v>
      </c>
      <c r="J47" s="26">
        <f t="shared" si="76"/>
        <v>0</v>
      </c>
      <c r="K47" s="26">
        <f t="shared" si="76"/>
        <v>0</v>
      </c>
      <c r="L47" s="26">
        <f t="shared" si="76"/>
        <v>0</v>
      </c>
      <c r="M47" s="26">
        <f t="shared" si="76"/>
        <v>0</v>
      </c>
      <c r="N47" s="26">
        <f t="shared" si="76"/>
        <v>406228423</v>
      </c>
      <c r="O47" s="26">
        <f t="shared" si="76"/>
        <v>406228423</v>
      </c>
      <c r="P47" s="26">
        <f t="shared" si="76"/>
        <v>404510129</v>
      </c>
      <c r="Q47" s="26">
        <f t="shared" si="76"/>
        <v>404510129</v>
      </c>
      <c r="R47" s="26">
        <f t="shared" si="76"/>
        <v>404510128</v>
      </c>
      <c r="S47" s="26">
        <f t="shared" si="76"/>
        <v>148104234</v>
      </c>
      <c r="T47" s="26">
        <f t="shared" si="76"/>
        <v>148104234</v>
      </c>
      <c r="U47" s="26">
        <f t="shared" si="76"/>
        <v>145832899</v>
      </c>
      <c r="V47" s="193">
        <f t="shared" si="76"/>
        <v>145832899</v>
      </c>
      <c r="W47" s="193">
        <f t="shared" si="76"/>
        <v>145832899</v>
      </c>
      <c r="X47" s="26">
        <f t="shared" si="76"/>
        <v>142261499</v>
      </c>
      <c r="Y47" s="27">
        <f t="shared" si="76"/>
        <v>364253564</v>
      </c>
      <c r="Z47" s="27">
        <f t="shared" si="76"/>
        <v>364253564</v>
      </c>
      <c r="AA47" s="27">
        <f t="shared" si="76"/>
        <v>364253564</v>
      </c>
      <c r="AB47" s="27">
        <f t="shared" si="76"/>
        <v>0</v>
      </c>
      <c r="AC47" s="27">
        <f t="shared" si="76"/>
        <v>0</v>
      </c>
      <c r="AD47" s="27">
        <f t="shared" si="76"/>
        <v>0</v>
      </c>
      <c r="AE47" s="27">
        <f t="shared" si="76"/>
        <v>0</v>
      </c>
      <c r="AF47" s="27">
        <f t="shared" ref="AF47:AJ47" si="77">+AF13+AF31+AF43</f>
        <v>0</v>
      </c>
      <c r="AG47" s="27">
        <f t="shared" si="77"/>
        <v>0</v>
      </c>
      <c r="AH47" s="27">
        <f t="shared" si="77"/>
        <v>0</v>
      </c>
      <c r="AI47" s="27">
        <f t="shared" si="77"/>
        <v>0</v>
      </c>
      <c r="AJ47" s="27">
        <f t="shared" si="77"/>
        <v>0</v>
      </c>
      <c r="AK47" s="27">
        <f t="shared" ref="AK47:AL47" si="78">+AK13+AK19+AK25+AK31+AK37+AK43</f>
        <v>315275603</v>
      </c>
      <c r="AL47" s="27">
        <f t="shared" si="78"/>
        <v>359657271</v>
      </c>
      <c r="AM47" s="29"/>
      <c r="AN47" s="28"/>
      <c r="AO47" s="137">
        <f>+AL47/AA47</f>
        <v>0.98738161145349834</v>
      </c>
      <c r="AP47" s="110"/>
      <c r="AQ47" s="370"/>
      <c r="AR47" s="371"/>
      <c r="AS47" s="371"/>
      <c r="AT47" s="371"/>
      <c r="AU47" s="371"/>
      <c r="AV47" s="488"/>
      <c r="AW47" s="489"/>
      <c r="AX47" s="489"/>
      <c r="AY47" s="489"/>
      <c r="AZ47" s="490"/>
    </row>
    <row r="48" spans="1:52" ht="35.25" customHeight="1" thickBot="1" x14ac:dyDescent="0.3">
      <c r="A48" s="365"/>
      <c r="B48" s="366"/>
      <c r="C48" s="366"/>
      <c r="D48" s="366"/>
      <c r="E48" s="366"/>
      <c r="F48" s="367"/>
      <c r="G48" s="51" t="s">
        <v>14</v>
      </c>
      <c r="H48" s="131">
        <f t="shared" ref="H48" si="79">H46+H47</f>
        <v>12268006186</v>
      </c>
      <c r="I48" s="131">
        <f t="shared" ref="I48:AE48" si="80">I46+I47</f>
        <v>1643433817</v>
      </c>
      <c r="J48" s="131">
        <f t="shared" si="80"/>
        <v>1643433817</v>
      </c>
      <c r="K48" s="131">
        <f t="shared" si="80"/>
        <v>1368650617</v>
      </c>
      <c r="L48" s="131">
        <f t="shared" si="80"/>
        <v>1198849249</v>
      </c>
      <c r="M48" s="131">
        <f t="shared" si="80"/>
        <v>1744585000</v>
      </c>
      <c r="N48" s="131">
        <f t="shared" si="80"/>
        <v>2150813423</v>
      </c>
      <c r="O48" s="131">
        <f t="shared" si="80"/>
        <v>2110413401</v>
      </c>
      <c r="P48" s="131">
        <f t="shared" si="80"/>
        <v>2108695107</v>
      </c>
      <c r="Q48" s="131">
        <f t="shared" si="80"/>
        <v>2065445107</v>
      </c>
      <c r="R48" s="131">
        <f t="shared" si="80"/>
        <v>2064283513</v>
      </c>
      <c r="S48" s="131">
        <f t="shared" si="80"/>
        <v>2448104234</v>
      </c>
      <c r="T48" s="131">
        <f t="shared" si="80"/>
        <v>2448104234</v>
      </c>
      <c r="U48" s="131">
        <f t="shared" si="80"/>
        <v>2445832899</v>
      </c>
      <c r="V48" s="132">
        <f t="shared" si="80"/>
        <v>2437182899</v>
      </c>
      <c r="W48" s="132">
        <f t="shared" si="80"/>
        <v>2437182899</v>
      </c>
      <c r="X48" s="131">
        <f t="shared" si="80"/>
        <v>2414619860</v>
      </c>
      <c r="Y48" s="142">
        <f t="shared" si="80"/>
        <v>3914253564</v>
      </c>
      <c r="Z48" s="131">
        <f t="shared" si="80"/>
        <v>3914253564</v>
      </c>
      <c r="AA48" s="131">
        <f t="shared" si="80"/>
        <v>3514253564</v>
      </c>
      <c r="AB48" s="131">
        <f t="shared" si="80"/>
        <v>0</v>
      </c>
      <c r="AC48" s="131">
        <f t="shared" si="80"/>
        <v>0</v>
      </c>
      <c r="AD48" s="131">
        <f t="shared" si="80"/>
        <v>0</v>
      </c>
      <c r="AE48" s="131">
        <f t="shared" si="80"/>
        <v>2676000000</v>
      </c>
      <c r="AF48" s="27">
        <f t="shared" ref="AF48:AK48" si="81">+AF46+AF47</f>
        <v>0</v>
      </c>
      <c r="AG48" s="27">
        <f t="shared" si="81"/>
        <v>0</v>
      </c>
      <c r="AH48" s="27">
        <f t="shared" si="81"/>
        <v>0</v>
      </c>
      <c r="AI48" s="27">
        <f t="shared" si="81"/>
        <v>0</v>
      </c>
      <c r="AJ48" s="27">
        <f t="shared" si="81"/>
        <v>0</v>
      </c>
      <c r="AK48" s="139">
        <f t="shared" si="81"/>
        <v>1948075603</v>
      </c>
      <c r="AL48" s="139">
        <f t="shared" ref="AL48" si="82">+AL46+AL47</f>
        <v>2672329171</v>
      </c>
      <c r="AM48" s="31"/>
      <c r="AN48" s="31"/>
      <c r="AO48" s="138">
        <f>+AL48/AA48</f>
        <v>0.76042582651841906</v>
      </c>
      <c r="AP48" s="110"/>
      <c r="AQ48" s="372"/>
      <c r="AR48" s="373"/>
      <c r="AS48" s="373"/>
      <c r="AT48" s="373"/>
      <c r="AU48" s="373"/>
      <c r="AV48" s="491"/>
      <c r="AW48" s="492"/>
      <c r="AX48" s="493"/>
      <c r="AY48" s="493"/>
      <c r="AZ48" s="494"/>
    </row>
    <row r="51" spans="7:14" x14ac:dyDescent="0.25">
      <c r="G51" s="71" t="s">
        <v>125</v>
      </c>
      <c r="H51" s="1"/>
      <c r="I51" s="1"/>
      <c r="J51" s="1"/>
      <c r="K51" s="1"/>
      <c r="L51" s="1"/>
      <c r="M51" s="1"/>
    </row>
    <row r="52" spans="7:14" ht="15.75" customHeight="1" x14ac:dyDescent="0.25">
      <c r="G52" s="73" t="s">
        <v>126</v>
      </c>
      <c r="H52" s="320" t="s">
        <v>127</v>
      </c>
      <c r="I52" s="320"/>
      <c r="J52" s="320"/>
      <c r="K52" s="320"/>
      <c r="L52" s="322" t="s">
        <v>128</v>
      </c>
      <c r="M52" s="322"/>
      <c r="N52" s="322"/>
    </row>
    <row r="53" spans="7:14" x14ac:dyDescent="0.25">
      <c r="G53" s="72">
        <v>11</v>
      </c>
      <c r="H53" s="321" t="s">
        <v>129</v>
      </c>
      <c r="I53" s="321"/>
      <c r="J53" s="321"/>
      <c r="K53" s="321"/>
      <c r="L53" s="323" t="s">
        <v>131</v>
      </c>
      <c r="M53" s="323"/>
      <c r="N53" s="323"/>
    </row>
  </sheetData>
  <mergeCells count="134">
    <mergeCell ref="A22:A27"/>
    <mergeCell ref="B16:B21"/>
    <mergeCell ref="C16:C21"/>
    <mergeCell ref="D16:D21"/>
    <mergeCell ref="AU28:AU33"/>
    <mergeCell ref="A46:F48"/>
    <mergeCell ref="AS34:AS39"/>
    <mergeCell ref="D34:D39"/>
    <mergeCell ref="AR40:AR45"/>
    <mergeCell ref="AS40:AS45"/>
    <mergeCell ref="AQ40:AQ45"/>
    <mergeCell ref="AQ46:AU48"/>
    <mergeCell ref="B34:B39"/>
    <mergeCell ref="C34:C39"/>
    <mergeCell ref="AQ34:AQ39"/>
    <mergeCell ref="AR34:AR39"/>
    <mergeCell ref="A28:A45"/>
    <mergeCell ref="E28:E33"/>
    <mergeCell ref="F28:F33"/>
    <mergeCell ref="E34:E39"/>
    <mergeCell ref="F34:F39"/>
    <mergeCell ref="AT40:AT45"/>
    <mergeCell ref="AU40:AU45"/>
    <mergeCell ref="B40:B45"/>
    <mergeCell ref="C40:C45"/>
    <mergeCell ref="D40:D45"/>
    <mergeCell ref="E40:E45"/>
    <mergeCell ref="F40:F45"/>
    <mergeCell ref="AT34:AT39"/>
    <mergeCell ref="AU34:AU39"/>
    <mergeCell ref="E10:E15"/>
    <mergeCell ref="F10:F15"/>
    <mergeCell ref="AU10:AU15"/>
    <mergeCell ref="AR10:AR15"/>
    <mergeCell ref="AS10:AS15"/>
    <mergeCell ref="AT10:AT15"/>
    <mergeCell ref="A7:A9"/>
    <mergeCell ref="AS7:AS9"/>
    <mergeCell ref="AT7:AT9"/>
    <mergeCell ref="AP7:AP9"/>
    <mergeCell ref="B7:D8"/>
    <mergeCell ref="J7:AJ7"/>
    <mergeCell ref="I8:L8"/>
    <mergeCell ref="M8:R8"/>
    <mergeCell ref="S8:X8"/>
    <mergeCell ref="Y8:AD8"/>
    <mergeCell ref="AK8:AN8"/>
    <mergeCell ref="F7:F9"/>
    <mergeCell ref="AK7:AN7"/>
    <mergeCell ref="AR7:AR9"/>
    <mergeCell ref="G7:G9"/>
    <mergeCell ref="A10:A21"/>
    <mergeCell ref="H52:K52"/>
    <mergeCell ref="H53:K53"/>
    <mergeCell ref="L52:N52"/>
    <mergeCell ref="L53:N53"/>
    <mergeCell ref="AO7:AO9"/>
    <mergeCell ref="H7:H9"/>
    <mergeCell ref="AE8:AJ8"/>
    <mergeCell ref="A1:E3"/>
    <mergeCell ref="A4:P4"/>
    <mergeCell ref="A5:P5"/>
    <mergeCell ref="AM3:AU3"/>
    <mergeCell ref="F1:AU1"/>
    <mergeCell ref="F3:AL3"/>
    <mergeCell ref="Q4:AU4"/>
    <mergeCell ref="Q5:AU5"/>
    <mergeCell ref="F2:AU2"/>
    <mergeCell ref="AU7:AU9"/>
    <mergeCell ref="B10:B15"/>
    <mergeCell ref="C10:C15"/>
    <mergeCell ref="D10:D15"/>
    <mergeCell ref="AQ10:AQ15"/>
    <mergeCell ref="AQ7:AQ9"/>
    <mergeCell ref="E7:E9"/>
    <mergeCell ref="B28:B33"/>
    <mergeCell ref="C28:C33"/>
    <mergeCell ref="D28:D33"/>
    <mergeCell ref="AS16:AS21"/>
    <mergeCell ref="AT16:AT21"/>
    <mergeCell ref="E16:E21"/>
    <mergeCell ref="F16:F21"/>
    <mergeCell ref="B22:B27"/>
    <mergeCell ref="C22:C27"/>
    <mergeCell ref="D22:D27"/>
    <mergeCell ref="E22:E27"/>
    <mergeCell ref="F22:F27"/>
    <mergeCell ref="AQ28:AQ33"/>
    <mergeCell ref="AR28:AR33"/>
    <mergeCell ref="AS28:AS33"/>
    <mergeCell ref="AT28:AT33"/>
    <mergeCell ref="AV7:AV9"/>
    <mergeCell ref="AW7:AW9"/>
    <mergeCell ref="AX7:AX9"/>
    <mergeCell ref="AY7:AY9"/>
    <mergeCell ref="AZ7:AZ9"/>
    <mergeCell ref="AU16:AU21"/>
    <mergeCell ref="AQ22:AQ27"/>
    <mergeCell ref="AR22:AR27"/>
    <mergeCell ref="AS22:AS27"/>
    <mergeCell ref="AT22:AT27"/>
    <mergeCell ref="AU22:AU27"/>
    <mergeCell ref="AQ16:AQ21"/>
    <mergeCell ref="AR16:AR21"/>
    <mergeCell ref="AV16:AV21"/>
    <mergeCell ref="AW16:AW21"/>
    <mergeCell ref="AX16:AX21"/>
    <mergeCell ref="AY16:AY21"/>
    <mergeCell ref="AZ16:AZ21"/>
    <mergeCell ref="AV10:AV15"/>
    <mergeCell ref="AW10:AW15"/>
    <mergeCell ref="AX10:AX15"/>
    <mergeCell ref="AY10:AY15"/>
    <mergeCell ref="AZ10:AZ15"/>
    <mergeCell ref="AV28:AV33"/>
    <mergeCell ref="AW28:AW33"/>
    <mergeCell ref="AX28:AX33"/>
    <mergeCell ref="AY28:AY33"/>
    <mergeCell ref="AZ28:AZ33"/>
    <mergeCell ref="AV22:AV27"/>
    <mergeCell ref="AW22:AW27"/>
    <mergeCell ref="AX22:AX27"/>
    <mergeCell ref="AY22:AY27"/>
    <mergeCell ref="AZ22:AZ27"/>
    <mergeCell ref="AV40:AV45"/>
    <mergeCell ref="AW40:AW45"/>
    <mergeCell ref="AX40:AX45"/>
    <mergeCell ref="AY40:AY45"/>
    <mergeCell ref="AZ40:AZ45"/>
    <mergeCell ref="AV34:AV39"/>
    <mergeCell ref="AW34:AW39"/>
    <mergeCell ref="AX34:AX39"/>
    <mergeCell ref="AY34:AY39"/>
    <mergeCell ref="AZ34:AZ39"/>
  </mergeCells>
  <dataValidations count="1">
    <dataValidation type="list" allowBlank="1" showInputMessage="1" showErrorMessage="1" sqref="D10:D45" xr:uid="{00000000-0002-0000-0100-000000000000}">
      <formula1>#REF!</formula1>
    </dataValidation>
  </dataValidations>
  <printOptions horizontalCentered="1" verticalCentered="1"/>
  <pageMargins left="0" right="0" top="0.15748031496062992" bottom="0" header="0.31496062992125984" footer="0"/>
  <pageSetup scale="6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1"/>
  <sheetViews>
    <sheetView topLeftCell="A25" zoomScale="51" zoomScaleNormal="51" workbookViewId="0">
      <selection sqref="A1:C3"/>
    </sheetView>
  </sheetViews>
  <sheetFormatPr baseColWidth="10" defaultRowHeight="12.75" x14ac:dyDescent="0.25"/>
  <cols>
    <col min="1" max="1" width="16.85546875" style="8" customWidth="1"/>
    <col min="2" max="2" width="14.85546875" style="8" customWidth="1"/>
    <col min="3" max="3" width="18" style="19" customWidth="1"/>
    <col min="4" max="4" width="6.140625" style="8" customWidth="1"/>
    <col min="5" max="5" width="7.85546875" style="8" customWidth="1"/>
    <col min="6" max="6" width="11.7109375" style="8" customWidth="1"/>
    <col min="7" max="13" width="8.28515625" style="8" customWidth="1"/>
    <col min="14" max="18" width="8.28515625" style="9" customWidth="1"/>
    <col min="19" max="19" width="11.7109375" style="9" customWidth="1"/>
    <col min="20" max="20" width="10.5703125" style="9" customWidth="1"/>
    <col min="21" max="21" width="15.5703125" style="9" customWidth="1"/>
    <col min="22" max="22" width="70.5703125" style="12" customWidth="1"/>
    <col min="23" max="16384" width="11.42578125" style="8"/>
  </cols>
  <sheetData>
    <row r="1" spans="1:22" s="10" customFormat="1" ht="43.5" customHeight="1" x14ac:dyDescent="0.25">
      <c r="A1" s="325"/>
      <c r="B1" s="326"/>
      <c r="C1" s="326"/>
      <c r="D1" s="253" t="s">
        <v>135</v>
      </c>
      <c r="E1" s="253"/>
      <c r="F1" s="253"/>
      <c r="G1" s="253"/>
      <c r="H1" s="253"/>
      <c r="I1" s="253"/>
      <c r="J1" s="253"/>
      <c r="K1" s="253"/>
      <c r="L1" s="253"/>
      <c r="M1" s="253"/>
      <c r="N1" s="253"/>
      <c r="O1" s="253"/>
      <c r="P1" s="253"/>
      <c r="Q1" s="253"/>
      <c r="R1" s="253"/>
      <c r="S1" s="253"/>
      <c r="T1" s="253"/>
      <c r="U1" s="253"/>
      <c r="V1" s="253"/>
    </row>
    <row r="2" spans="1:22" s="10" customFormat="1" ht="64.5" customHeight="1" x14ac:dyDescent="0.25">
      <c r="A2" s="328"/>
      <c r="B2" s="329"/>
      <c r="C2" s="329"/>
      <c r="D2" s="253" t="s">
        <v>133</v>
      </c>
      <c r="E2" s="253"/>
      <c r="F2" s="253"/>
      <c r="G2" s="253"/>
      <c r="H2" s="253"/>
      <c r="I2" s="253"/>
      <c r="J2" s="253"/>
      <c r="K2" s="253"/>
      <c r="L2" s="253"/>
      <c r="M2" s="253"/>
      <c r="N2" s="253"/>
      <c r="O2" s="253"/>
      <c r="P2" s="253"/>
      <c r="Q2" s="253"/>
      <c r="R2" s="253"/>
      <c r="S2" s="253"/>
      <c r="T2" s="253"/>
      <c r="U2" s="253"/>
      <c r="V2" s="253"/>
    </row>
    <row r="3" spans="1:22" s="10" customFormat="1" ht="43.5" customHeight="1" thickBot="1" x14ac:dyDescent="0.3">
      <c r="A3" s="331"/>
      <c r="B3" s="332"/>
      <c r="C3" s="332"/>
      <c r="D3" s="499" t="s">
        <v>123</v>
      </c>
      <c r="E3" s="499"/>
      <c r="F3" s="499"/>
      <c r="G3" s="499"/>
      <c r="H3" s="499"/>
      <c r="I3" s="499"/>
      <c r="J3" s="499"/>
      <c r="K3" s="499"/>
      <c r="L3" s="499"/>
      <c r="M3" s="499"/>
      <c r="N3" s="499"/>
      <c r="O3" s="499"/>
      <c r="P3" s="499"/>
      <c r="Q3" s="499"/>
      <c r="R3" s="499"/>
      <c r="S3" s="499"/>
      <c r="T3" s="499"/>
      <c r="U3" s="499"/>
      <c r="V3" s="499"/>
    </row>
    <row r="4" spans="1:22" s="10" customFormat="1" ht="43.5" customHeight="1" x14ac:dyDescent="0.25">
      <c r="A4" s="406" t="s">
        <v>0</v>
      </c>
      <c r="B4" s="407"/>
      <c r="C4" s="407"/>
      <c r="D4" s="265" t="s">
        <v>136</v>
      </c>
      <c r="E4" s="265"/>
      <c r="F4" s="265"/>
      <c r="G4" s="265"/>
      <c r="H4" s="265"/>
      <c r="I4" s="265"/>
      <c r="J4" s="265"/>
      <c r="K4" s="265"/>
      <c r="L4" s="265"/>
      <c r="M4" s="265"/>
      <c r="N4" s="265"/>
      <c r="O4" s="265"/>
      <c r="P4" s="265"/>
      <c r="Q4" s="265"/>
      <c r="R4" s="265"/>
      <c r="S4" s="265"/>
      <c r="T4" s="265"/>
      <c r="U4" s="265"/>
      <c r="V4" s="265"/>
    </row>
    <row r="5" spans="1:22" s="10" customFormat="1" ht="43.5" customHeight="1" thickBot="1" x14ac:dyDescent="0.3">
      <c r="A5" s="404" t="s">
        <v>2</v>
      </c>
      <c r="B5" s="405"/>
      <c r="C5" s="405"/>
      <c r="D5" s="265" t="s">
        <v>140</v>
      </c>
      <c r="E5" s="265"/>
      <c r="F5" s="265"/>
      <c r="G5" s="265"/>
      <c r="H5" s="265"/>
      <c r="I5" s="265"/>
      <c r="J5" s="265"/>
      <c r="K5" s="265"/>
      <c r="L5" s="265"/>
      <c r="M5" s="265"/>
      <c r="N5" s="265"/>
      <c r="O5" s="265"/>
      <c r="P5" s="265"/>
      <c r="Q5" s="265"/>
      <c r="R5" s="265"/>
      <c r="S5" s="265"/>
      <c r="T5" s="265"/>
      <c r="U5" s="265"/>
      <c r="V5" s="265"/>
    </row>
    <row r="6" spans="1:22" s="11" customFormat="1" ht="60.75" customHeight="1" x14ac:dyDescent="0.25">
      <c r="A6" s="408" t="s">
        <v>57</v>
      </c>
      <c r="B6" s="401" t="s">
        <v>58</v>
      </c>
      <c r="C6" s="402" t="s">
        <v>59</v>
      </c>
      <c r="D6" s="495" t="s">
        <v>60</v>
      </c>
      <c r="E6" s="496"/>
      <c r="F6" s="497" t="s">
        <v>138</v>
      </c>
      <c r="G6" s="497"/>
      <c r="H6" s="497"/>
      <c r="I6" s="497"/>
      <c r="J6" s="497"/>
      <c r="K6" s="497"/>
      <c r="L6" s="497"/>
      <c r="M6" s="497"/>
      <c r="N6" s="497"/>
      <c r="O6" s="497"/>
      <c r="P6" s="497"/>
      <c r="Q6" s="497"/>
      <c r="R6" s="497"/>
      <c r="S6" s="497"/>
      <c r="T6" s="497" t="s">
        <v>64</v>
      </c>
      <c r="U6" s="497"/>
      <c r="V6" s="498" t="s">
        <v>202</v>
      </c>
    </row>
    <row r="7" spans="1:22" s="11" customFormat="1" ht="59.25" customHeight="1" thickBot="1" x14ac:dyDescent="0.3">
      <c r="A7" s="409"/>
      <c r="B7" s="410"/>
      <c r="C7" s="403"/>
      <c r="D7" s="56" t="s">
        <v>61</v>
      </c>
      <c r="E7" s="56" t="s">
        <v>62</v>
      </c>
      <c r="F7" s="56" t="s">
        <v>63</v>
      </c>
      <c r="G7" s="55" t="s">
        <v>15</v>
      </c>
      <c r="H7" s="55" t="s">
        <v>16</v>
      </c>
      <c r="I7" s="55" t="s">
        <v>17</v>
      </c>
      <c r="J7" s="55" t="s">
        <v>18</v>
      </c>
      <c r="K7" s="55" t="s">
        <v>19</v>
      </c>
      <c r="L7" s="55" t="s">
        <v>20</v>
      </c>
      <c r="M7" s="55" t="s">
        <v>21</v>
      </c>
      <c r="N7" s="55" t="s">
        <v>22</v>
      </c>
      <c r="O7" s="55" t="s">
        <v>23</v>
      </c>
      <c r="P7" s="55" t="s">
        <v>24</v>
      </c>
      <c r="Q7" s="55" t="s">
        <v>25</v>
      </c>
      <c r="R7" s="55" t="s">
        <v>26</v>
      </c>
      <c r="S7" s="82" t="s">
        <v>27</v>
      </c>
      <c r="T7" s="82" t="s">
        <v>65</v>
      </c>
      <c r="U7" s="82" t="s">
        <v>66</v>
      </c>
      <c r="V7" s="411"/>
    </row>
    <row r="8" spans="1:22" s="12" customFormat="1" ht="141" customHeight="1" x14ac:dyDescent="0.25">
      <c r="A8" s="394" t="s">
        <v>146</v>
      </c>
      <c r="B8" s="399" t="s">
        <v>156</v>
      </c>
      <c r="C8" s="389" t="s">
        <v>218</v>
      </c>
      <c r="D8" s="391" t="s">
        <v>139</v>
      </c>
      <c r="E8" s="391"/>
      <c r="F8" s="57" t="s">
        <v>28</v>
      </c>
      <c r="G8" s="200">
        <v>6.5299999999999997E-2</v>
      </c>
      <c r="H8" s="200">
        <v>6.4699999999999994E-2</v>
      </c>
      <c r="I8" s="200">
        <v>8.5000000000000006E-2</v>
      </c>
      <c r="J8" s="200">
        <v>8.5000000000000006E-2</v>
      </c>
      <c r="K8" s="200">
        <v>8.5000000000000006E-2</v>
      </c>
      <c r="L8" s="200">
        <v>8.5000000000000006E-2</v>
      </c>
      <c r="M8" s="200">
        <v>0.105</v>
      </c>
      <c r="N8" s="200">
        <v>8.5000000000000006E-2</v>
      </c>
      <c r="O8" s="200">
        <v>8.5000000000000006E-2</v>
      </c>
      <c r="P8" s="200">
        <v>8.5000000000000006E-2</v>
      </c>
      <c r="Q8" s="200">
        <v>8.5000000000000006E-2</v>
      </c>
      <c r="R8" s="200">
        <v>8.5000000000000006E-2</v>
      </c>
      <c r="S8" s="136">
        <f>SUM(G8:R8)</f>
        <v>0.99999999999999989</v>
      </c>
      <c r="T8" s="385">
        <v>0.12</v>
      </c>
      <c r="U8" s="388">
        <v>0.12</v>
      </c>
      <c r="V8" s="374" t="s">
        <v>191</v>
      </c>
    </row>
    <row r="9" spans="1:22" s="12" customFormat="1" ht="141" customHeight="1" x14ac:dyDescent="0.25">
      <c r="A9" s="395"/>
      <c r="B9" s="377"/>
      <c r="C9" s="390"/>
      <c r="D9" s="381"/>
      <c r="E9" s="381"/>
      <c r="F9" s="59" t="s">
        <v>29</v>
      </c>
      <c r="G9" s="201">
        <v>6.5299999999999997E-2</v>
      </c>
      <c r="H9" s="201">
        <v>6.4699999999999994E-2</v>
      </c>
      <c r="I9" s="201">
        <v>8.5000000000000006E-2</v>
      </c>
      <c r="J9" s="201">
        <v>8.5000000000000006E-2</v>
      </c>
      <c r="K9" s="201">
        <v>8.5000000000000006E-2</v>
      </c>
      <c r="L9" s="201">
        <v>8.5000000000000006E-2</v>
      </c>
      <c r="M9" s="202"/>
      <c r="N9" s="202"/>
      <c r="O9" s="202"/>
      <c r="P9" s="203"/>
      <c r="Q9" s="203"/>
      <c r="R9" s="203"/>
      <c r="S9" s="143">
        <f>SUM(G9:R9)</f>
        <v>0.47000000000000008</v>
      </c>
      <c r="T9" s="386"/>
      <c r="U9" s="387"/>
      <c r="V9" s="375"/>
    </row>
    <row r="10" spans="1:22" s="12" customFormat="1" ht="123.75" customHeight="1" x14ac:dyDescent="0.25">
      <c r="A10" s="395"/>
      <c r="B10" s="377" t="s">
        <v>157</v>
      </c>
      <c r="C10" s="382" t="s">
        <v>219</v>
      </c>
      <c r="D10" s="381" t="s">
        <v>139</v>
      </c>
      <c r="E10" s="381"/>
      <c r="F10" s="101" t="s">
        <v>28</v>
      </c>
      <c r="G10" s="201">
        <v>1.3599999999999999E-2</v>
      </c>
      <c r="H10" s="202">
        <v>0.05</v>
      </c>
      <c r="I10" s="201">
        <v>9.5299999999999996E-2</v>
      </c>
      <c r="J10" s="201">
        <v>0.13089999999999999</v>
      </c>
      <c r="K10" s="201">
        <v>0.13089999999999999</v>
      </c>
      <c r="L10" s="201">
        <v>0.13089999999999999</v>
      </c>
      <c r="M10" s="201">
        <v>0.13089999999999999</v>
      </c>
      <c r="N10" s="201">
        <v>6.3500000000000001E-2</v>
      </c>
      <c r="O10" s="201">
        <v>6.3500000000000001E-2</v>
      </c>
      <c r="P10" s="201">
        <v>6.3500000000000001E-2</v>
      </c>
      <c r="Q10" s="201">
        <v>6.3500000000000001E-2</v>
      </c>
      <c r="R10" s="201">
        <v>6.3500000000000001E-2</v>
      </c>
      <c r="S10" s="133">
        <f t="shared" ref="S10:S29" si="0">SUM(G10:R10)</f>
        <v>1</v>
      </c>
      <c r="T10" s="386">
        <f>+U10</f>
        <v>0.1</v>
      </c>
      <c r="U10" s="387">
        <v>0.1</v>
      </c>
      <c r="V10" s="376" t="s">
        <v>194</v>
      </c>
    </row>
    <row r="11" spans="1:22" s="12" customFormat="1" ht="123.75" customHeight="1" x14ac:dyDescent="0.25">
      <c r="A11" s="396"/>
      <c r="B11" s="400"/>
      <c r="C11" s="383"/>
      <c r="D11" s="381"/>
      <c r="E11" s="381"/>
      <c r="F11" s="59" t="s">
        <v>29</v>
      </c>
      <c r="G11" s="201">
        <v>1.3599999999999999E-2</v>
      </c>
      <c r="H11" s="201">
        <v>0.05</v>
      </c>
      <c r="I11" s="201">
        <v>9.5299999999999996E-2</v>
      </c>
      <c r="J11" s="201">
        <v>0.13089999999999999</v>
      </c>
      <c r="K11" s="201">
        <v>0.13089999999999999</v>
      </c>
      <c r="L11" s="201">
        <v>0.13089999999999999</v>
      </c>
      <c r="M11" s="203"/>
      <c r="N11" s="203"/>
      <c r="O11" s="203"/>
      <c r="P11" s="203"/>
      <c r="Q11" s="203"/>
      <c r="R11" s="203"/>
      <c r="S11" s="143">
        <f t="shared" si="0"/>
        <v>0.55159999999999998</v>
      </c>
      <c r="T11" s="386"/>
      <c r="U11" s="387"/>
      <c r="V11" s="375"/>
    </row>
    <row r="12" spans="1:22" s="12" customFormat="1" ht="129" customHeight="1" x14ac:dyDescent="0.25">
      <c r="A12" s="398" t="s">
        <v>147</v>
      </c>
      <c r="B12" s="377" t="s">
        <v>158</v>
      </c>
      <c r="C12" s="379" t="s">
        <v>220</v>
      </c>
      <c r="D12" s="381" t="s">
        <v>139</v>
      </c>
      <c r="E12" s="381"/>
      <c r="F12" s="101" t="s">
        <v>28</v>
      </c>
      <c r="G12" s="201">
        <v>6.9000000000000006E-2</v>
      </c>
      <c r="H12" s="202">
        <v>0.12</v>
      </c>
      <c r="I12" s="201">
        <v>8.1000000000000003E-2</v>
      </c>
      <c r="J12" s="201">
        <v>8.1000000000000003E-2</v>
      </c>
      <c r="K12" s="201">
        <v>8.1000000000000003E-2</v>
      </c>
      <c r="L12" s="201">
        <v>8.1000000000000003E-2</v>
      </c>
      <c r="M12" s="201">
        <v>8.1000000000000003E-2</v>
      </c>
      <c r="N12" s="201">
        <v>8.1000000000000003E-2</v>
      </c>
      <c r="O12" s="201">
        <v>8.1000000000000003E-2</v>
      </c>
      <c r="P12" s="201">
        <v>8.1000000000000003E-2</v>
      </c>
      <c r="Q12" s="201">
        <v>8.1000000000000003E-2</v>
      </c>
      <c r="R12" s="201">
        <v>8.2000000000000003E-2</v>
      </c>
      <c r="S12" s="133">
        <f t="shared" si="0"/>
        <v>0.99999999999999978</v>
      </c>
      <c r="T12" s="386">
        <f>+U12+U16+U14</f>
        <v>0.4</v>
      </c>
      <c r="U12" s="387">
        <v>0.15</v>
      </c>
      <c r="V12" s="376" t="s">
        <v>207</v>
      </c>
    </row>
    <row r="13" spans="1:22" s="12" customFormat="1" ht="129" customHeight="1" x14ac:dyDescent="0.25">
      <c r="A13" s="398"/>
      <c r="B13" s="377"/>
      <c r="C13" s="380"/>
      <c r="D13" s="381"/>
      <c r="E13" s="381"/>
      <c r="F13" s="59" t="s">
        <v>29</v>
      </c>
      <c r="G13" s="201">
        <v>6.9000000000000006E-2</v>
      </c>
      <c r="H13" s="201">
        <v>0.12</v>
      </c>
      <c r="I13" s="201">
        <v>8.1000000000000003E-2</v>
      </c>
      <c r="J13" s="201">
        <v>8.1000000000000003E-2</v>
      </c>
      <c r="K13" s="201">
        <v>8.1000000000000003E-2</v>
      </c>
      <c r="L13" s="201">
        <v>8.1000000000000003E-2</v>
      </c>
      <c r="M13" s="203"/>
      <c r="N13" s="203"/>
      <c r="O13" s="203"/>
      <c r="P13" s="203"/>
      <c r="Q13" s="203"/>
      <c r="R13" s="203"/>
      <c r="S13" s="143">
        <f t="shared" si="0"/>
        <v>0.51300000000000001</v>
      </c>
      <c r="T13" s="386"/>
      <c r="U13" s="387"/>
      <c r="V13" s="375"/>
    </row>
    <row r="14" spans="1:22" s="12" customFormat="1" ht="99.75" customHeight="1" x14ac:dyDescent="0.25">
      <c r="A14" s="398"/>
      <c r="B14" s="377"/>
      <c r="C14" s="384" t="s">
        <v>221</v>
      </c>
      <c r="D14" s="381" t="s">
        <v>139</v>
      </c>
      <c r="E14" s="381"/>
      <c r="F14" s="101" t="s">
        <v>28</v>
      </c>
      <c r="G14" s="201">
        <v>6.6000000000000003E-2</v>
      </c>
      <c r="H14" s="202">
        <v>0.17899999999999999</v>
      </c>
      <c r="I14" s="201">
        <v>7.2999999999999995E-2</v>
      </c>
      <c r="J14" s="201">
        <v>7.2999999999999995E-2</v>
      </c>
      <c r="K14" s="201">
        <v>7.2999999999999995E-2</v>
      </c>
      <c r="L14" s="201">
        <v>7.2999999999999995E-2</v>
      </c>
      <c r="M14" s="201">
        <v>7.2999999999999995E-2</v>
      </c>
      <c r="N14" s="201">
        <v>7.2999999999999995E-2</v>
      </c>
      <c r="O14" s="201">
        <v>7.2999999999999995E-2</v>
      </c>
      <c r="P14" s="201">
        <v>7.2999999999999995E-2</v>
      </c>
      <c r="Q14" s="201">
        <v>7.2999999999999995E-2</v>
      </c>
      <c r="R14" s="201">
        <v>9.8000000000000004E-2</v>
      </c>
      <c r="S14" s="133">
        <f t="shared" si="0"/>
        <v>0.99999999999999978</v>
      </c>
      <c r="T14" s="386"/>
      <c r="U14" s="387">
        <v>0.15</v>
      </c>
      <c r="V14" s="376" t="s">
        <v>208</v>
      </c>
    </row>
    <row r="15" spans="1:22" s="12" customFormat="1" ht="120" customHeight="1" x14ac:dyDescent="0.25">
      <c r="A15" s="398"/>
      <c r="B15" s="377"/>
      <c r="C15" s="384"/>
      <c r="D15" s="381"/>
      <c r="E15" s="381"/>
      <c r="F15" s="59" t="s">
        <v>29</v>
      </c>
      <c r="G15" s="201">
        <v>6.6000000000000003E-2</v>
      </c>
      <c r="H15" s="201">
        <v>0.17899999999999999</v>
      </c>
      <c r="I15" s="201">
        <v>7.2999999999999995E-2</v>
      </c>
      <c r="J15" s="201">
        <v>7.2999999999999995E-2</v>
      </c>
      <c r="K15" s="201">
        <v>7.2999999999999995E-2</v>
      </c>
      <c r="L15" s="201">
        <v>7.2999999999999995E-2</v>
      </c>
      <c r="M15" s="201"/>
      <c r="N15" s="201"/>
      <c r="O15" s="201"/>
      <c r="P15" s="201"/>
      <c r="Q15" s="201"/>
      <c r="R15" s="201"/>
      <c r="S15" s="134">
        <f t="shared" si="0"/>
        <v>0.53700000000000003</v>
      </c>
      <c r="T15" s="386"/>
      <c r="U15" s="387"/>
      <c r="V15" s="375"/>
    </row>
    <row r="16" spans="1:22" s="12" customFormat="1" ht="90.75" customHeight="1" x14ac:dyDescent="0.25">
      <c r="A16" s="398"/>
      <c r="B16" s="377"/>
      <c r="C16" s="384" t="s">
        <v>222</v>
      </c>
      <c r="D16" s="381" t="s">
        <v>139</v>
      </c>
      <c r="E16" s="381"/>
      <c r="F16" s="101" t="s">
        <v>28</v>
      </c>
      <c r="G16" s="201">
        <v>0.05</v>
      </c>
      <c r="H16" s="201">
        <v>0.05</v>
      </c>
      <c r="I16" s="201">
        <v>0.09</v>
      </c>
      <c r="J16" s="201">
        <v>0.09</v>
      </c>
      <c r="K16" s="201">
        <v>0.09</v>
      </c>
      <c r="L16" s="201">
        <v>0.09</v>
      </c>
      <c r="M16" s="201">
        <v>0.09</v>
      </c>
      <c r="N16" s="201">
        <v>0.09</v>
      </c>
      <c r="O16" s="201">
        <v>0.09</v>
      </c>
      <c r="P16" s="201">
        <v>0.09</v>
      </c>
      <c r="Q16" s="201">
        <v>0.09</v>
      </c>
      <c r="R16" s="201">
        <v>0.09</v>
      </c>
      <c r="S16" s="133">
        <f t="shared" si="0"/>
        <v>0.99999999999999978</v>
      </c>
      <c r="T16" s="386"/>
      <c r="U16" s="392">
        <v>0.1</v>
      </c>
      <c r="V16" s="376" t="s">
        <v>201</v>
      </c>
    </row>
    <row r="17" spans="1:22" s="12" customFormat="1" ht="90.75" customHeight="1" x14ac:dyDescent="0.25">
      <c r="A17" s="398"/>
      <c r="B17" s="377"/>
      <c r="C17" s="384"/>
      <c r="D17" s="381"/>
      <c r="E17" s="381"/>
      <c r="F17" s="59" t="s">
        <v>29</v>
      </c>
      <c r="G17" s="202">
        <v>0.05</v>
      </c>
      <c r="H17" s="202">
        <v>0.05</v>
      </c>
      <c r="I17" s="202">
        <v>0.09</v>
      </c>
      <c r="J17" s="202">
        <v>0.09</v>
      </c>
      <c r="K17" s="202">
        <v>0.09</v>
      </c>
      <c r="L17" s="202">
        <v>0.09</v>
      </c>
      <c r="M17" s="202"/>
      <c r="N17" s="202"/>
      <c r="O17" s="202"/>
      <c r="P17" s="202"/>
      <c r="Q17" s="203"/>
      <c r="R17" s="203"/>
      <c r="S17" s="134">
        <f t="shared" si="0"/>
        <v>0.45999999999999996</v>
      </c>
      <c r="T17" s="386"/>
      <c r="U17" s="392"/>
      <c r="V17" s="375"/>
    </row>
    <row r="18" spans="1:22" s="12" customFormat="1" ht="152.25" customHeight="1" x14ac:dyDescent="0.25">
      <c r="A18" s="397" t="s">
        <v>148</v>
      </c>
      <c r="B18" s="378" t="s">
        <v>159</v>
      </c>
      <c r="C18" s="390" t="s">
        <v>223</v>
      </c>
      <c r="D18" s="381" t="s">
        <v>139</v>
      </c>
      <c r="E18" s="381"/>
      <c r="F18" s="101" t="s">
        <v>28</v>
      </c>
      <c r="G18" s="201">
        <v>0.05</v>
      </c>
      <c r="H18" s="201">
        <v>0.05</v>
      </c>
      <c r="I18" s="201">
        <v>0.05</v>
      </c>
      <c r="J18" s="201">
        <v>0.1</v>
      </c>
      <c r="K18" s="201">
        <v>0.1</v>
      </c>
      <c r="L18" s="201">
        <v>0.1</v>
      </c>
      <c r="M18" s="201">
        <v>0.1</v>
      </c>
      <c r="N18" s="201">
        <v>0.1</v>
      </c>
      <c r="O18" s="201">
        <v>0.1</v>
      </c>
      <c r="P18" s="201">
        <v>0.1</v>
      </c>
      <c r="Q18" s="201">
        <v>0.1</v>
      </c>
      <c r="R18" s="201">
        <v>0.05</v>
      </c>
      <c r="S18" s="133">
        <f t="shared" si="0"/>
        <v>0.99999999999999989</v>
      </c>
      <c r="T18" s="386">
        <f>+U18+U20</f>
        <v>0.15000000000000002</v>
      </c>
      <c r="U18" s="392">
        <v>0.1</v>
      </c>
      <c r="V18" s="376" t="s">
        <v>203</v>
      </c>
    </row>
    <row r="19" spans="1:22" s="12" customFormat="1" ht="152.25" customHeight="1" x14ac:dyDescent="0.25">
      <c r="A19" s="397"/>
      <c r="B19" s="377"/>
      <c r="C19" s="384"/>
      <c r="D19" s="381"/>
      <c r="E19" s="381"/>
      <c r="F19" s="59" t="s">
        <v>29</v>
      </c>
      <c r="G19" s="202">
        <v>0.05</v>
      </c>
      <c r="H19" s="202">
        <v>0.05</v>
      </c>
      <c r="I19" s="202">
        <v>0.05</v>
      </c>
      <c r="J19" s="202">
        <v>0.1</v>
      </c>
      <c r="K19" s="202">
        <v>0.1</v>
      </c>
      <c r="L19" s="202">
        <v>0.1</v>
      </c>
      <c r="M19" s="202"/>
      <c r="N19" s="202"/>
      <c r="O19" s="202"/>
      <c r="P19" s="203"/>
      <c r="Q19" s="203"/>
      <c r="R19" s="203"/>
      <c r="S19" s="134">
        <f t="shared" si="0"/>
        <v>0.44999999999999996</v>
      </c>
      <c r="T19" s="386"/>
      <c r="U19" s="392"/>
      <c r="V19" s="375"/>
    </row>
    <row r="20" spans="1:22" s="12" customFormat="1" ht="67.5" customHeight="1" x14ac:dyDescent="0.25">
      <c r="A20" s="397"/>
      <c r="B20" s="377"/>
      <c r="C20" s="393" t="s">
        <v>224</v>
      </c>
      <c r="D20" s="381" t="s">
        <v>139</v>
      </c>
      <c r="E20" s="381"/>
      <c r="F20" s="101" t="s">
        <v>28</v>
      </c>
      <c r="G20" s="201">
        <v>0.05</v>
      </c>
      <c r="H20" s="201">
        <v>0.05</v>
      </c>
      <c r="I20" s="201">
        <v>0.09</v>
      </c>
      <c r="J20" s="201">
        <v>0.09</v>
      </c>
      <c r="K20" s="201">
        <v>0.09</v>
      </c>
      <c r="L20" s="201">
        <v>0.09</v>
      </c>
      <c r="M20" s="201">
        <v>0.09</v>
      </c>
      <c r="N20" s="201">
        <v>0.09</v>
      </c>
      <c r="O20" s="201">
        <v>0.09</v>
      </c>
      <c r="P20" s="201">
        <v>0.09</v>
      </c>
      <c r="Q20" s="201">
        <v>0.09</v>
      </c>
      <c r="R20" s="201">
        <v>0.09</v>
      </c>
      <c r="S20" s="133">
        <f t="shared" si="0"/>
        <v>0.99999999999999978</v>
      </c>
      <c r="T20" s="386"/>
      <c r="U20" s="392">
        <v>0.05</v>
      </c>
      <c r="V20" s="376" t="s">
        <v>204</v>
      </c>
    </row>
    <row r="21" spans="1:22" s="12" customFormat="1" ht="67.5" customHeight="1" x14ac:dyDescent="0.25">
      <c r="A21" s="397"/>
      <c r="B21" s="377"/>
      <c r="C21" s="393"/>
      <c r="D21" s="381"/>
      <c r="E21" s="381"/>
      <c r="F21" s="59" t="s">
        <v>29</v>
      </c>
      <c r="G21" s="202">
        <v>0.05</v>
      </c>
      <c r="H21" s="202">
        <v>0.05</v>
      </c>
      <c r="I21" s="202">
        <v>0.09</v>
      </c>
      <c r="J21" s="202">
        <v>0.09</v>
      </c>
      <c r="K21" s="202">
        <v>0.09</v>
      </c>
      <c r="L21" s="202">
        <v>0.09</v>
      </c>
      <c r="M21" s="202"/>
      <c r="N21" s="202"/>
      <c r="O21" s="202"/>
      <c r="P21" s="202"/>
      <c r="Q21" s="203"/>
      <c r="R21" s="203"/>
      <c r="S21" s="134">
        <f t="shared" si="0"/>
        <v>0.45999999999999996</v>
      </c>
      <c r="T21" s="386"/>
      <c r="U21" s="392"/>
      <c r="V21" s="375"/>
    </row>
    <row r="22" spans="1:22" s="12" customFormat="1" ht="96.75" customHeight="1" x14ac:dyDescent="0.25">
      <c r="A22" s="397"/>
      <c r="B22" s="416" t="s">
        <v>154</v>
      </c>
      <c r="C22" s="384" t="s">
        <v>226</v>
      </c>
      <c r="D22" s="381" t="s">
        <v>139</v>
      </c>
      <c r="E22" s="381"/>
      <c r="F22" s="101" t="s">
        <v>28</v>
      </c>
      <c r="G22" s="203">
        <v>0.1</v>
      </c>
      <c r="H22" s="203">
        <v>0.11</v>
      </c>
      <c r="I22" s="203">
        <v>0.1</v>
      </c>
      <c r="J22" s="203">
        <v>7.0000000000000007E-2</v>
      </c>
      <c r="K22" s="203">
        <v>7.0000000000000007E-2</v>
      </c>
      <c r="L22" s="203">
        <v>7.0000000000000007E-2</v>
      </c>
      <c r="M22" s="203">
        <v>0.1</v>
      </c>
      <c r="N22" s="203">
        <v>7.0000000000000007E-2</v>
      </c>
      <c r="O22" s="203">
        <v>7.0000000000000007E-2</v>
      </c>
      <c r="P22" s="203">
        <v>0.1</v>
      </c>
      <c r="Q22" s="203">
        <v>7.0000000000000007E-2</v>
      </c>
      <c r="R22" s="203">
        <v>7.0000000000000007E-2</v>
      </c>
      <c r="S22" s="133">
        <f t="shared" si="0"/>
        <v>1</v>
      </c>
      <c r="T22" s="386">
        <v>0.16</v>
      </c>
      <c r="U22" s="387">
        <v>7.0000000000000007E-2</v>
      </c>
      <c r="V22" s="376" t="s">
        <v>198</v>
      </c>
    </row>
    <row r="23" spans="1:22" s="12" customFormat="1" ht="96.75" customHeight="1" x14ac:dyDescent="0.25">
      <c r="A23" s="397"/>
      <c r="B23" s="416"/>
      <c r="C23" s="384"/>
      <c r="D23" s="381"/>
      <c r="E23" s="381"/>
      <c r="F23" s="59" t="s">
        <v>29</v>
      </c>
      <c r="G23" s="203">
        <v>0.1</v>
      </c>
      <c r="H23" s="203">
        <v>0.11</v>
      </c>
      <c r="I23" s="203">
        <v>0.1</v>
      </c>
      <c r="J23" s="202">
        <v>7.0000000000000007E-2</v>
      </c>
      <c r="K23" s="202">
        <v>7.0000000000000007E-2</v>
      </c>
      <c r="L23" s="202">
        <v>7.0000000000000007E-2</v>
      </c>
      <c r="M23" s="202"/>
      <c r="N23" s="202"/>
      <c r="O23" s="202"/>
      <c r="P23" s="203"/>
      <c r="Q23" s="203"/>
      <c r="R23" s="203"/>
      <c r="S23" s="134">
        <f t="shared" si="0"/>
        <v>0.52</v>
      </c>
      <c r="T23" s="386"/>
      <c r="U23" s="387"/>
      <c r="V23" s="375"/>
    </row>
    <row r="24" spans="1:22" s="12" customFormat="1" ht="47.25" customHeight="1" x14ac:dyDescent="0.25">
      <c r="A24" s="397"/>
      <c r="B24" s="416"/>
      <c r="C24" s="417" t="s">
        <v>227</v>
      </c>
      <c r="D24" s="381" t="s">
        <v>139</v>
      </c>
      <c r="E24" s="381"/>
      <c r="F24" s="101" t="s">
        <v>28</v>
      </c>
      <c r="G24" s="203">
        <v>0</v>
      </c>
      <c r="H24" s="203">
        <v>0.3</v>
      </c>
      <c r="I24" s="203">
        <v>0</v>
      </c>
      <c r="J24" s="203">
        <v>0.2</v>
      </c>
      <c r="K24" s="203">
        <v>0</v>
      </c>
      <c r="L24" s="203">
        <v>0</v>
      </c>
      <c r="M24" s="203">
        <v>0.3</v>
      </c>
      <c r="N24" s="203">
        <v>0</v>
      </c>
      <c r="O24" s="203">
        <v>0</v>
      </c>
      <c r="P24" s="203">
        <v>0.2</v>
      </c>
      <c r="Q24" s="203">
        <v>0</v>
      </c>
      <c r="R24" s="203">
        <v>0</v>
      </c>
      <c r="S24" s="133">
        <f t="shared" si="0"/>
        <v>1</v>
      </c>
      <c r="T24" s="386"/>
      <c r="U24" s="387">
        <v>2.5000000000000001E-2</v>
      </c>
      <c r="V24" s="376" t="s">
        <v>199</v>
      </c>
    </row>
    <row r="25" spans="1:22" s="12" customFormat="1" ht="47.25" customHeight="1" x14ac:dyDescent="0.25">
      <c r="A25" s="397"/>
      <c r="B25" s="416"/>
      <c r="C25" s="417"/>
      <c r="D25" s="381"/>
      <c r="E25" s="381"/>
      <c r="F25" s="59" t="s">
        <v>29</v>
      </c>
      <c r="G25" s="202">
        <v>0</v>
      </c>
      <c r="H25" s="202">
        <v>0.3</v>
      </c>
      <c r="I25" s="202">
        <v>0</v>
      </c>
      <c r="J25" s="202">
        <v>0.2</v>
      </c>
      <c r="K25" s="202">
        <v>0</v>
      </c>
      <c r="L25" s="202">
        <v>0</v>
      </c>
      <c r="M25" s="203"/>
      <c r="N25" s="203"/>
      <c r="O25" s="203"/>
      <c r="P25" s="203"/>
      <c r="Q25" s="203"/>
      <c r="R25" s="203"/>
      <c r="S25" s="134">
        <f t="shared" si="0"/>
        <v>0.5</v>
      </c>
      <c r="T25" s="386"/>
      <c r="U25" s="387"/>
      <c r="V25" s="375"/>
    </row>
    <row r="26" spans="1:22" s="12" customFormat="1" ht="68.25" customHeight="1" x14ac:dyDescent="0.25">
      <c r="A26" s="397"/>
      <c r="B26" s="416"/>
      <c r="C26" s="417" t="s">
        <v>228</v>
      </c>
      <c r="D26" s="381" t="s">
        <v>139</v>
      </c>
      <c r="E26" s="381"/>
      <c r="F26" s="101" t="s">
        <v>28</v>
      </c>
      <c r="G26" s="203">
        <v>0.25</v>
      </c>
      <c r="H26" s="203">
        <v>0</v>
      </c>
      <c r="I26" s="203">
        <v>0</v>
      </c>
      <c r="J26" s="203">
        <v>0.25</v>
      </c>
      <c r="K26" s="203">
        <v>0</v>
      </c>
      <c r="L26" s="203">
        <v>0</v>
      </c>
      <c r="M26" s="203">
        <v>0.25</v>
      </c>
      <c r="N26" s="203">
        <v>0</v>
      </c>
      <c r="O26" s="203">
        <v>0</v>
      </c>
      <c r="P26" s="203">
        <v>0.25</v>
      </c>
      <c r="Q26" s="203">
        <v>0</v>
      </c>
      <c r="R26" s="203">
        <v>0</v>
      </c>
      <c r="S26" s="133">
        <f t="shared" si="0"/>
        <v>1</v>
      </c>
      <c r="T26" s="386"/>
      <c r="U26" s="387">
        <v>6.5000000000000002E-2</v>
      </c>
      <c r="V26" s="376" t="s">
        <v>200</v>
      </c>
    </row>
    <row r="27" spans="1:22" s="12" customFormat="1" ht="68.25" customHeight="1" x14ac:dyDescent="0.25">
      <c r="A27" s="397"/>
      <c r="B27" s="416"/>
      <c r="C27" s="417"/>
      <c r="D27" s="381"/>
      <c r="E27" s="381"/>
      <c r="F27" s="59" t="s">
        <v>29</v>
      </c>
      <c r="G27" s="202">
        <v>0.25</v>
      </c>
      <c r="H27" s="202">
        <v>0</v>
      </c>
      <c r="I27" s="202">
        <v>0</v>
      </c>
      <c r="J27" s="202">
        <v>0.25</v>
      </c>
      <c r="K27" s="202">
        <v>0</v>
      </c>
      <c r="L27" s="202">
        <v>0</v>
      </c>
      <c r="M27" s="203"/>
      <c r="N27" s="203"/>
      <c r="O27" s="203"/>
      <c r="P27" s="203"/>
      <c r="Q27" s="203"/>
      <c r="R27" s="203"/>
      <c r="S27" s="134">
        <f t="shared" si="0"/>
        <v>0.5</v>
      </c>
      <c r="T27" s="386"/>
      <c r="U27" s="387"/>
      <c r="V27" s="375"/>
    </row>
    <row r="28" spans="1:22" s="12" customFormat="1" ht="129" customHeight="1" x14ac:dyDescent="0.25">
      <c r="A28" s="397"/>
      <c r="B28" s="415" t="s">
        <v>155</v>
      </c>
      <c r="C28" s="384" t="s">
        <v>229</v>
      </c>
      <c r="D28" s="381" t="s">
        <v>139</v>
      </c>
      <c r="E28" s="381"/>
      <c r="F28" s="101" t="s">
        <v>28</v>
      </c>
      <c r="G28" s="204">
        <v>0.04</v>
      </c>
      <c r="H28" s="204">
        <v>0.08</v>
      </c>
      <c r="I28" s="204">
        <v>0.05</v>
      </c>
      <c r="J28" s="204">
        <v>0.1</v>
      </c>
      <c r="K28" s="204">
        <v>0.13</v>
      </c>
      <c r="L28" s="204">
        <v>0.13</v>
      </c>
      <c r="M28" s="204">
        <v>0.12</v>
      </c>
      <c r="N28" s="204">
        <v>0.09</v>
      </c>
      <c r="O28" s="204">
        <v>7.0000000000000007E-2</v>
      </c>
      <c r="P28" s="204">
        <v>7.0000000000000007E-2</v>
      </c>
      <c r="Q28" s="204">
        <v>7.0000000000000007E-2</v>
      </c>
      <c r="R28" s="204">
        <v>0.05</v>
      </c>
      <c r="S28" s="133">
        <f t="shared" si="0"/>
        <v>1.0000000000000002</v>
      </c>
      <c r="T28" s="386">
        <v>7.0000000000000007E-2</v>
      </c>
      <c r="U28" s="412">
        <f>+T28</f>
        <v>7.0000000000000007E-2</v>
      </c>
      <c r="V28" s="376" t="s">
        <v>216</v>
      </c>
    </row>
    <row r="29" spans="1:22" s="12" customFormat="1" ht="129" customHeight="1" x14ac:dyDescent="0.25">
      <c r="A29" s="397"/>
      <c r="B29" s="415"/>
      <c r="C29" s="384"/>
      <c r="D29" s="381"/>
      <c r="E29" s="381"/>
      <c r="F29" s="59" t="s">
        <v>29</v>
      </c>
      <c r="G29" s="201">
        <v>0.04</v>
      </c>
      <c r="H29" s="201">
        <v>0.08</v>
      </c>
      <c r="I29" s="201">
        <v>0.05</v>
      </c>
      <c r="J29" s="202">
        <v>0.1</v>
      </c>
      <c r="K29" s="202">
        <v>0.13</v>
      </c>
      <c r="L29" s="202">
        <v>0.13</v>
      </c>
      <c r="M29" s="202"/>
      <c r="N29" s="202"/>
      <c r="O29" s="202"/>
      <c r="P29" s="201"/>
      <c r="Q29" s="201"/>
      <c r="R29" s="201"/>
      <c r="S29" s="134">
        <f t="shared" si="0"/>
        <v>0.53</v>
      </c>
      <c r="T29" s="386"/>
      <c r="U29" s="412"/>
      <c r="V29" s="375"/>
    </row>
    <row r="30" spans="1:22" s="14" customFormat="1" ht="18.75" customHeight="1" thickBot="1" x14ac:dyDescent="0.3">
      <c r="A30" s="413" t="s">
        <v>30</v>
      </c>
      <c r="B30" s="414"/>
      <c r="C30" s="414"/>
      <c r="D30" s="414"/>
      <c r="E30" s="414"/>
      <c r="F30" s="414"/>
      <c r="G30" s="414"/>
      <c r="H30" s="414"/>
      <c r="I30" s="414"/>
      <c r="J30" s="414"/>
      <c r="K30" s="414"/>
      <c r="L30" s="414"/>
      <c r="M30" s="414"/>
      <c r="N30" s="414"/>
      <c r="O30" s="414"/>
      <c r="P30" s="414"/>
      <c r="Q30" s="414"/>
      <c r="R30" s="414"/>
      <c r="S30" s="414"/>
      <c r="T30" s="100">
        <f>SUM(T8:T29)</f>
        <v>1</v>
      </c>
      <c r="U30" s="135">
        <f>SUM(U8:U29)</f>
        <v>1.0000000000000002</v>
      </c>
      <c r="V30" s="13"/>
    </row>
    <row r="31" spans="1:22" x14ac:dyDescent="0.25">
      <c r="A31" s="12"/>
      <c r="B31" s="12"/>
      <c r="C31" s="18"/>
      <c r="D31" s="12"/>
      <c r="E31" s="12"/>
      <c r="F31" s="12"/>
      <c r="G31" s="12"/>
      <c r="H31" s="12"/>
      <c r="I31" s="12"/>
      <c r="J31" s="12"/>
      <c r="K31" s="12"/>
      <c r="L31" s="12"/>
      <c r="M31" s="12"/>
      <c r="N31" s="15"/>
      <c r="O31" s="15"/>
      <c r="P31" s="15"/>
      <c r="Q31" s="15"/>
      <c r="R31" s="15"/>
      <c r="S31" s="15"/>
      <c r="T31" s="15"/>
      <c r="U31" s="15"/>
    </row>
    <row r="32" spans="1:22" x14ac:dyDescent="0.25">
      <c r="A32" s="12"/>
      <c r="B32" s="12"/>
      <c r="C32" s="18"/>
      <c r="D32" s="12"/>
      <c r="E32" s="12"/>
      <c r="F32" s="12"/>
      <c r="G32" s="12"/>
      <c r="H32" s="12"/>
      <c r="I32" s="12"/>
      <c r="J32" s="12"/>
      <c r="K32" s="12"/>
      <c r="L32" s="12"/>
      <c r="M32" s="12"/>
      <c r="N32" s="15"/>
      <c r="O32" s="15"/>
      <c r="P32" s="15"/>
      <c r="Q32" s="15"/>
      <c r="R32" s="15"/>
      <c r="S32" s="15"/>
      <c r="T32" s="15"/>
      <c r="U32" s="15"/>
    </row>
    <row r="33" spans="1:21" ht="15" x14ac:dyDescent="0.25">
      <c r="A33" s="71" t="s">
        <v>125</v>
      </c>
      <c r="B33" s="4"/>
      <c r="C33" s="4"/>
      <c r="D33" s="4"/>
      <c r="E33" s="4"/>
      <c r="F33" s="4"/>
      <c r="G33" s="4"/>
      <c r="H33" s="21"/>
      <c r="I33" s="12"/>
      <c r="J33" s="12"/>
      <c r="K33" s="12"/>
      <c r="L33" s="12"/>
      <c r="M33" s="12"/>
      <c r="N33" s="15"/>
      <c r="O33" s="15"/>
      <c r="P33" s="15"/>
      <c r="Q33" s="15"/>
      <c r="R33" s="15"/>
      <c r="S33" s="15"/>
      <c r="T33" s="15"/>
      <c r="U33" s="15"/>
    </row>
    <row r="34" spans="1:21" ht="15" customHeight="1" x14ac:dyDescent="0.25">
      <c r="A34" s="73" t="s">
        <v>126</v>
      </c>
      <c r="B34" s="320" t="s">
        <v>127</v>
      </c>
      <c r="C34" s="320"/>
      <c r="D34" s="320"/>
      <c r="E34" s="320"/>
      <c r="F34" s="320"/>
      <c r="G34" s="320"/>
      <c r="H34" s="320"/>
      <c r="I34" s="322" t="s">
        <v>128</v>
      </c>
      <c r="J34" s="322"/>
      <c r="K34" s="322"/>
      <c r="L34" s="322"/>
      <c r="M34" s="322"/>
      <c r="N34" s="322"/>
      <c r="O34" s="322"/>
      <c r="P34" s="15"/>
      <c r="Q34" s="15"/>
      <c r="R34" s="15"/>
      <c r="S34" s="15"/>
      <c r="T34" s="15"/>
      <c r="U34" s="15"/>
    </row>
    <row r="35" spans="1:21" ht="33.75" customHeight="1" x14ac:dyDescent="0.25">
      <c r="A35" s="72">
        <v>11</v>
      </c>
      <c r="B35" s="323" t="s">
        <v>129</v>
      </c>
      <c r="C35" s="323"/>
      <c r="D35" s="323"/>
      <c r="E35" s="323"/>
      <c r="F35" s="323"/>
      <c r="G35" s="323"/>
      <c r="H35" s="323"/>
      <c r="I35" s="323" t="s">
        <v>131</v>
      </c>
      <c r="J35" s="323"/>
      <c r="K35" s="323"/>
      <c r="L35" s="323"/>
      <c r="M35" s="323"/>
      <c r="N35" s="323"/>
      <c r="O35" s="323"/>
      <c r="P35" s="15"/>
      <c r="Q35" s="15"/>
      <c r="R35" s="15"/>
      <c r="S35" s="15"/>
      <c r="T35" s="15"/>
      <c r="U35" s="15"/>
    </row>
    <row r="36" spans="1:21" x14ac:dyDescent="0.25">
      <c r="A36" s="12"/>
      <c r="B36" s="12"/>
      <c r="C36" s="18"/>
      <c r="D36" s="12"/>
      <c r="E36" s="12"/>
      <c r="F36" s="12"/>
      <c r="G36" s="12"/>
      <c r="H36" s="12"/>
      <c r="I36" s="12"/>
      <c r="J36" s="12"/>
      <c r="K36" s="12"/>
      <c r="L36" s="12"/>
      <c r="M36" s="12"/>
      <c r="N36" s="15"/>
      <c r="O36" s="15"/>
      <c r="P36" s="15"/>
      <c r="Q36" s="15"/>
      <c r="R36" s="15"/>
      <c r="S36" s="15"/>
      <c r="T36" s="15"/>
      <c r="U36" s="15"/>
    </row>
    <row r="37" spans="1:21" x14ac:dyDescent="0.25">
      <c r="A37" s="12"/>
      <c r="B37" s="12"/>
      <c r="C37" s="18"/>
      <c r="D37" s="12"/>
      <c r="E37" s="12"/>
      <c r="F37" s="12"/>
      <c r="G37" s="12"/>
      <c r="H37" s="12"/>
      <c r="I37" s="12"/>
      <c r="J37" s="12"/>
      <c r="K37" s="12"/>
      <c r="L37" s="12"/>
      <c r="M37" s="12"/>
      <c r="N37" s="15"/>
      <c r="O37" s="15"/>
      <c r="P37" s="15"/>
      <c r="Q37" s="15"/>
      <c r="R37" s="15"/>
      <c r="S37" s="15"/>
      <c r="T37" s="15"/>
      <c r="U37" s="15"/>
    </row>
    <row r="38" spans="1:21" x14ac:dyDescent="0.25">
      <c r="A38" s="12"/>
      <c r="B38" s="12"/>
      <c r="C38" s="18"/>
      <c r="D38" s="12"/>
      <c r="E38" s="12"/>
      <c r="F38" s="12"/>
      <c r="G38" s="12"/>
      <c r="H38" s="12"/>
      <c r="I38" s="12"/>
      <c r="J38" s="12"/>
      <c r="K38" s="12"/>
      <c r="L38" s="12"/>
      <c r="M38" s="12"/>
      <c r="N38" s="15"/>
      <c r="O38" s="15"/>
      <c r="P38" s="15"/>
      <c r="Q38" s="15"/>
      <c r="R38" s="15"/>
      <c r="S38" s="15"/>
      <c r="T38" s="15"/>
      <c r="U38" s="15"/>
    </row>
    <row r="39" spans="1:21" x14ac:dyDescent="0.25">
      <c r="A39" s="12"/>
      <c r="B39" s="12"/>
      <c r="C39" s="18"/>
      <c r="D39" s="12"/>
      <c r="E39" s="12"/>
      <c r="F39" s="12"/>
      <c r="G39" s="12"/>
      <c r="H39" s="12"/>
      <c r="I39" s="12"/>
      <c r="J39" s="12"/>
      <c r="K39" s="12"/>
      <c r="L39" s="12"/>
      <c r="M39" s="12"/>
      <c r="N39" s="15"/>
      <c r="O39" s="15"/>
      <c r="P39" s="15"/>
      <c r="Q39" s="15"/>
      <c r="R39" s="15"/>
      <c r="S39" s="15"/>
      <c r="T39" s="15"/>
      <c r="U39" s="15"/>
    </row>
    <row r="40" spans="1:21" x14ac:dyDescent="0.25">
      <c r="A40" s="12"/>
      <c r="B40" s="12"/>
      <c r="C40" s="18"/>
      <c r="D40" s="12"/>
      <c r="E40" s="12"/>
      <c r="F40" s="12"/>
      <c r="G40" s="12"/>
      <c r="H40" s="12"/>
      <c r="I40" s="12"/>
      <c r="J40" s="12"/>
      <c r="K40" s="12"/>
      <c r="L40" s="12"/>
      <c r="M40" s="12"/>
      <c r="N40" s="15"/>
      <c r="O40" s="15"/>
      <c r="P40" s="15"/>
      <c r="Q40" s="15"/>
      <c r="R40" s="15"/>
      <c r="S40" s="15"/>
      <c r="T40" s="15"/>
      <c r="U40" s="15"/>
    </row>
    <row r="41" spans="1:21" x14ac:dyDescent="0.25">
      <c r="A41" s="12"/>
      <c r="B41" s="12"/>
      <c r="C41" s="18"/>
      <c r="D41" s="12"/>
      <c r="E41" s="12"/>
      <c r="F41" s="12"/>
      <c r="G41" s="12"/>
      <c r="H41" s="12"/>
      <c r="I41" s="12"/>
      <c r="J41" s="12"/>
      <c r="K41" s="12"/>
      <c r="L41" s="12"/>
      <c r="M41" s="12"/>
      <c r="N41" s="15"/>
      <c r="O41" s="15"/>
      <c r="P41" s="15"/>
      <c r="Q41" s="15"/>
      <c r="R41" s="15"/>
      <c r="S41" s="15"/>
      <c r="T41" s="15"/>
      <c r="U41" s="15"/>
    </row>
    <row r="42" spans="1:21" x14ac:dyDescent="0.25">
      <c r="A42" s="12"/>
      <c r="B42" s="12"/>
      <c r="C42" s="18"/>
      <c r="D42" s="12"/>
      <c r="E42" s="12"/>
      <c r="F42" s="12"/>
      <c r="G42" s="12"/>
      <c r="H42" s="12"/>
      <c r="I42" s="12"/>
      <c r="J42" s="12"/>
      <c r="K42" s="12"/>
      <c r="L42" s="12"/>
      <c r="M42" s="12"/>
      <c r="N42" s="15"/>
      <c r="O42" s="15"/>
      <c r="P42" s="15"/>
      <c r="Q42" s="15"/>
      <c r="R42" s="15"/>
      <c r="S42" s="15"/>
      <c r="T42" s="15"/>
      <c r="U42" s="15"/>
    </row>
    <row r="43" spans="1:21" x14ac:dyDescent="0.25">
      <c r="A43" s="12"/>
      <c r="B43" s="12"/>
      <c r="C43" s="18"/>
      <c r="D43" s="12"/>
      <c r="E43" s="12"/>
      <c r="F43" s="12"/>
      <c r="G43" s="12"/>
      <c r="H43" s="12"/>
      <c r="I43" s="12"/>
      <c r="J43" s="12"/>
      <c r="K43" s="12"/>
      <c r="L43" s="12"/>
      <c r="M43" s="12"/>
      <c r="N43" s="15"/>
      <c r="O43" s="15"/>
      <c r="P43" s="15"/>
      <c r="Q43" s="15"/>
      <c r="R43" s="15"/>
      <c r="S43" s="15"/>
      <c r="T43" s="15"/>
      <c r="U43" s="15"/>
    </row>
    <row r="44" spans="1:21" x14ac:dyDescent="0.25">
      <c r="A44" s="12"/>
      <c r="B44" s="12"/>
      <c r="C44" s="18"/>
      <c r="D44" s="12"/>
      <c r="E44" s="12"/>
      <c r="F44" s="12"/>
      <c r="G44" s="12"/>
      <c r="H44" s="12"/>
      <c r="I44" s="12"/>
      <c r="J44" s="12"/>
      <c r="K44" s="12"/>
      <c r="L44" s="12"/>
      <c r="M44" s="12"/>
      <c r="N44" s="15"/>
      <c r="O44" s="15"/>
      <c r="P44" s="15"/>
      <c r="Q44" s="15"/>
      <c r="R44" s="15"/>
      <c r="S44" s="15"/>
      <c r="T44" s="15"/>
      <c r="U44" s="15"/>
    </row>
    <row r="45" spans="1:21" x14ac:dyDescent="0.25">
      <c r="A45" s="12"/>
      <c r="B45" s="12"/>
      <c r="C45" s="18"/>
      <c r="D45" s="12"/>
      <c r="E45" s="12"/>
      <c r="F45" s="12"/>
      <c r="G45" s="12"/>
      <c r="H45" s="12"/>
      <c r="I45" s="12"/>
      <c r="J45" s="12"/>
      <c r="K45" s="12"/>
      <c r="L45" s="12"/>
      <c r="M45" s="12"/>
      <c r="N45" s="15"/>
      <c r="O45" s="15"/>
      <c r="P45" s="15"/>
      <c r="Q45" s="15"/>
      <c r="R45" s="15"/>
      <c r="S45" s="15"/>
      <c r="T45" s="15"/>
      <c r="U45" s="15"/>
    </row>
    <row r="46" spans="1:21" x14ac:dyDescent="0.25">
      <c r="A46" s="12"/>
      <c r="B46" s="12"/>
      <c r="C46" s="18"/>
      <c r="D46" s="12"/>
      <c r="E46" s="12"/>
      <c r="F46" s="12"/>
      <c r="G46" s="12"/>
      <c r="H46" s="12"/>
      <c r="I46" s="12"/>
      <c r="J46" s="12"/>
      <c r="K46" s="12"/>
      <c r="L46" s="12"/>
      <c r="M46" s="12"/>
      <c r="N46" s="15"/>
      <c r="O46" s="15"/>
      <c r="P46" s="15"/>
      <c r="Q46" s="15"/>
      <c r="R46" s="15"/>
      <c r="S46" s="15"/>
      <c r="T46" s="15"/>
      <c r="U46" s="15"/>
    </row>
    <row r="47" spans="1:21" x14ac:dyDescent="0.25">
      <c r="A47" s="12"/>
      <c r="B47" s="12"/>
      <c r="C47" s="18"/>
      <c r="D47" s="12"/>
      <c r="E47" s="12"/>
      <c r="F47" s="12"/>
      <c r="G47" s="12"/>
      <c r="H47" s="12"/>
      <c r="I47" s="12"/>
      <c r="J47" s="12"/>
      <c r="K47" s="12"/>
      <c r="L47" s="12"/>
      <c r="M47" s="12"/>
      <c r="N47" s="15"/>
      <c r="O47" s="15"/>
      <c r="P47" s="15"/>
      <c r="Q47" s="15"/>
      <c r="R47" s="15"/>
      <c r="S47" s="15"/>
      <c r="T47" s="15"/>
      <c r="U47" s="15"/>
    </row>
    <row r="48" spans="1:2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A87" s="12"/>
      <c r="B87" s="12"/>
      <c r="C87" s="18"/>
      <c r="D87" s="12"/>
      <c r="E87" s="12"/>
      <c r="F87" s="12"/>
      <c r="G87" s="12"/>
      <c r="H87" s="12"/>
      <c r="I87" s="12"/>
      <c r="J87" s="12"/>
      <c r="K87" s="12"/>
      <c r="L87" s="12"/>
      <c r="M87" s="12"/>
      <c r="N87" s="15"/>
      <c r="O87" s="15"/>
      <c r="P87" s="15"/>
      <c r="Q87" s="15"/>
      <c r="R87" s="15"/>
      <c r="S87" s="15"/>
      <c r="T87" s="15"/>
      <c r="U87" s="15"/>
    </row>
    <row r="88" spans="1:21" x14ac:dyDescent="0.25">
      <c r="A88" s="12"/>
      <c r="B88" s="12"/>
      <c r="C88" s="18"/>
      <c r="D88" s="12"/>
      <c r="E88" s="12"/>
      <c r="F88" s="12"/>
      <c r="G88" s="12"/>
      <c r="H88" s="12"/>
      <c r="I88" s="12"/>
      <c r="J88" s="12"/>
      <c r="K88" s="12"/>
      <c r="L88" s="12"/>
      <c r="M88" s="12"/>
      <c r="N88" s="15"/>
      <c r="O88" s="15"/>
      <c r="P88" s="15"/>
      <c r="Q88" s="15"/>
      <c r="R88" s="15"/>
      <c r="S88" s="15"/>
      <c r="T88" s="15"/>
      <c r="U88" s="15"/>
    </row>
    <row r="89" spans="1:21" x14ac:dyDescent="0.25">
      <c r="A89" s="12"/>
      <c r="B89" s="12"/>
      <c r="C89" s="18"/>
      <c r="D89" s="12"/>
      <c r="E89" s="12"/>
      <c r="F89" s="12"/>
      <c r="G89" s="12"/>
      <c r="H89" s="12"/>
      <c r="I89" s="12"/>
      <c r="J89" s="12"/>
      <c r="K89" s="12"/>
      <c r="L89" s="12"/>
      <c r="M89" s="12"/>
      <c r="N89" s="15"/>
      <c r="O89" s="15"/>
      <c r="P89" s="15"/>
      <c r="Q89" s="15"/>
      <c r="R89" s="15"/>
      <c r="S89" s="15"/>
      <c r="T89" s="15"/>
      <c r="U89" s="15"/>
    </row>
    <row r="90" spans="1:21" x14ac:dyDescent="0.25">
      <c r="A90" s="12"/>
      <c r="B90" s="12"/>
      <c r="C90" s="18"/>
      <c r="D90" s="12"/>
      <c r="E90" s="12"/>
      <c r="F90" s="12"/>
      <c r="G90" s="12"/>
      <c r="H90" s="12"/>
      <c r="I90" s="12"/>
      <c r="J90" s="12"/>
      <c r="K90" s="12"/>
      <c r="L90" s="12"/>
      <c r="M90" s="12"/>
      <c r="N90" s="15"/>
      <c r="O90" s="15"/>
      <c r="P90" s="15"/>
      <c r="Q90" s="15"/>
      <c r="R90" s="15"/>
      <c r="S90" s="15"/>
      <c r="T90" s="15"/>
      <c r="U90" s="15"/>
    </row>
    <row r="91" spans="1:21" x14ac:dyDescent="0.25">
      <c r="A91" s="12"/>
      <c r="B91" s="12"/>
      <c r="C91" s="18"/>
      <c r="D91" s="12"/>
      <c r="E91" s="12"/>
      <c r="F91" s="12"/>
      <c r="G91" s="12"/>
      <c r="H91" s="12"/>
      <c r="I91" s="12"/>
      <c r="J91" s="12"/>
      <c r="K91" s="12"/>
      <c r="L91" s="12"/>
      <c r="M91" s="12"/>
      <c r="N91" s="15"/>
      <c r="O91" s="15"/>
      <c r="P91" s="15"/>
      <c r="Q91" s="15"/>
      <c r="R91" s="15"/>
      <c r="S91" s="15"/>
      <c r="T91" s="15"/>
      <c r="U91" s="15"/>
    </row>
    <row r="92" spans="1:21" x14ac:dyDescent="0.25">
      <c r="A92" s="12"/>
      <c r="B92" s="12"/>
      <c r="C92" s="18"/>
      <c r="D92" s="12"/>
      <c r="E92" s="12"/>
      <c r="F92" s="12"/>
      <c r="G92" s="12"/>
      <c r="H92" s="12"/>
      <c r="I92" s="12"/>
      <c r="J92" s="12"/>
      <c r="K92" s="12"/>
      <c r="L92" s="12"/>
      <c r="M92" s="12"/>
      <c r="N92" s="15"/>
      <c r="O92" s="15"/>
      <c r="P92" s="15"/>
      <c r="Q92" s="15"/>
      <c r="R92" s="15"/>
      <c r="S92" s="15"/>
      <c r="T92" s="15"/>
      <c r="U92" s="15"/>
    </row>
    <row r="93" spans="1:21" x14ac:dyDescent="0.25">
      <c r="A93" s="12"/>
      <c r="B93" s="12"/>
      <c r="C93" s="18"/>
      <c r="D93" s="12"/>
      <c r="E93" s="12"/>
      <c r="F93" s="12"/>
      <c r="G93" s="12"/>
      <c r="H93" s="12"/>
      <c r="I93" s="12"/>
      <c r="J93" s="12"/>
      <c r="K93" s="12"/>
      <c r="L93" s="12"/>
      <c r="M93" s="12"/>
      <c r="N93" s="15"/>
      <c r="O93" s="15"/>
      <c r="P93" s="15"/>
      <c r="Q93" s="15"/>
      <c r="R93" s="15"/>
      <c r="S93" s="15"/>
      <c r="T93" s="15"/>
      <c r="U93" s="15"/>
    </row>
    <row r="94" spans="1:21" x14ac:dyDescent="0.25">
      <c r="A94" s="12"/>
      <c r="B94" s="12"/>
      <c r="C94" s="18"/>
      <c r="D94" s="12"/>
      <c r="E94" s="12"/>
      <c r="F94" s="12"/>
      <c r="G94" s="12"/>
      <c r="H94" s="12"/>
      <c r="I94" s="12"/>
      <c r="J94" s="12"/>
      <c r="K94" s="12"/>
      <c r="L94" s="12"/>
      <c r="M94" s="12"/>
      <c r="N94" s="15"/>
      <c r="O94" s="15"/>
      <c r="P94" s="15"/>
      <c r="Q94" s="15"/>
      <c r="R94" s="15"/>
      <c r="S94" s="15"/>
      <c r="T94" s="15"/>
      <c r="U94" s="15"/>
    </row>
    <row r="95" spans="1:21" x14ac:dyDescent="0.25">
      <c r="A95" s="12"/>
      <c r="B95" s="12"/>
      <c r="C95" s="18"/>
      <c r="D95" s="12"/>
      <c r="E95" s="12"/>
      <c r="F95" s="12"/>
      <c r="G95" s="12"/>
      <c r="H95" s="12"/>
      <c r="I95" s="12"/>
      <c r="J95" s="12"/>
      <c r="K95" s="12"/>
      <c r="L95" s="12"/>
      <c r="M95" s="12"/>
      <c r="N95" s="15"/>
      <c r="O95" s="15"/>
      <c r="P95" s="15"/>
      <c r="Q95" s="15"/>
      <c r="R95" s="15"/>
      <c r="S95" s="15"/>
      <c r="T95" s="15"/>
      <c r="U95" s="15"/>
    </row>
    <row r="96" spans="1:21" x14ac:dyDescent="0.25">
      <c r="A96" s="12"/>
      <c r="B96" s="12"/>
      <c r="C96" s="18"/>
      <c r="D96" s="12"/>
      <c r="E96" s="12"/>
      <c r="F96" s="12"/>
      <c r="G96" s="12"/>
      <c r="H96" s="12"/>
      <c r="I96" s="12"/>
      <c r="J96" s="12"/>
      <c r="K96" s="12"/>
      <c r="L96" s="12"/>
      <c r="M96" s="12"/>
      <c r="N96" s="15"/>
      <c r="O96" s="15"/>
      <c r="P96" s="15"/>
      <c r="Q96" s="15"/>
      <c r="R96" s="15"/>
      <c r="S96" s="15"/>
      <c r="T96" s="15"/>
      <c r="U96" s="15"/>
    </row>
    <row r="97" spans="1:21" x14ac:dyDescent="0.25">
      <c r="A97" s="12"/>
      <c r="B97" s="12"/>
      <c r="C97" s="18"/>
      <c r="D97" s="12"/>
      <c r="E97" s="12"/>
      <c r="F97" s="12"/>
      <c r="G97" s="12"/>
      <c r="H97" s="12"/>
      <c r="I97" s="12"/>
      <c r="J97" s="12"/>
      <c r="K97" s="12"/>
      <c r="L97" s="12"/>
      <c r="M97" s="12"/>
      <c r="N97" s="15"/>
      <c r="O97" s="15"/>
      <c r="P97" s="15"/>
      <c r="Q97" s="15"/>
      <c r="R97" s="15"/>
      <c r="S97" s="15"/>
      <c r="T97" s="15"/>
      <c r="U97" s="15"/>
    </row>
    <row r="98" spans="1:21" x14ac:dyDescent="0.25">
      <c r="C98" s="18"/>
      <c r="D98" s="12"/>
      <c r="E98" s="12"/>
      <c r="F98" s="12"/>
      <c r="G98" s="12"/>
      <c r="H98" s="12"/>
      <c r="I98" s="12"/>
      <c r="J98" s="12"/>
      <c r="K98" s="12"/>
      <c r="L98" s="12"/>
      <c r="M98" s="12"/>
      <c r="N98" s="15"/>
    </row>
    <row r="99" spans="1:21" x14ac:dyDescent="0.25">
      <c r="C99" s="18"/>
      <c r="D99" s="12"/>
      <c r="E99" s="12"/>
      <c r="F99" s="12"/>
      <c r="G99" s="12"/>
      <c r="H99" s="12"/>
      <c r="I99" s="12"/>
      <c r="J99" s="12"/>
      <c r="K99" s="12"/>
      <c r="L99" s="12"/>
      <c r="M99" s="12"/>
      <c r="N99" s="15"/>
    </row>
    <row r="100" spans="1:21" x14ac:dyDescent="0.25">
      <c r="C100" s="18"/>
      <c r="D100" s="12"/>
      <c r="E100" s="12"/>
      <c r="F100" s="12"/>
      <c r="G100" s="12"/>
      <c r="H100" s="12"/>
      <c r="I100" s="12"/>
      <c r="J100" s="12"/>
      <c r="K100" s="12"/>
      <c r="L100" s="12"/>
      <c r="M100" s="12"/>
      <c r="N100" s="15"/>
    </row>
    <row r="101" spans="1:21" x14ac:dyDescent="0.25">
      <c r="C101" s="18"/>
      <c r="D101" s="12"/>
      <c r="E101" s="12"/>
      <c r="F101" s="12"/>
      <c r="G101" s="12"/>
      <c r="H101" s="12"/>
      <c r="I101" s="12"/>
      <c r="J101" s="12"/>
      <c r="K101" s="12"/>
      <c r="L101" s="12"/>
      <c r="M101" s="12"/>
      <c r="N101" s="15"/>
    </row>
  </sheetData>
  <mergeCells count="90">
    <mergeCell ref="B22:B27"/>
    <mergeCell ref="D22:D23"/>
    <mergeCell ref="E22:E23"/>
    <mergeCell ref="C24:C25"/>
    <mergeCell ref="U12:U13"/>
    <mergeCell ref="U22:U23"/>
    <mergeCell ref="D24:D25"/>
    <mergeCell ref="E24:E25"/>
    <mergeCell ref="E12:E13"/>
    <mergeCell ref="C26:C27"/>
    <mergeCell ref="D26:D27"/>
    <mergeCell ref="T12:T17"/>
    <mergeCell ref="U14:U15"/>
    <mergeCell ref="U16:U17"/>
    <mergeCell ref="U26:U27"/>
    <mergeCell ref="U24:U25"/>
    <mergeCell ref="B35:H35"/>
    <mergeCell ref="B34:H34"/>
    <mergeCell ref="I34:O34"/>
    <mergeCell ref="I35:O35"/>
    <mergeCell ref="U28:U29"/>
    <mergeCell ref="A30:S30"/>
    <mergeCell ref="T28:T29"/>
    <mergeCell ref="D28:D29"/>
    <mergeCell ref="E28:E29"/>
    <mergeCell ref="C28:C29"/>
    <mergeCell ref="B28:B29"/>
    <mergeCell ref="T6:U6"/>
    <mergeCell ref="A1:C3"/>
    <mergeCell ref="C6:C7"/>
    <mergeCell ref="D6:E6"/>
    <mergeCell ref="F6:S6"/>
    <mergeCell ref="A5:C5"/>
    <mergeCell ref="A4:C4"/>
    <mergeCell ref="A6:A7"/>
    <mergeCell ref="B6:B7"/>
    <mergeCell ref="D4:V4"/>
    <mergeCell ref="D5:V5"/>
    <mergeCell ref="V6:V7"/>
    <mergeCell ref="D1:V1"/>
    <mergeCell ref="D2:V2"/>
    <mergeCell ref="D3:V3"/>
    <mergeCell ref="A8:A11"/>
    <mergeCell ref="A18:A29"/>
    <mergeCell ref="D10:D11"/>
    <mergeCell ref="E10:E11"/>
    <mergeCell ref="D14:D15"/>
    <mergeCell ref="E14:E15"/>
    <mergeCell ref="D16:D17"/>
    <mergeCell ref="E16:E17"/>
    <mergeCell ref="D18:D19"/>
    <mergeCell ref="E18:E19"/>
    <mergeCell ref="D20:D21"/>
    <mergeCell ref="E20:E21"/>
    <mergeCell ref="A12:A17"/>
    <mergeCell ref="B8:B9"/>
    <mergeCell ref="B10:B11"/>
    <mergeCell ref="E26:E27"/>
    <mergeCell ref="E8:E9"/>
    <mergeCell ref="C16:C17"/>
    <mergeCell ref="C18:C19"/>
    <mergeCell ref="C20:C21"/>
    <mergeCell ref="C22:C23"/>
    <mergeCell ref="V28:V29"/>
    <mergeCell ref="V16:V17"/>
    <mergeCell ref="V18:V19"/>
    <mergeCell ref="V20:V21"/>
    <mergeCell ref="V22:V23"/>
    <mergeCell ref="V24:V25"/>
    <mergeCell ref="T18:T21"/>
    <mergeCell ref="U18:U19"/>
    <mergeCell ref="U20:U21"/>
    <mergeCell ref="T22:T27"/>
    <mergeCell ref="V26:V27"/>
    <mergeCell ref="V8:V9"/>
    <mergeCell ref="V14:V15"/>
    <mergeCell ref="B12:B17"/>
    <mergeCell ref="B18:B21"/>
    <mergeCell ref="C12:C13"/>
    <mergeCell ref="D12:D13"/>
    <mergeCell ref="C10:C11"/>
    <mergeCell ref="C14:C15"/>
    <mergeCell ref="T8:T9"/>
    <mergeCell ref="T10:T11"/>
    <mergeCell ref="U10:U11"/>
    <mergeCell ref="U8:U9"/>
    <mergeCell ref="C8:C9"/>
    <mergeCell ref="D8:D9"/>
    <mergeCell ref="V12:V13"/>
    <mergeCell ref="V10:V11"/>
  </mergeCells>
  <printOptions horizontalCentered="1" verticalCentered="1"/>
  <pageMargins left="0" right="0" top="0" bottom="0" header="0.31496062992125984" footer="0"/>
  <pageSetup scale="55"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05"/>
  <sheetViews>
    <sheetView tabSelected="1" zoomScale="66" zoomScaleNormal="66" workbookViewId="0">
      <selection activeCell="G16" sqref="G16"/>
    </sheetView>
  </sheetViews>
  <sheetFormatPr baseColWidth="10" defaultRowHeight="15" x14ac:dyDescent="0.25"/>
  <cols>
    <col min="2" max="2" width="34.42578125" customWidth="1"/>
    <col min="3" max="3" width="27.5703125" customWidth="1"/>
    <col min="4" max="4" width="16.28515625" customWidth="1"/>
    <col min="5" max="5" width="18.7109375" customWidth="1"/>
    <col min="6" max="6" width="19.42578125" customWidth="1"/>
    <col min="7" max="7" width="18.7109375" style="33" customWidth="1"/>
    <col min="8" max="11" width="18.7109375" customWidth="1"/>
    <col min="12" max="12" width="18.7109375" style="32"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25"/>
      <c r="B1" s="326"/>
      <c r="C1" s="326"/>
      <c r="D1" s="326"/>
      <c r="E1" s="451" t="s">
        <v>135</v>
      </c>
      <c r="F1" s="452"/>
      <c r="G1" s="452"/>
      <c r="H1" s="452"/>
      <c r="I1" s="452"/>
      <c r="J1" s="452"/>
      <c r="K1" s="452"/>
      <c r="L1" s="452"/>
      <c r="M1" s="452"/>
      <c r="N1" s="452"/>
      <c r="O1" s="452"/>
      <c r="P1" s="452"/>
      <c r="Q1" s="452"/>
      <c r="R1" s="452"/>
      <c r="S1" s="452"/>
      <c r="T1" s="452"/>
      <c r="U1" s="452"/>
      <c r="V1" s="452"/>
      <c r="W1" s="452"/>
      <c r="X1" s="452"/>
      <c r="Y1" s="453"/>
    </row>
    <row r="2" spans="1:25" ht="55.5" customHeight="1" x14ac:dyDescent="0.25">
      <c r="A2" s="328"/>
      <c r="B2" s="329"/>
      <c r="C2" s="329"/>
      <c r="D2" s="329"/>
      <c r="E2" s="454" t="s">
        <v>134</v>
      </c>
      <c r="F2" s="455"/>
      <c r="G2" s="455"/>
      <c r="H2" s="455"/>
      <c r="I2" s="455"/>
      <c r="J2" s="455"/>
      <c r="K2" s="455"/>
      <c r="L2" s="455"/>
      <c r="M2" s="455"/>
      <c r="N2" s="455"/>
      <c r="O2" s="455"/>
      <c r="P2" s="455"/>
      <c r="Q2" s="455"/>
      <c r="R2" s="455"/>
      <c r="S2" s="455"/>
      <c r="T2" s="455"/>
      <c r="U2" s="455"/>
      <c r="V2" s="455"/>
      <c r="W2" s="455"/>
      <c r="X2" s="455"/>
      <c r="Y2" s="456"/>
    </row>
    <row r="3" spans="1:25" ht="31.5" customHeight="1" thickBot="1" x14ac:dyDescent="0.3">
      <c r="A3" s="331"/>
      <c r="B3" s="332"/>
      <c r="C3" s="332"/>
      <c r="D3" s="332"/>
      <c r="E3" s="459" t="s">
        <v>123</v>
      </c>
      <c r="F3" s="460"/>
      <c r="G3" s="460"/>
      <c r="H3" s="460"/>
      <c r="I3" s="460"/>
      <c r="J3" s="460"/>
      <c r="K3" s="460"/>
      <c r="L3" s="460"/>
      <c r="M3" s="460"/>
      <c r="N3" s="460"/>
      <c r="O3" s="460"/>
      <c r="P3" s="460"/>
      <c r="Q3" s="460"/>
      <c r="R3" s="460"/>
      <c r="S3" s="457" t="s">
        <v>124</v>
      </c>
      <c r="T3" s="457"/>
      <c r="U3" s="457"/>
      <c r="V3" s="457"/>
      <c r="W3" s="457"/>
      <c r="X3" s="457"/>
      <c r="Y3" s="458"/>
    </row>
    <row r="4" spans="1:25" ht="29.25" customHeight="1" x14ac:dyDescent="0.25">
      <c r="A4" s="445" t="s">
        <v>32</v>
      </c>
      <c r="B4" s="446"/>
      <c r="C4" s="446"/>
      <c r="D4" s="447"/>
      <c r="E4" s="436" t="s">
        <v>140</v>
      </c>
      <c r="F4" s="437"/>
      <c r="G4" s="437"/>
      <c r="H4" s="437"/>
      <c r="I4" s="437"/>
      <c r="J4" s="437"/>
      <c r="K4" s="437"/>
      <c r="L4" s="437"/>
      <c r="M4" s="437"/>
      <c r="N4" s="437"/>
      <c r="O4" s="437"/>
      <c r="P4" s="437"/>
      <c r="Q4" s="437"/>
      <c r="R4" s="437"/>
      <c r="S4" s="437"/>
      <c r="T4" s="437"/>
      <c r="U4" s="437"/>
      <c r="V4" s="437"/>
      <c r="W4" s="437"/>
      <c r="X4" s="437"/>
      <c r="Y4" s="438"/>
    </row>
    <row r="5" spans="1:25" ht="27.75" customHeight="1" thickBot="1" x14ac:dyDescent="0.3">
      <c r="A5" s="448" t="s">
        <v>33</v>
      </c>
      <c r="B5" s="449"/>
      <c r="C5" s="449"/>
      <c r="D5" s="450"/>
      <c r="E5" s="466">
        <v>2019</v>
      </c>
      <c r="F5" s="467"/>
      <c r="G5" s="467"/>
      <c r="H5" s="467"/>
      <c r="I5" s="467"/>
      <c r="J5" s="467"/>
      <c r="K5" s="467"/>
      <c r="L5" s="467"/>
      <c r="M5" s="467"/>
      <c r="N5" s="467"/>
      <c r="O5" s="467"/>
      <c r="P5" s="467"/>
      <c r="Q5" s="467"/>
      <c r="R5" s="467"/>
      <c r="S5" s="467"/>
      <c r="T5" s="467"/>
      <c r="U5" s="467"/>
      <c r="V5" s="467"/>
      <c r="W5" s="467"/>
      <c r="X5" s="467"/>
      <c r="Y5" s="468"/>
    </row>
    <row r="6" spans="1:25" ht="36" customHeight="1" x14ac:dyDescent="0.25">
      <c r="A6" s="422" t="s">
        <v>40</v>
      </c>
      <c r="B6" s="424" t="s">
        <v>41</v>
      </c>
      <c r="C6" s="424" t="s">
        <v>109</v>
      </c>
      <c r="D6" s="424" t="s">
        <v>42</v>
      </c>
      <c r="E6" s="424" t="s">
        <v>43</v>
      </c>
      <c r="F6" s="433" t="s">
        <v>108</v>
      </c>
      <c r="G6" s="434"/>
      <c r="H6" s="434"/>
      <c r="I6" s="434"/>
      <c r="J6" s="424" t="s">
        <v>165</v>
      </c>
      <c r="K6" s="424"/>
      <c r="L6" s="424"/>
      <c r="M6" s="424"/>
      <c r="N6" s="424" t="s">
        <v>44</v>
      </c>
      <c r="O6" s="424"/>
      <c r="P6" s="424"/>
      <c r="Q6" s="424"/>
      <c r="R6" s="424"/>
      <c r="S6" s="424" t="s">
        <v>50</v>
      </c>
      <c r="T6" s="424"/>
      <c r="U6" s="424"/>
      <c r="V6" s="424"/>
      <c r="W6" s="424"/>
      <c r="X6" s="424"/>
      <c r="Y6" s="464"/>
    </row>
    <row r="7" spans="1:25" ht="36" customHeight="1" thickBot="1" x14ac:dyDescent="0.3">
      <c r="A7" s="423" t="s">
        <v>34</v>
      </c>
      <c r="B7" s="425"/>
      <c r="C7" s="425"/>
      <c r="D7" s="425"/>
      <c r="E7" s="425"/>
      <c r="F7" s="64" t="s">
        <v>107</v>
      </c>
      <c r="G7" s="64" t="s">
        <v>106</v>
      </c>
      <c r="H7" s="64" t="s">
        <v>105</v>
      </c>
      <c r="I7" s="64" t="s">
        <v>104</v>
      </c>
      <c r="J7" s="64" t="s">
        <v>107</v>
      </c>
      <c r="K7" s="64" t="s">
        <v>106</v>
      </c>
      <c r="L7" s="64" t="s">
        <v>105</v>
      </c>
      <c r="M7" s="64" t="s">
        <v>104</v>
      </c>
      <c r="N7" s="61" t="s">
        <v>45</v>
      </c>
      <c r="O7" s="61" t="s">
        <v>46</v>
      </c>
      <c r="P7" s="61" t="s">
        <v>47</v>
      </c>
      <c r="Q7" s="61" t="s">
        <v>48</v>
      </c>
      <c r="R7" s="61" t="s">
        <v>49</v>
      </c>
      <c r="S7" s="61" t="s">
        <v>51</v>
      </c>
      <c r="T7" s="61" t="s">
        <v>52</v>
      </c>
      <c r="U7" s="61" t="s">
        <v>103</v>
      </c>
      <c r="V7" s="61" t="s">
        <v>53</v>
      </c>
      <c r="W7" s="61" t="s">
        <v>54</v>
      </c>
      <c r="X7" s="62" t="s">
        <v>55</v>
      </c>
      <c r="Y7" s="63" t="s">
        <v>56</v>
      </c>
    </row>
    <row r="8" spans="1:25" ht="24" customHeight="1" x14ac:dyDescent="0.25">
      <c r="A8" s="435">
        <v>1</v>
      </c>
      <c r="B8" s="427" t="s">
        <v>161</v>
      </c>
      <c r="C8" s="430" t="s">
        <v>102</v>
      </c>
      <c r="D8" s="58" t="s">
        <v>35</v>
      </c>
      <c r="E8" s="205">
        <f>+INVERSIÓN!H10</f>
        <v>4</v>
      </c>
      <c r="F8" s="206">
        <f>+INVERSIÓN!Z10</f>
        <v>1</v>
      </c>
      <c r="G8" s="206">
        <f>+INVERSIÓN!AA10</f>
        <v>1</v>
      </c>
      <c r="H8" s="207"/>
      <c r="I8" s="207"/>
      <c r="J8" s="208">
        <f>+INVERSIÓN!AK10</f>
        <v>0.22</v>
      </c>
      <c r="K8" s="208">
        <f>+INVERSIÓN!AL10</f>
        <v>0.48</v>
      </c>
      <c r="L8" s="209"/>
      <c r="M8" s="41"/>
      <c r="N8" s="461" t="s">
        <v>102</v>
      </c>
      <c r="O8" s="465" t="s">
        <v>166</v>
      </c>
      <c r="P8" s="465" t="s">
        <v>166</v>
      </c>
      <c r="Q8" s="465" t="s">
        <v>166</v>
      </c>
      <c r="R8" s="465" t="s">
        <v>167</v>
      </c>
      <c r="S8" s="418" t="s">
        <v>168</v>
      </c>
      <c r="T8" s="418" t="s">
        <v>168</v>
      </c>
      <c r="U8" s="418" t="s">
        <v>168</v>
      </c>
      <c r="V8" s="399" t="s">
        <v>169</v>
      </c>
      <c r="W8" s="399" t="s">
        <v>169</v>
      </c>
      <c r="X8" s="399" t="s">
        <v>170</v>
      </c>
      <c r="Y8" s="439">
        <v>8281030</v>
      </c>
    </row>
    <row r="9" spans="1:25" ht="24" customHeight="1" x14ac:dyDescent="0.25">
      <c r="A9" s="426"/>
      <c r="B9" s="428"/>
      <c r="C9" s="431"/>
      <c r="D9" s="59" t="s">
        <v>36</v>
      </c>
      <c r="E9" s="210">
        <f>+INVERSIÓN!H11</f>
        <v>527661330</v>
      </c>
      <c r="F9" s="210">
        <f>+INVERSIÓN!Z11</f>
        <v>69600000</v>
      </c>
      <c r="G9" s="210">
        <f>+INVERSIÓN!AA11</f>
        <v>69600000</v>
      </c>
      <c r="H9" s="211"/>
      <c r="I9" s="211"/>
      <c r="J9" s="210">
        <f>+INVERSIÓN!AK11</f>
        <v>63679000</v>
      </c>
      <c r="K9" s="210">
        <f>+INVERSIÓN!AL11</f>
        <v>63679000</v>
      </c>
      <c r="L9" s="212"/>
      <c r="M9" s="40"/>
      <c r="N9" s="462"/>
      <c r="O9" s="443"/>
      <c r="P9" s="443"/>
      <c r="Q9" s="443"/>
      <c r="R9" s="443"/>
      <c r="S9" s="419"/>
      <c r="T9" s="419"/>
      <c r="U9" s="419"/>
      <c r="V9" s="377"/>
      <c r="W9" s="377"/>
      <c r="X9" s="377"/>
      <c r="Y9" s="440"/>
    </row>
    <row r="10" spans="1:25" ht="24" customHeight="1" x14ac:dyDescent="0.25">
      <c r="A10" s="426"/>
      <c r="B10" s="428"/>
      <c r="C10" s="431"/>
      <c r="D10" s="57" t="s">
        <v>37</v>
      </c>
      <c r="E10" s="205">
        <f>+INVERSIÓN!H12</f>
        <v>0</v>
      </c>
      <c r="F10" s="205">
        <f>+INVERSIÓN!Z12</f>
        <v>0</v>
      </c>
      <c r="G10" s="205">
        <f>+INVERSIÓN!AA12</f>
        <v>0</v>
      </c>
      <c r="H10" s="211"/>
      <c r="I10" s="211"/>
      <c r="J10" s="205">
        <f>+INVERSIÓN!AK12</f>
        <v>0</v>
      </c>
      <c r="K10" s="205">
        <f>+INVERSIÓN!AL12</f>
        <v>0</v>
      </c>
      <c r="L10" s="213"/>
      <c r="M10" s="40"/>
      <c r="N10" s="462"/>
      <c r="O10" s="443"/>
      <c r="P10" s="443"/>
      <c r="Q10" s="443"/>
      <c r="R10" s="443"/>
      <c r="S10" s="419"/>
      <c r="T10" s="419"/>
      <c r="U10" s="419"/>
      <c r="V10" s="377"/>
      <c r="W10" s="377"/>
      <c r="X10" s="377"/>
      <c r="Y10" s="440"/>
    </row>
    <row r="11" spans="1:25" ht="24" customHeight="1" thickBot="1" x14ac:dyDescent="0.3">
      <c r="A11" s="426"/>
      <c r="B11" s="429"/>
      <c r="C11" s="432"/>
      <c r="D11" s="59" t="s">
        <v>38</v>
      </c>
      <c r="E11" s="214">
        <f>+INVERSIÓN!H13</f>
        <v>38978090</v>
      </c>
      <c r="F11" s="214">
        <f>+INVERSIÓN!Z13</f>
        <v>6746833</v>
      </c>
      <c r="G11" s="214">
        <f>+INVERSIÓN!AA13</f>
        <v>6746833</v>
      </c>
      <c r="H11" s="215"/>
      <c r="I11" s="215"/>
      <c r="J11" s="214">
        <f>+INVERSIÓN!AK13</f>
        <v>6746833</v>
      </c>
      <c r="K11" s="214">
        <f>+INVERSIÓN!AL13</f>
        <v>6746833</v>
      </c>
      <c r="L11" s="212"/>
      <c r="M11" s="40"/>
      <c r="N11" s="463"/>
      <c r="O11" s="444"/>
      <c r="P11" s="444"/>
      <c r="Q11" s="444"/>
      <c r="R11" s="444"/>
      <c r="S11" s="420"/>
      <c r="T11" s="420"/>
      <c r="U11" s="420"/>
      <c r="V11" s="421"/>
      <c r="W11" s="421"/>
      <c r="X11" s="421"/>
      <c r="Y11" s="441"/>
    </row>
    <row r="12" spans="1:25" ht="24" customHeight="1" x14ac:dyDescent="0.25">
      <c r="A12" s="426">
        <v>2</v>
      </c>
      <c r="B12" s="427" t="s">
        <v>162</v>
      </c>
      <c r="C12" s="430" t="s">
        <v>163</v>
      </c>
      <c r="D12" s="58" t="s">
        <v>35</v>
      </c>
      <c r="E12" s="205">
        <f>+INVERSIÓN!H16</f>
        <v>6</v>
      </c>
      <c r="F12" s="206">
        <f>+INVERSIÓN!Z16</f>
        <v>1</v>
      </c>
      <c r="G12" s="206">
        <f>+INVERSIÓN!AA16</f>
        <v>1</v>
      </c>
      <c r="H12" s="207"/>
      <c r="I12" s="207"/>
      <c r="J12" s="208">
        <f>+INVERSIÓN!AK16</f>
        <v>0.16</v>
      </c>
      <c r="K12" s="208">
        <f>+INVERSIÓN!AL16</f>
        <v>0.55000000000000004</v>
      </c>
      <c r="L12" s="212"/>
      <c r="M12" s="40"/>
      <c r="N12" s="461" t="s">
        <v>102</v>
      </c>
      <c r="O12" s="442" t="s">
        <v>166</v>
      </c>
      <c r="P12" s="442" t="s">
        <v>166</v>
      </c>
      <c r="Q12" s="442" t="s">
        <v>166</v>
      </c>
      <c r="R12" s="442" t="s">
        <v>167</v>
      </c>
      <c r="S12" s="418" t="s">
        <v>168</v>
      </c>
      <c r="T12" s="418" t="s">
        <v>168</v>
      </c>
      <c r="U12" s="418" t="s">
        <v>168</v>
      </c>
      <c r="V12" s="399" t="s">
        <v>169</v>
      </c>
      <c r="W12" s="399" t="s">
        <v>169</v>
      </c>
      <c r="X12" s="399" t="s">
        <v>170</v>
      </c>
      <c r="Y12" s="439">
        <v>8281030</v>
      </c>
    </row>
    <row r="13" spans="1:25" ht="24" customHeight="1" x14ac:dyDescent="0.25">
      <c r="A13" s="426"/>
      <c r="B13" s="428"/>
      <c r="C13" s="431"/>
      <c r="D13" s="59" t="s">
        <v>36</v>
      </c>
      <c r="E13" s="210">
        <f>+INVERSIÓN!H17</f>
        <v>487018307</v>
      </c>
      <c r="F13" s="210">
        <f>+INVERSIÓN!Z17</f>
        <v>158048000</v>
      </c>
      <c r="G13" s="210">
        <f>+INVERSIÓN!AA17</f>
        <v>158048000</v>
      </c>
      <c r="H13" s="211"/>
      <c r="I13" s="211"/>
      <c r="J13" s="210">
        <f>+INVERSIÓN!AK17</f>
        <v>53400000</v>
      </c>
      <c r="K13" s="210">
        <f>+INVERSIÓN!AL17</f>
        <v>128465000</v>
      </c>
      <c r="L13" s="212"/>
      <c r="M13" s="40"/>
      <c r="N13" s="462"/>
      <c r="O13" s="443"/>
      <c r="P13" s="443"/>
      <c r="Q13" s="443"/>
      <c r="R13" s="443"/>
      <c r="S13" s="419"/>
      <c r="T13" s="419"/>
      <c r="U13" s="419"/>
      <c r="V13" s="377"/>
      <c r="W13" s="377"/>
      <c r="X13" s="377"/>
      <c r="Y13" s="440"/>
    </row>
    <row r="14" spans="1:25" ht="24" customHeight="1" x14ac:dyDescent="0.25">
      <c r="A14" s="426"/>
      <c r="B14" s="428"/>
      <c r="C14" s="431"/>
      <c r="D14" s="57" t="s">
        <v>37</v>
      </c>
      <c r="E14" s="205">
        <f>+INVERSIÓN!H18</f>
        <v>0</v>
      </c>
      <c r="F14" s="205">
        <f>+INVERSIÓN!Z18</f>
        <v>0</v>
      </c>
      <c r="G14" s="205">
        <f>+INVERSIÓN!AA18</f>
        <v>0</v>
      </c>
      <c r="H14" s="211"/>
      <c r="I14" s="211"/>
      <c r="J14" s="205">
        <f>+INVERSIÓN!AK18</f>
        <v>0</v>
      </c>
      <c r="K14" s="205">
        <f>+INVERSIÓN!AL18</f>
        <v>0</v>
      </c>
      <c r="L14" s="212"/>
      <c r="M14" s="40"/>
      <c r="N14" s="462"/>
      <c r="O14" s="443"/>
      <c r="P14" s="443"/>
      <c r="Q14" s="443"/>
      <c r="R14" s="443"/>
      <c r="S14" s="419"/>
      <c r="T14" s="419"/>
      <c r="U14" s="419"/>
      <c r="V14" s="377"/>
      <c r="W14" s="377"/>
      <c r="X14" s="377"/>
      <c r="Y14" s="440"/>
    </row>
    <row r="15" spans="1:25" ht="24" customHeight="1" thickBot="1" x14ac:dyDescent="0.3">
      <c r="A15" s="426"/>
      <c r="B15" s="429"/>
      <c r="C15" s="432"/>
      <c r="D15" s="59" t="s">
        <v>38</v>
      </c>
      <c r="E15" s="214">
        <f>+INVERSIÓN!H19</f>
        <v>40354482</v>
      </c>
      <c r="F15" s="214">
        <f>+INVERSIÓN!Z19</f>
        <v>13502333</v>
      </c>
      <c r="G15" s="214">
        <f>+INVERSIÓN!AA19</f>
        <v>13502333</v>
      </c>
      <c r="H15" s="215"/>
      <c r="I15" s="215"/>
      <c r="J15" s="214">
        <f>+INVERSIÓN!AK19</f>
        <v>13502333</v>
      </c>
      <c r="K15" s="214">
        <f>+INVERSIÓN!AL19</f>
        <v>13502333</v>
      </c>
      <c r="L15" s="212"/>
      <c r="M15" s="40"/>
      <c r="N15" s="463"/>
      <c r="O15" s="444"/>
      <c r="P15" s="444"/>
      <c r="Q15" s="444"/>
      <c r="R15" s="444"/>
      <c r="S15" s="420"/>
      <c r="T15" s="420"/>
      <c r="U15" s="420"/>
      <c r="V15" s="421"/>
      <c r="W15" s="421"/>
      <c r="X15" s="421"/>
      <c r="Y15" s="441"/>
    </row>
    <row r="16" spans="1:25" ht="24" customHeight="1" x14ac:dyDescent="0.25">
      <c r="A16" s="426">
        <v>3</v>
      </c>
      <c r="B16" s="427" t="s">
        <v>164</v>
      </c>
      <c r="C16" s="430" t="s">
        <v>102</v>
      </c>
      <c r="D16" s="58" t="s">
        <v>35</v>
      </c>
      <c r="E16" s="216">
        <f>+INVERSIÓN!H22</f>
        <v>10</v>
      </c>
      <c r="F16" s="217">
        <f>+INVERSIÓN!Z22</f>
        <v>2</v>
      </c>
      <c r="G16" s="217">
        <f>+INVERSIÓN!AA22</f>
        <v>2</v>
      </c>
      <c r="H16" s="207"/>
      <c r="I16" s="207"/>
      <c r="J16" s="218">
        <f>+INVERSIÓN!AK22</f>
        <v>0.5</v>
      </c>
      <c r="K16" s="218">
        <f>+INVERSIÓN!AL22</f>
        <v>1</v>
      </c>
      <c r="L16" s="212"/>
      <c r="M16" s="40"/>
      <c r="N16" s="461" t="s">
        <v>102</v>
      </c>
      <c r="O16" s="442" t="s">
        <v>166</v>
      </c>
      <c r="P16" s="442" t="s">
        <v>166</v>
      </c>
      <c r="Q16" s="442" t="s">
        <v>166</v>
      </c>
      <c r="R16" s="442" t="s">
        <v>167</v>
      </c>
      <c r="S16" s="418" t="s">
        <v>168</v>
      </c>
      <c r="T16" s="418" t="s">
        <v>168</v>
      </c>
      <c r="U16" s="418" t="s">
        <v>168</v>
      </c>
      <c r="V16" s="399" t="s">
        <v>169</v>
      </c>
      <c r="W16" s="399" t="s">
        <v>169</v>
      </c>
      <c r="X16" s="399" t="s">
        <v>170</v>
      </c>
      <c r="Y16" s="439">
        <v>8281030</v>
      </c>
    </row>
    <row r="17" spans="1:25" ht="24" customHeight="1" x14ac:dyDescent="0.25">
      <c r="A17" s="426"/>
      <c r="B17" s="428"/>
      <c r="C17" s="431"/>
      <c r="D17" s="59" t="s">
        <v>36</v>
      </c>
      <c r="E17" s="210">
        <f>+INVERSIÓN!H23</f>
        <v>6343199547</v>
      </c>
      <c r="F17" s="210">
        <f>+INVERSIÓN!Z23</f>
        <v>2370803000</v>
      </c>
      <c r="G17" s="210">
        <f>+INVERSIÓN!AA23</f>
        <v>1970803000</v>
      </c>
      <c r="H17" s="211"/>
      <c r="I17" s="211"/>
      <c r="J17" s="210">
        <f>+INVERSIÓN!AK23</f>
        <v>827950000</v>
      </c>
      <c r="K17" s="210">
        <f>+INVERSIÓN!AL23</f>
        <v>1251503900</v>
      </c>
      <c r="L17" s="212"/>
      <c r="M17" s="40"/>
      <c r="N17" s="462"/>
      <c r="O17" s="443"/>
      <c r="P17" s="443"/>
      <c r="Q17" s="443"/>
      <c r="R17" s="443"/>
      <c r="S17" s="419"/>
      <c r="T17" s="419"/>
      <c r="U17" s="419"/>
      <c r="V17" s="377"/>
      <c r="W17" s="377"/>
      <c r="X17" s="377"/>
      <c r="Y17" s="440"/>
    </row>
    <row r="18" spans="1:25" ht="24" customHeight="1" x14ac:dyDescent="0.25">
      <c r="A18" s="426"/>
      <c r="B18" s="428"/>
      <c r="C18" s="431"/>
      <c r="D18" s="57" t="s">
        <v>37</v>
      </c>
      <c r="E18" s="216">
        <f>+INVERSIÓN!H24</f>
        <v>0</v>
      </c>
      <c r="F18" s="216">
        <f>+INVERSIÓN!Z24</f>
        <v>0</v>
      </c>
      <c r="G18" s="216">
        <f>+INVERSIÓN!AA24</f>
        <v>0</v>
      </c>
      <c r="H18" s="211"/>
      <c r="I18" s="211"/>
      <c r="J18" s="216">
        <f>+INVERSIÓN!AK24</f>
        <v>0</v>
      </c>
      <c r="K18" s="216">
        <f>+INVERSIÓN!AL24</f>
        <v>0</v>
      </c>
      <c r="L18" s="212"/>
      <c r="M18" s="40"/>
      <c r="N18" s="462"/>
      <c r="O18" s="443"/>
      <c r="P18" s="443"/>
      <c r="Q18" s="443"/>
      <c r="R18" s="443"/>
      <c r="S18" s="419"/>
      <c r="T18" s="419"/>
      <c r="U18" s="419"/>
      <c r="V18" s="377"/>
      <c r="W18" s="377"/>
      <c r="X18" s="377"/>
      <c r="Y18" s="440"/>
    </row>
    <row r="19" spans="1:25" ht="24" customHeight="1" thickBot="1" x14ac:dyDescent="0.3">
      <c r="A19" s="426"/>
      <c r="B19" s="429"/>
      <c r="C19" s="432"/>
      <c r="D19" s="59" t="s">
        <v>38</v>
      </c>
      <c r="E19" s="214">
        <f>+INVERSIÓN!H25</f>
        <v>492750758</v>
      </c>
      <c r="F19" s="214">
        <f>+INVERSIÓN!Z25</f>
        <v>224210948</v>
      </c>
      <c r="G19" s="214">
        <f>+INVERSIÓN!AA25</f>
        <v>224210948</v>
      </c>
      <c r="H19" s="215"/>
      <c r="I19" s="215"/>
      <c r="J19" s="214">
        <f>+INVERSIÓN!AK25</f>
        <v>175233480</v>
      </c>
      <c r="K19" s="214">
        <f>+INVERSIÓN!AL25</f>
        <v>219615148</v>
      </c>
      <c r="L19" s="212"/>
      <c r="M19" s="40"/>
      <c r="N19" s="463"/>
      <c r="O19" s="444"/>
      <c r="P19" s="444"/>
      <c r="Q19" s="444"/>
      <c r="R19" s="444"/>
      <c r="S19" s="420"/>
      <c r="T19" s="420"/>
      <c r="U19" s="420"/>
      <c r="V19" s="421"/>
      <c r="W19" s="421"/>
      <c r="X19" s="421"/>
      <c r="Y19" s="441"/>
    </row>
    <row r="20" spans="1:25" ht="24" customHeight="1" x14ac:dyDescent="0.25">
      <c r="A20" s="426">
        <v>4</v>
      </c>
      <c r="B20" s="427" t="s">
        <v>153</v>
      </c>
      <c r="C20" s="430" t="s">
        <v>102</v>
      </c>
      <c r="D20" s="58" t="s">
        <v>35</v>
      </c>
      <c r="E20" s="216">
        <f>+INVERSIÓN!H28</f>
        <v>10</v>
      </c>
      <c r="F20" s="217">
        <f>+INVERSIÓN!Z28</f>
        <v>3</v>
      </c>
      <c r="G20" s="217">
        <f>+INVERSIÓN!AA28</f>
        <v>3</v>
      </c>
      <c r="H20" s="207"/>
      <c r="I20" s="207"/>
      <c r="J20" s="218">
        <f>+INVERSIÓN!AK28</f>
        <v>0.49</v>
      </c>
      <c r="K20" s="218">
        <f>+INVERSIÓN!AL28</f>
        <v>1.3599999999999999</v>
      </c>
      <c r="L20" s="212"/>
      <c r="M20" s="40"/>
      <c r="N20" s="461" t="s">
        <v>102</v>
      </c>
      <c r="O20" s="442" t="s">
        <v>166</v>
      </c>
      <c r="P20" s="442" t="s">
        <v>166</v>
      </c>
      <c r="Q20" s="442" t="s">
        <v>166</v>
      </c>
      <c r="R20" s="442" t="s">
        <v>167</v>
      </c>
      <c r="S20" s="418" t="s">
        <v>168</v>
      </c>
      <c r="T20" s="418" t="s">
        <v>168</v>
      </c>
      <c r="U20" s="418" t="s">
        <v>168</v>
      </c>
      <c r="V20" s="399" t="s">
        <v>169</v>
      </c>
      <c r="W20" s="399" t="s">
        <v>169</v>
      </c>
      <c r="X20" s="399" t="s">
        <v>170</v>
      </c>
      <c r="Y20" s="439">
        <v>8281030</v>
      </c>
    </row>
    <row r="21" spans="1:25" ht="24" customHeight="1" x14ac:dyDescent="0.25">
      <c r="A21" s="426"/>
      <c r="B21" s="428"/>
      <c r="C21" s="431"/>
      <c r="D21" s="59" t="s">
        <v>36</v>
      </c>
      <c r="E21" s="210">
        <f>+INVERSIÓN!H29</f>
        <v>1089007977</v>
      </c>
      <c r="F21" s="210">
        <f>+INVERSIÓN!Z29</f>
        <v>279305000</v>
      </c>
      <c r="G21" s="210">
        <f>+INVERSIÓN!AA29</f>
        <v>279305000</v>
      </c>
      <c r="H21" s="211"/>
      <c r="I21" s="211"/>
      <c r="J21" s="210">
        <f>+INVERSIÓN!AK29</f>
        <v>177488000</v>
      </c>
      <c r="K21" s="210">
        <f>+INVERSIÓN!AL29</f>
        <v>242648000</v>
      </c>
      <c r="L21" s="212"/>
      <c r="M21" s="40"/>
      <c r="N21" s="462"/>
      <c r="O21" s="443"/>
      <c r="P21" s="443"/>
      <c r="Q21" s="443"/>
      <c r="R21" s="443"/>
      <c r="S21" s="419"/>
      <c r="T21" s="419"/>
      <c r="U21" s="419"/>
      <c r="V21" s="377"/>
      <c r="W21" s="377"/>
      <c r="X21" s="377"/>
      <c r="Y21" s="440"/>
    </row>
    <row r="22" spans="1:25" ht="24" customHeight="1" x14ac:dyDescent="0.25">
      <c r="A22" s="426"/>
      <c r="B22" s="428"/>
      <c r="C22" s="431"/>
      <c r="D22" s="57" t="s">
        <v>37</v>
      </c>
      <c r="E22" s="216">
        <f>+INVERSIÓN!H30</f>
        <v>0</v>
      </c>
      <c r="F22" s="216">
        <f>+INVERSIÓN!Z30</f>
        <v>0</v>
      </c>
      <c r="G22" s="216">
        <f>+INVERSIÓN!AA30</f>
        <v>0</v>
      </c>
      <c r="H22" s="211"/>
      <c r="I22" s="211"/>
      <c r="J22" s="216">
        <f>+INVERSIÓN!AK30</f>
        <v>0</v>
      </c>
      <c r="K22" s="216">
        <f>+INVERSIÓN!AL30</f>
        <v>0</v>
      </c>
      <c r="L22" s="212"/>
      <c r="M22" s="40"/>
      <c r="N22" s="462"/>
      <c r="O22" s="443"/>
      <c r="P22" s="443"/>
      <c r="Q22" s="443"/>
      <c r="R22" s="443"/>
      <c r="S22" s="419"/>
      <c r="T22" s="419"/>
      <c r="U22" s="419"/>
      <c r="V22" s="377"/>
      <c r="W22" s="377"/>
      <c r="X22" s="377"/>
      <c r="Y22" s="440"/>
    </row>
    <row r="23" spans="1:25" ht="24" customHeight="1" thickBot="1" x14ac:dyDescent="0.3">
      <c r="A23" s="426"/>
      <c r="B23" s="429"/>
      <c r="C23" s="432"/>
      <c r="D23" s="59" t="s">
        <v>38</v>
      </c>
      <c r="E23" s="214">
        <f>+INVERSIÓN!H31</f>
        <v>92454086</v>
      </c>
      <c r="F23" s="214">
        <f>+INVERSIÓN!Z31</f>
        <v>33091817</v>
      </c>
      <c r="G23" s="214">
        <f>+INVERSIÓN!AA31</f>
        <v>33091817</v>
      </c>
      <c r="H23" s="215"/>
      <c r="I23" s="215"/>
      <c r="J23" s="214">
        <f>+INVERSIÓN!AK31</f>
        <v>33091817</v>
      </c>
      <c r="K23" s="214">
        <f>+INVERSIÓN!AL31</f>
        <v>33091817</v>
      </c>
      <c r="L23" s="212"/>
      <c r="M23" s="40"/>
      <c r="N23" s="463"/>
      <c r="O23" s="444"/>
      <c r="P23" s="444"/>
      <c r="Q23" s="444"/>
      <c r="R23" s="444"/>
      <c r="S23" s="420"/>
      <c r="T23" s="420"/>
      <c r="U23" s="420"/>
      <c r="V23" s="421"/>
      <c r="W23" s="421"/>
      <c r="X23" s="421"/>
      <c r="Y23" s="441"/>
    </row>
    <row r="24" spans="1:25" ht="24" customHeight="1" x14ac:dyDescent="0.25">
      <c r="A24" s="426">
        <v>5</v>
      </c>
      <c r="B24" s="427" t="s">
        <v>154</v>
      </c>
      <c r="C24" s="430" t="s">
        <v>102</v>
      </c>
      <c r="D24" s="58" t="s">
        <v>35</v>
      </c>
      <c r="E24" s="216">
        <f>+INVERSIÓN!H34</f>
        <v>14</v>
      </c>
      <c r="F24" s="217">
        <f>+INVERSIÓN!Z34</f>
        <v>4</v>
      </c>
      <c r="G24" s="217">
        <f>+INVERSIÓN!AA34</f>
        <v>4</v>
      </c>
      <c r="H24" s="207"/>
      <c r="I24" s="207"/>
      <c r="J24" s="218">
        <f>+INVERSIÓN!AK34</f>
        <v>1</v>
      </c>
      <c r="K24" s="218">
        <f>+INVERSIÓN!AL34</f>
        <v>2</v>
      </c>
      <c r="L24" s="213"/>
      <c r="M24" s="40"/>
      <c r="N24" s="461" t="s">
        <v>102</v>
      </c>
      <c r="O24" s="442" t="s">
        <v>166</v>
      </c>
      <c r="P24" s="442" t="s">
        <v>166</v>
      </c>
      <c r="Q24" s="442" t="s">
        <v>166</v>
      </c>
      <c r="R24" s="442" t="s">
        <v>167</v>
      </c>
      <c r="S24" s="418" t="s">
        <v>168</v>
      </c>
      <c r="T24" s="418" t="s">
        <v>168</v>
      </c>
      <c r="U24" s="418" t="s">
        <v>168</v>
      </c>
      <c r="V24" s="399" t="s">
        <v>169</v>
      </c>
      <c r="W24" s="399" t="s">
        <v>169</v>
      </c>
      <c r="X24" s="399" t="s">
        <v>170</v>
      </c>
      <c r="Y24" s="439">
        <v>8281030</v>
      </c>
    </row>
    <row r="25" spans="1:25" ht="24" customHeight="1" x14ac:dyDescent="0.25">
      <c r="A25" s="426"/>
      <c r="B25" s="428"/>
      <c r="C25" s="431"/>
      <c r="D25" s="59" t="s">
        <v>36</v>
      </c>
      <c r="E25" s="210">
        <f>+INVERSIÓN!H35</f>
        <v>2110334720</v>
      </c>
      <c r="F25" s="210">
        <f>+INVERSIÓN!Z35</f>
        <v>539376000</v>
      </c>
      <c r="G25" s="210">
        <f>+INVERSIÓN!AA35</f>
        <v>539376000</v>
      </c>
      <c r="H25" s="219"/>
      <c r="I25" s="219"/>
      <c r="J25" s="210">
        <f>+INVERSIÓN!AK35</f>
        <v>415214000</v>
      </c>
      <c r="K25" s="210">
        <f>+INVERSIÓN!AL35</f>
        <v>494307000</v>
      </c>
      <c r="L25" s="212"/>
      <c r="M25" s="39"/>
      <c r="N25" s="462"/>
      <c r="O25" s="443"/>
      <c r="P25" s="443"/>
      <c r="Q25" s="443"/>
      <c r="R25" s="443"/>
      <c r="S25" s="419"/>
      <c r="T25" s="419"/>
      <c r="U25" s="419"/>
      <c r="V25" s="377"/>
      <c r="W25" s="377"/>
      <c r="X25" s="377"/>
      <c r="Y25" s="440"/>
    </row>
    <row r="26" spans="1:25" ht="24" customHeight="1" x14ac:dyDescent="0.25">
      <c r="A26" s="426"/>
      <c r="B26" s="428"/>
      <c r="C26" s="431"/>
      <c r="D26" s="57" t="s">
        <v>37</v>
      </c>
      <c r="E26" s="216">
        <f>+INVERSIÓN!H36</f>
        <v>0</v>
      </c>
      <c r="F26" s="216">
        <f>+INVERSIÓN!Z36</f>
        <v>0</v>
      </c>
      <c r="G26" s="216">
        <f>+INVERSIÓN!AA36</f>
        <v>0</v>
      </c>
      <c r="H26" s="219"/>
      <c r="I26" s="219"/>
      <c r="J26" s="216">
        <f>+INVERSIÓN!AK36</f>
        <v>0</v>
      </c>
      <c r="K26" s="216">
        <f>+INVERSIÓN!AL36</f>
        <v>0</v>
      </c>
      <c r="L26" s="212"/>
      <c r="M26" s="39"/>
      <c r="N26" s="462"/>
      <c r="O26" s="443"/>
      <c r="P26" s="443"/>
      <c r="Q26" s="443"/>
      <c r="R26" s="443"/>
      <c r="S26" s="419"/>
      <c r="T26" s="419"/>
      <c r="U26" s="419"/>
      <c r="V26" s="377"/>
      <c r="W26" s="377"/>
      <c r="X26" s="377"/>
      <c r="Y26" s="440"/>
    </row>
    <row r="27" spans="1:25" ht="24" customHeight="1" thickBot="1" x14ac:dyDescent="0.3">
      <c r="A27" s="426"/>
      <c r="B27" s="429"/>
      <c r="C27" s="432"/>
      <c r="D27" s="60" t="s">
        <v>38</v>
      </c>
      <c r="E27" s="214">
        <f>+INVERSIÓN!H37</f>
        <v>165730182</v>
      </c>
      <c r="F27" s="214">
        <f>+INVERSIÓN!Z37</f>
        <v>44890900</v>
      </c>
      <c r="G27" s="214">
        <f>+INVERSIÓN!AA37</f>
        <v>44890900</v>
      </c>
      <c r="H27" s="220"/>
      <c r="I27" s="220"/>
      <c r="J27" s="214">
        <f>+INVERSIÓN!AK37</f>
        <v>44890900</v>
      </c>
      <c r="K27" s="214">
        <f>+INVERSIÓN!AL37</f>
        <v>44890900</v>
      </c>
      <c r="L27" s="221"/>
      <c r="M27" s="38"/>
      <c r="N27" s="463"/>
      <c r="O27" s="444"/>
      <c r="P27" s="444"/>
      <c r="Q27" s="444"/>
      <c r="R27" s="444"/>
      <c r="S27" s="420"/>
      <c r="T27" s="420"/>
      <c r="U27" s="420"/>
      <c r="V27" s="421"/>
      <c r="W27" s="421"/>
      <c r="X27" s="421"/>
      <c r="Y27" s="441"/>
    </row>
    <row r="28" spans="1:25" ht="30" customHeight="1" x14ac:dyDescent="0.25">
      <c r="A28" s="426">
        <v>6</v>
      </c>
      <c r="B28" s="469" t="s">
        <v>155</v>
      </c>
      <c r="C28" s="430" t="s">
        <v>102</v>
      </c>
      <c r="D28" s="101" t="s">
        <v>35</v>
      </c>
      <c r="E28" s="216">
        <f>+INVERSIÓN!H40</f>
        <v>24</v>
      </c>
      <c r="F28" s="217">
        <f>+INVERSIÓN!Z40</f>
        <v>6</v>
      </c>
      <c r="G28" s="217">
        <f>+INVERSIÓN!AA40</f>
        <v>6</v>
      </c>
      <c r="H28" s="222"/>
      <c r="I28" s="222"/>
      <c r="J28" s="218">
        <f>+INVERSIÓN!AK40</f>
        <v>1</v>
      </c>
      <c r="K28" s="218">
        <f>+INVERSIÓN!AL40</f>
        <v>4</v>
      </c>
      <c r="L28" s="212"/>
      <c r="M28" s="39"/>
      <c r="N28" s="461" t="s">
        <v>102</v>
      </c>
      <c r="O28" s="442" t="s">
        <v>166</v>
      </c>
      <c r="P28" s="442" t="s">
        <v>166</v>
      </c>
      <c r="Q28" s="442" t="s">
        <v>166</v>
      </c>
      <c r="R28" s="442" t="s">
        <v>167</v>
      </c>
      <c r="S28" s="418" t="s">
        <v>168</v>
      </c>
      <c r="T28" s="418" t="s">
        <v>168</v>
      </c>
      <c r="U28" s="418" t="s">
        <v>168</v>
      </c>
      <c r="V28" s="399" t="s">
        <v>169</v>
      </c>
      <c r="W28" s="399" t="s">
        <v>169</v>
      </c>
      <c r="X28" s="399" t="s">
        <v>170</v>
      </c>
      <c r="Y28" s="439">
        <v>8281030</v>
      </c>
    </row>
    <row r="29" spans="1:25" ht="30" customHeight="1" x14ac:dyDescent="0.25">
      <c r="A29" s="426"/>
      <c r="B29" s="470"/>
      <c r="C29" s="431"/>
      <c r="D29" s="59" t="s">
        <v>36</v>
      </c>
      <c r="E29" s="210">
        <f>+INVERSIÓN!H41</f>
        <v>799759114</v>
      </c>
      <c r="F29" s="210">
        <f>+INVERSIÓN!Z41</f>
        <v>132868000</v>
      </c>
      <c r="G29" s="210">
        <f>+INVERSIÓN!AA41</f>
        <v>132868000</v>
      </c>
      <c r="H29" s="219"/>
      <c r="I29" s="219"/>
      <c r="J29" s="210">
        <f>+INVERSIÓN!AK41</f>
        <v>95069000</v>
      </c>
      <c r="K29" s="210">
        <f>+INVERSIÓN!AL41</f>
        <v>132069000</v>
      </c>
      <c r="L29" s="212"/>
      <c r="M29" s="39"/>
      <c r="N29" s="462"/>
      <c r="O29" s="443"/>
      <c r="P29" s="443"/>
      <c r="Q29" s="443"/>
      <c r="R29" s="443"/>
      <c r="S29" s="419"/>
      <c r="T29" s="419"/>
      <c r="U29" s="419"/>
      <c r="V29" s="377"/>
      <c r="W29" s="377"/>
      <c r="X29" s="377"/>
      <c r="Y29" s="440"/>
    </row>
    <row r="30" spans="1:25" ht="30" customHeight="1" x14ac:dyDescent="0.25">
      <c r="A30" s="426"/>
      <c r="B30" s="470"/>
      <c r="C30" s="431"/>
      <c r="D30" s="101" t="s">
        <v>37</v>
      </c>
      <c r="E30" s="216">
        <f>+INVERSIÓN!H42</f>
        <v>0</v>
      </c>
      <c r="F30" s="216">
        <f>+INVERSIÓN!Z42</f>
        <v>0</v>
      </c>
      <c r="G30" s="216">
        <f>+INVERSIÓN!AA42</f>
        <v>0</v>
      </c>
      <c r="H30" s="219"/>
      <c r="I30" s="219"/>
      <c r="J30" s="216">
        <f>+INVERSIÓN!AK42</f>
        <v>0</v>
      </c>
      <c r="K30" s="216">
        <f>+INVERSIÓN!AL42</f>
        <v>0</v>
      </c>
      <c r="L30" s="212"/>
      <c r="M30" s="39"/>
      <c r="N30" s="462"/>
      <c r="O30" s="443"/>
      <c r="P30" s="443"/>
      <c r="Q30" s="443"/>
      <c r="R30" s="443"/>
      <c r="S30" s="419"/>
      <c r="T30" s="419"/>
      <c r="U30" s="419"/>
      <c r="V30" s="377"/>
      <c r="W30" s="377"/>
      <c r="X30" s="377"/>
      <c r="Y30" s="440"/>
    </row>
    <row r="31" spans="1:25" ht="30" customHeight="1" thickBot="1" x14ac:dyDescent="0.3">
      <c r="A31" s="426"/>
      <c r="B31" s="471"/>
      <c r="C31" s="432"/>
      <c r="D31" s="59" t="s">
        <v>38</v>
      </c>
      <c r="E31" s="214">
        <f>+INVERSIÓN!H43</f>
        <v>80757593</v>
      </c>
      <c r="F31" s="214">
        <f>+INVERSIÓN!Z43</f>
        <v>41810733</v>
      </c>
      <c r="G31" s="214">
        <f>+INVERSIÓN!AA43</f>
        <v>41810733</v>
      </c>
      <c r="H31" s="220"/>
      <c r="I31" s="220"/>
      <c r="J31" s="214">
        <f>+INVERSIÓN!AK43</f>
        <v>41810240</v>
      </c>
      <c r="K31" s="214">
        <f>+INVERSIÓN!AL43</f>
        <v>41810240</v>
      </c>
      <c r="L31" s="212"/>
      <c r="M31" s="39"/>
      <c r="N31" s="463"/>
      <c r="O31" s="444"/>
      <c r="P31" s="444"/>
      <c r="Q31" s="444"/>
      <c r="R31" s="444"/>
      <c r="S31" s="420"/>
      <c r="T31" s="420"/>
      <c r="U31" s="420"/>
      <c r="V31" s="421"/>
      <c r="W31" s="421"/>
      <c r="X31" s="421"/>
      <c r="Y31" s="441"/>
    </row>
    <row r="32" spans="1:25" ht="29.25" customHeight="1" x14ac:dyDescent="0.25">
      <c r="A32" s="422" t="s">
        <v>39</v>
      </c>
      <c r="B32" s="424"/>
      <c r="C32" s="464"/>
      <c r="D32" s="67" t="s">
        <v>101</v>
      </c>
      <c r="E32" s="102">
        <f>+E29+E25+E21+E17+E13+E9</f>
        <v>11356980995</v>
      </c>
      <c r="F32" s="102">
        <f>+F29+F25+F21+F17+F13+F9</f>
        <v>3550000000</v>
      </c>
      <c r="G32" s="102">
        <f t="shared" ref="G32:J32" si="0">+G29+G25+G21+G17+G13+G9</f>
        <v>3150000000</v>
      </c>
      <c r="H32" s="102">
        <f t="shared" si="0"/>
        <v>0</v>
      </c>
      <c r="I32" s="102">
        <f t="shared" si="0"/>
        <v>0</v>
      </c>
      <c r="J32" s="102">
        <f t="shared" si="0"/>
        <v>1632800000</v>
      </c>
      <c r="K32" s="102">
        <f t="shared" ref="K32" si="1">+K29+K25+K21+K17+K13+K9</f>
        <v>2312671900</v>
      </c>
      <c r="L32" s="65"/>
      <c r="M32" s="65"/>
      <c r="N32" s="472"/>
      <c r="O32" s="473"/>
      <c r="P32" s="473"/>
      <c r="Q32" s="473"/>
      <c r="R32" s="473"/>
      <c r="S32" s="473"/>
      <c r="T32" s="473"/>
      <c r="U32" s="473"/>
      <c r="V32" s="473"/>
      <c r="W32" s="473"/>
      <c r="X32" s="473"/>
      <c r="Y32" s="474"/>
    </row>
    <row r="33" spans="1:25" ht="29.25" customHeight="1" x14ac:dyDescent="0.25">
      <c r="A33" s="481"/>
      <c r="B33" s="482"/>
      <c r="C33" s="483"/>
      <c r="D33" s="69" t="s">
        <v>100</v>
      </c>
      <c r="E33" s="103">
        <f>+E31+E27+E23+E19+E15+E11</f>
        <v>911025191</v>
      </c>
      <c r="F33" s="103">
        <f>+F31+F27+F23+F19+F15+F11</f>
        <v>364253564</v>
      </c>
      <c r="G33" s="103">
        <f t="shared" ref="G33:J33" si="2">+G31+G27+G23+G19+G15+G11</f>
        <v>364253564</v>
      </c>
      <c r="H33" s="103">
        <f t="shared" si="2"/>
        <v>0</v>
      </c>
      <c r="I33" s="103">
        <f t="shared" si="2"/>
        <v>0</v>
      </c>
      <c r="J33" s="103">
        <f t="shared" si="2"/>
        <v>315275603</v>
      </c>
      <c r="K33" s="103">
        <f t="shared" ref="K33" si="3">+K31+K27+K23+K19+K15+K11</f>
        <v>359657271</v>
      </c>
      <c r="L33" s="70"/>
      <c r="M33" s="70"/>
      <c r="N33" s="475"/>
      <c r="O33" s="476"/>
      <c r="P33" s="476"/>
      <c r="Q33" s="476"/>
      <c r="R33" s="476"/>
      <c r="S33" s="476"/>
      <c r="T33" s="476"/>
      <c r="U33" s="476"/>
      <c r="V33" s="476"/>
      <c r="W33" s="476"/>
      <c r="X33" s="476"/>
      <c r="Y33" s="477"/>
    </row>
    <row r="34" spans="1:25" ht="29.25" customHeight="1" thickBot="1" x14ac:dyDescent="0.3">
      <c r="A34" s="423"/>
      <c r="B34" s="425"/>
      <c r="C34" s="484"/>
      <c r="D34" s="68" t="s">
        <v>99</v>
      </c>
      <c r="E34" s="104">
        <f>+E32+E33</f>
        <v>12268006186</v>
      </c>
      <c r="F34" s="104">
        <f t="shared" ref="F34:J34" si="4">+F32+F33</f>
        <v>3914253564</v>
      </c>
      <c r="G34" s="104">
        <f t="shared" si="4"/>
        <v>3514253564</v>
      </c>
      <c r="H34" s="104">
        <f t="shared" si="4"/>
        <v>0</v>
      </c>
      <c r="I34" s="104">
        <f t="shared" si="4"/>
        <v>0</v>
      </c>
      <c r="J34" s="104">
        <f t="shared" si="4"/>
        <v>1948075603</v>
      </c>
      <c r="K34" s="104">
        <f t="shared" ref="K34" si="5">+K32+K33</f>
        <v>2672329171</v>
      </c>
      <c r="L34" s="66"/>
      <c r="M34" s="66"/>
      <c r="N34" s="478"/>
      <c r="O34" s="479"/>
      <c r="P34" s="479"/>
      <c r="Q34" s="479"/>
      <c r="R34" s="479"/>
      <c r="S34" s="479"/>
      <c r="T34" s="479"/>
      <c r="U34" s="479"/>
      <c r="V34" s="479"/>
      <c r="W34" s="479"/>
      <c r="X34" s="479"/>
      <c r="Y34" s="480"/>
    </row>
    <row r="35" spans="1:25" x14ac:dyDescent="0.25">
      <c r="A35" s="4"/>
      <c r="B35" s="35"/>
      <c r="C35" s="35"/>
      <c r="D35" s="35"/>
      <c r="E35" s="4"/>
      <c r="F35" s="4"/>
      <c r="G35" s="4"/>
      <c r="H35" s="4"/>
      <c r="I35" s="4"/>
      <c r="J35" s="4"/>
      <c r="K35" s="4"/>
      <c r="L35" s="4"/>
      <c r="M35" s="4"/>
      <c r="N35" s="4"/>
      <c r="O35" s="4"/>
      <c r="P35" s="4"/>
      <c r="Q35" s="35"/>
      <c r="R35" s="35"/>
      <c r="S35" s="35"/>
      <c r="T35" s="35"/>
      <c r="U35" s="35"/>
      <c r="V35" s="35"/>
      <c r="W35" s="35"/>
      <c r="X35" s="35"/>
      <c r="Y35" s="35"/>
    </row>
    <row r="36" spans="1:25" ht="18" x14ac:dyDescent="0.25">
      <c r="A36" s="4"/>
      <c r="B36" s="35"/>
      <c r="C36" s="35"/>
      <c r="D36" s="35"/>
      <c r="E36" s="4"/>
      <c r="F36" s="4"/>
      <c r="G36" s="4"/>
      <c r="H36" s="4"/>
      <c r="I36" s="4"/>
      <c r="J36" s="4"/>
      <c r="K36" s="4"/>
      <c r="L36" s="4"/>
      <c r="M36" s="4"/>
      <c r="N36" s="4"/>
      <c r="O36" s="4"/>
      <c r="P36" s="4"/>
      <c r="Q36" s="34"/>
      <c r="R36" s="34"/>
      <c r="S36" s="34"/>
      <c r="T36" s="34"/>
      <c r="U36" s="34"/>
      <c r="V36" s="37"/>
      <c r="W36" s="37"/>
      <c r="X36" s="37"/>
      <c r="Y36" s="37"/>
    </row>
    <row r="37" spans="1:25" ht="18" x14ac:dyDescent="0.25">
      <c r="A37" s="76" t="s">
        <v>125</v>
      </c>
      <c r="B37" s="4"/>
      <c r="C37" s="4"/>
      <c r="D37" s="4"/>
      <c r="E37" s="4"/>
      <c r="F37" s="4"/>
      <c r="G37" s="4"/>
      <c r="H37" s="4"/>
      <c r="I37" s="4"/>
      <c r="J37" s="4"/>
      <c r="K37" s="4"/>
      <c r="L37" s="4"/>
      <c r="M37" s="4"/>
      <c r="N37" s="4"/>
      <c r="O37" s="4"/>
      <c r="P37" s="4"/>
      <c r="Q37" s="34"/>
      <c r="R37" s="34"/>
      <c r="S37" s="34"/>
      <c r="T37" s="34"/>
      <c r="U37" s="34"/>
      <c r="V37" s="36"/>
      <c r="W37" s="36"/>
      <c r="X37" s="36"/>
      <c r="Y37" s="36"/>
    </row>
    <row r="38" spans="1:25" ht="30" customHeight="1" x14ac:dyDescent="0.25">
      <c r="A38" s="73" t="s">
        <v>126</v>
      </c>
      <c r="B38" s="320" t="s">
        <v>127</v>
      </c>
      <c r="C38" s="320"/>
      <c r="D38" s="320"/>
      <c r="E38" s="320"/>
      <c r="F38" s="322" t="s">
        <v>128</v>
      </c>
      <c r="G38" s="322"/>
      <c r="H38" s="322"/>
      <c r="I38" s="4"/>
      <c r="J38" s="4"/>
      <c r="K38" s="4"/>
      <c r="L38" s="4"/>
      <c r="M38" s="4"/>
      <c r="N38" s="4"/>
      <c r="O38" s="4"/>
      <c r="P38" s="4"/>
      <c r="Q38" s="34"/>
      <c r="R38" s="34"/>
      <c r="S38" s="34"/>
      <c r="T38" s="34"/>
      <c r="U38" s="34"/>
      <c r="V38" s="34"/>
      <c r="W38" s="34"/>
      <c r="X38" s="34"/>
      <c r="Y38" s="34"/>
    </row>
    <row r="39" spans="1:25" x14ac:dyDescent="0.25">
      <c r="A39" s="72">
        <v>11</v>
      </c>
      <c r="B39" s="321" t="s">
        <v>129</v>
      </c>
      <c r="C39" s="321"/>
      <c r="D39" s="321"/>
      <c r="E39" s="321"/>
      <c r="F39" s="321" t="s">
        <v>131</v>
      </c>
      <c r="G39" s="321"/>
      <c r="H39" s="321"/>
      <c r="I39" s="4"/>
      <c r="J39" s="4"/>
      <c r="K39" s="4"/>
      <c r="L39" s="4"/>
      <c r="M39" s="4"/>
      <c r="N39" s="4"/>
      <c r="O39" s="4"/>
      <c r="P39" s="4"/>
      <c r="Q39" s="4"/>
      <c r="R39" s="4"/>
      <c r="S39" s="4"/>
      <c r="T39" s="4"/>
      <c r="U39" s="4"/>
      <c r="V39" s="4"/>
      <c r="W39" s="4"/>
      <c r="X39" s="4"/>
      <c r="Y39" s="4"/>
    </row>
    <row r="40" spans="1:25" x14ac:dyDescent="0.25">
      <c r="E40" s="1"/>
      <c r="F40" s="1"/>
      <c r="G40" s="1"/>
      <c r="H40" s="1"/>
      <c r="I40" s="1"/>
      <c r="J40" s="1"/>
      <c r="K40" s="1"/>
      <c r="L40" s="1"/>
      <c r="M40" s="1"/>
      <c r="N40" s="1"/>
      <c r="O40" s="1"/>
      <c r="P40" s="1"/>
    </row>
    <row r="41" spans="1:25" x14ac:dyDescent="0.25">
      <c r="G41" s="1"/>
      <c r="H41" s="1"/>
      <c r="I41" s="1"/>
      <c r="J41" s="1"/>
      <c r="K41" s="1"/>
      <c r="L41" s="1"/>
    </row>
    <row r="42" spans="1:25" x14ac:dyDescent="0.25">
      <c r="G42" s="1"/>
      <c r="H42" s="1"/>
      <c r="I42" s="1"/>
      <c r="J42" s="1"/>
      <c r="K42" s="1"/>
      <c r="L42" s="1"/>
    </row>
    <row r="43" spans="1:25" x14ac:dyDescent="0.25">
      <c r="G43" s="1"/>
      <c r="H43" s="1"/>
      <c r="I43" s="1"/>
      <c r="J43" s="1"/>
      <c r="K43" s="1"/>
      <c r="L43" s="1"/>
    </row>
    <row r="44" spans="1:25" x14ac:dyDescent="0.25">
      <c r="G44" s="1"/>
      <c r="H44" s="1"/>
      <c r="I44" s="1"/>
      <c r="J44" s="1"/>
      <c r="K44" s="1"/>
      <c r="L44" s="1"/>
    </row>
    <row r="45" spans="1:25" x14ac:dyDescent="0.25">
      <c r="G45" s="1"/>
      <c r="H45" s="1"/>
      <c r="I45" s="1"/>
      <c r="J45" s="1"/>
      <c r="K45" s="1"/>
      <c r="L45" s="1"/>
    </row>
    <row r="46" spans="1:25" x14ac:dyDescent="0.25">
      <c r="G46" s="1"/>
      <c r="H46" s="1"/>
      <c r="I46" s="1"/>
      <c r="J46" s="1"/>
      <c r="K46" s="1"/>
      <c r="L46" s="1"/>
    </row>
    <row r="47" spans="1:25" x14ac:dyDescent="0.25">
      <c r="G47" s="1"/>
      <c r="H47" s="1"/>
      <c r="I47" s="1"/>
      <c r="J47" s="1"/>
      <c r="K47" s="1"/>
      <c r="L47" s="1"/>
    </row>
    <row r="48" spans="1: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sheetData>
  <mergeCells count="114">
    <mergeCell ref="O28:O31"/>
    <mergeCell ref="P28:P31"/>
    <mergeCell ref="Q28:Q31"/>
    <mergeCell ref="N32:Y34"/>
    <mergeCell ref="F38:H38"/>
    <mergeCell ref="F39:H39"/>
    <mergeCell ref="A32:C34"/>
    <mergeCell ref="B38:E38"/>
    <mergeCell ref="B39:E39"/>
    <mergeCell ref="C28:C31"/>
    <mergeCell ref="A24:A27"/>
    <mergeCell ref="B24:B27"/>
    <mergeCell ref="A28:A31"/>
    <mergeCell ref="B28:B31"/>
    <mergeCell ref="A16:A19"/>
    <mergeCell ref="B16:B19"/>
    <mergeCell ref="A20:A23"/>
    <mergeCell ref="B20:B23"/>
    <mergeCell ref="N28:N31"/>
    <mergeCell ref="C16:C19"/>
    <mergeCell ref="C20:C23"/>
    <mergeCell ref="W24:W27"/>
    <mergeCell ref="X24:X27"/>
    <mergeCell ref="Y28:Y31"/>
    <mergeCell ref="R28:R31"/>
    <mergeCell ref="S24:S27"/>
    <mergeCell ref="T24:T27"/>
    <mergeCell ref="V28:V31"/>
    <mergeCell ref="W28:W31"/>
    <mergeCell ref="X28:X31"/>
    <mergeCell ref="S28:S31"/>
    <mergeCell ref="T28:T31"/>
    <mergeCell ref="U28:U31"/>
    <mergeCell ref="O24:O27"/>
    <mergeCell ref="P24:P27"/>
    <mergeCell ref="Y24:Y27"/>
    <mergeCell ref="N24:N27"/>
    <mergeCell ref="U24:U27"/>
    <mergeCell ref="X16:X19"/>
    <mergeCell ref="Y16:Y19"/>
    <mergeCell ref="N16:N19"/>
    <mergeCell ref="N20:N23"/>
    <mergeCell ref="O20:O23"/>
    <mergeCell ref="P20:P23"/>
    <mergeCell ref="Q20:Q23"/>
    <mergeCell ref="R20:R23"/>
    <mergeCell ref="S20:S23"/>
    <mergeCell ref="T20:T23"/>
    <mergeCell ref="X20:X23"/>
    <mergeCell ref="Y20:Y23"/>
    <mergeCell ref="O16:O19"/>
    <mergeCell ref="P16:P19"/>
    <mergeCell ref="Q16:Q19"/>
    <mergeCell ref="R16:R19"/>
    <mergeCell ref="V16:V19"/>
    <mergeCell ref="V20:V23"/>
    <mergeCell ref="W20:W23"/>
    <mergeCell ref="E1:Y1"/>
    <mergeCell ref="E2:Y2"/>
    <mergeCell ref="S3:Y3"/>
    <mergeCell ref="E3:R3"/>
    <mergeCell ref="P12:P15"/>
    <mergeCell ref="Q12:Q15"/>
    <mergeCell ref="R12:R15"/>
    <mergeCell ref="S12:S15"/>
    <mergeCell ref="N8:N11"/>
    <mergeCell ref="J6:M6"/>
    <mergeCell ref="N6:R6"/>
    <mergeCell ref="S6:Y6"/>
    <mergeCell ref="O8:O11"/>
    <mergeCell ref="P8:P11"/>
    <mergeCell ref="Q8:Q11"/>
    <mergeCell ref="E5:Y5"/>
    <mergeCell ref="R8:R11"/>
    <mergeCell ref="N12:N15"/>
    <mergeCell ref="V8:V11"/>
    <mergeCell ref="W8:W11"/>
    <mergeCell ref="A1:D3"/>
    <mergeCell ref="E4:Y4"/>
    <mergeCell ref="X8:X11"/>
    <mergeCell ref="Y8:Y11"/>
    <mergeCell ref="Q24:Q27"/>
    <mergeCell ref="R24:R27"/>
    <mergeCell ref="V24:V27"/>
    <mergeCell ref="S8:S11"/>
    <mergeCell ref="T8:T11"/>
    <mergeCell ref="U8:U11"/>
    <mergeCell ref="T12:T15"/>
    <mergeCell ref="U12:U15"/>
    <mergeCell ref="V12:V15"/>
    <mergeCell ref="W12:W15"/>
    <mergeCell ref="X12:X15"/>
    <mergeCell ref="Y12:Y15"/>
    <mergeCell ref="T16:T19"/>
    <mergeCell ref="U16:U19"/>
    <mergeCell ref="E6:E7"/>
    <mergeCell ref="C24:C27"/>
    <mergeCell ref="A4:D4"/>
    <mergeCell ref="A5:D5"/>
    <mergeCell ref="S16:S19"/>
    <mergeCell ref="O12:O15"/>
    <mergeCell ref="U20:U23"/>
    <mergeCell ref="W16:W19"/>
    <mergeCell ref="A6:A7"/>
    <mergeCell ref="B6:B7"/>
    <mergeCell ref="C6:C7"/>
    <mergeCell ref="D6:D7"/>
    <mergeCell ref="A12:A15"/>
    <mergeCell ref="B12:B15"/>
    <mergeCell ref="C12:C15"/>
    <mergeCell ref="F6:I6"/>
    <mergeCell ref="C8:C11"/>
    <mergeCell ref="A8:A11"/>
    <mergeCell ref="B8:B11"/>
  </mergeCells>
  <dataValidations count="2">
    <dataValidation type="list" allowBlank="1" showInputMessage="1" showErrorMessage="1" sqref="C20:C23 O16 O12 N8:N31 V8:X8 O8 V12:X12 V16:X16 V20:X20 V24:X24 V28:X28" xr:uid="{00000000-0002-0000-0300-000000000000}">
      <formula1>#REF!</formula1>
    </dataValidation>
    <dataValidation type="list" allowBlank="1" showInputMessage="1" showErrorMessage="1" sqref="C24:C31" xr:uid="{00000000-0002-0000-0300-000001000000}">
      <formula1>$R$31:$R$31</formula1>
    </dataValidation>
  </dataValidations>
  <printOptions horizontalCentered="1" verticalCentered="1"/>
  <pageMargins left="0" right="0.70866141732283472" top="0" bottom="0" header="0.31496062992125984" footer="0.31496062992125984"/>
  <pageSetup scale="4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2019-08-26T16:51:24Z</cp:lastPrinted>
  <dcterms:created xsi:type="dcterms:W3CDTF">2010-03-25T16:40:43Z</dcterms:created>
  <dcterms:modified xsi:type="dcterms:W3CDTF">2019-08-26T16:51:35Z</dcterms:modified>
</cp:coreProperties>
</file>