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D:\Desktop\Nueva carpeta\"/>
    </mc:Choice>
  </mc:AlternateContent>
  <xr:revisionPtr revIDLastSave="0" documentId="13_ncr:1_{78FA7515-7C52-4417-AB33-A8D7251FF086}" xr6:coauthVersionLast="45" xr6:coauthVersionMax="45" xr10:uidLastSave="{00000000-0000-0000-0000-000000000000}"/>
  <bookViews>
    <workbookView xWindow="-120" yWindow="-120" windowWidth="20730" windowHeight="11160" tabRatio="494"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s>
  <definedNames>
    <definedName name="_xlnm._FilterDatabase" localSheetId="3" hidden="1">TERRITORIALIZACIÓN!$A$7:$Y$34</definedName>
    <definedName name="_xlnm.Print_Area" localSheetId="2">ACTIVIDADES!$A$1:$U$36</definedName>
    <definedName name="_xlnm.Print_Area" localSheetId="0">GESTIÓN!$A$1:$AR$19</definedName>
    <definedName name="_xlnm.Print_Area" localSheetId="1">INVERSIÓN!$A$1:$AP$53</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10" i="6" l="1"/>
  <c r="AB47" i="6"/>
  <c r="K14" i="5"/>
  <c r="AR14" i="5"/>
  <c r="H35" i="6"/>
  <c r="H29" i="6"/>
  <c r="H23" i="6"/>
  <c r="H17" i="6"/>
  <c r="H11" i="6"/>
  <c r="H41" i="6"/>
  <c r="AE47" i="6"/>
  <c r="AL28" i="6"/>
  <c r="AM28" i="6"/>
  <c r="AL16" i="6"/>
  <c r="AM16" i="6"/>
  <c r="AL10" i="6"/>
  <c r="AM10" i="6"/>
  <c r="L31" i="9"/>
  <c r="L19" i="9"/>
  <c r="L27" i="9"/>
  <c r="L23" i="9"/>
  <c r="L15" i="9"/>
  <c r="L11" i="9"/>
  <c r="L33" i="9"/>
  <c r="L30" i="9"/>
  <c r="L29" i="9"/>
  <c r="L28" i="9"/>
  <c r="L26" i="9"/>
  <c r="L25" i="9"/>
  <c r="L9" i="9"/>
  <c r="L13" i="9"/>
  <c r="L17" i="9"/>
  <c r="L21" i="9"/>
  <c r="L32" i="9"/>
  <c r="L34" i="9"/>
  <c r="L24" i="9"/>
  <c r="L22" i="9"/>
  <c r="L20" i="9"/>
  <c r="L18" i="9"/>
  <c r="L16" i="9"/>
  <c r="L14" i="9"/>
  <c r="L12" i="9"/>
  <c r="L10" i="9"/>
  <c r="L8" i="9"/>
  <c r="H31" i="9"/>
  <c r="H19" i="9"/>
  <c r="H27" i="9"/>
  <c r="H23" i="9"/>
  <c r="H15" i="9"/>
  <c r="H11" i="9"/>
  <c r="H33" i="9"/>
  <c r="H30" i="9"/>
  <c r="H29" i="9"/>
  <c r="H28" i="9"/>
  <c r="H26" i="9"/>
  <c r="H25" i="9"/>
  <c r="H21" i="9"/>
  <c r="H17" i="9"/>
  <c r="H13" i="9"/>
  <c r="H9" i="9"/>
  <c r="H32" i="9"/>
  <c r="H34" i="9"/>
  <c r="H24" i="9"/>
  <c r="H22" i="9"/>
  <c r="H20" i="9"/>
  <c r="H18" i="9"/>
  <c r="H16" i="9"/>
  <c r="H14" i="9"/>
  <c r="H12" i="9"/>
  <c r="H10" i="9"/>
  <c r="H8" i="9"/>
  <c r="AM46" i="6"/>
  <c r="H46" i="6"/>
  <c r="R46" i="6"/>
  <c r="L46" i="6"/>
  <c r="X46" i="6"/>
  <c r="AP46" i="6"/>
  <c r="AM44" i="6"/>
  <c r="R44" i="6"/>
  <c r="L44" i="6"/>
  <c r="X44" i="6"/>
  <c r="Y44" i="6"/>
  <c r="AE44" i="6"/>
  <c r="H44" i="6"/>
  <c r="AP44" i="6"/>
  <c r="AB44" i="6"/>
  <c r="AO44" i="6"/>
  <c r="AO43" i="6"/>
  <c r="AP41" i="6"/>
  <c r="AO41" i="6"/>
  <c r="H40" i="6"/>
  <c r="AP40" i="6"/>
  <c r="AO40" i="6"/>
  <c r="AM38" i="6"/>
  <c r="R38" i="6"/>
  <c r="L38" i="6"/>
  <c r="X38" i="6"/>
  <c r="Y38" i="6"/>
  <c r="AE38" i="6"/>
  <c r="H38" i="6"/>
  <c r="AP38" i="6"/>
  <c r="AB38" i="6"/>
  <c r="AO38" i="6"/>
  <c r="AO37" i="6"/>
  <c r="AP35" i="6"/>
  <c r="AO35" i="6"/>
  <c r="H34" i="6"/>
  <c r="AP34" i="6"/>
  <c r="AO34" i="6"/>
  <c r="AM32" i="6"/>
  <c r="R32" i="6"/>
  <c r="L32" i="6"/>
  <c r="X32" i="6"/>
  <c r="Y32" i="6"/>
  <c r="AE32" i="6"/>
  <c r="H32" i="6"/>
  <c r="AP32" i="6"/>
  <c r="AB32" i="6"/>
  <c r="AO32" i="6"/>
  <c r="AO31" i="6"/>
  <c r="AP29" i="6"/>
  <c r="AO29" i="6"/>
  <c r="H28" i="6"/>
  <c r="AP28" i="6"/>
  <c r="AO28" i="6"/>
  <c r="AM27" i="6"/>
  <c r="AE27" i="6"/>
  <c r="L27" i="6"/>
  <c r="R27" i="6"/>
  <c r="X27" i="6"/>
  <c r="Y27" i="6"/>
  <c r="H27" i="6"/>
  <c r="AP27" i="6"/>
  <c r="AM26" i="6"/>
  <c r="R26" i="6"/>
  <c r="L26" i="6"/>
  <c r="X26" i="6"/>
  <c r="Y26" i="6"/>
  <c r="AE26" i="6"/>
  <c r="H26" i="6"/>
  <c r="AP26" i="6"/>
  <c r="AB26" i="6"/>
  <c r="AO26" i="6"/>
  <c r="AO25" i="6"/>
  <c r="AP23" i="6"/>
  <c r="AO23" i="6"/>
  <c r="H22" i="6"/>
  <c r="AP22" i="6"/>
  <c r="AO22" i="6"/>
  <c r="AM20" i="6"/>
  <c r="R20" i="6"/>
  <c r="L20" i="6"/>
  <c r="X20" i="6"/>
  <c r="Y20" i="6"/>
  <c r="AE20" i="6"/>
  <c r="H20" i="6"/>
  <c r="AP20" i="6"/>
  <c r="AB20" i="6"/>
  <c r="AO20" i="6"/>
  <c r="AO19" i="6"/>
  <c r="AP17" i="6"/>
  <c r="AO17" i="6"/>
  <c r="H16" i="6"/>
  <c r="AP16" i="6"/>
  <c r="AO16" i="6"/>
  <c r="AM14" i="6"/>
  <c r="R14" i="6"/>
  <c r="L14" i="6"/>
  <c r="X14" i="6"/>
  <c r="Y14" i="6"/>
  <c r="AE14" i="6"/>
  <c r="H14" i="6"/>
  <c r="AP14" i="6"/>
  <c r="AP11" i="6"/>
  <c r="H10" i="6"/>
  <c r="AB14" i="6"/>
  <c r="AO14" i="6"/>
  <c r="AO13" i="6"/>
  <c r="AO11" i="6"/>
  <c r="AB46" i="6"/>
  <c r="AB48" i="6"/>
  <c r="AB45" i="6"/>
  <c r="AB39" i="6"/>
  <c r="AB33" i="6"/>
  <c r="AB27" i="6"/>
  <c r="AO27" i="6"/>
  <c r="AB21" i="6"/>
  <c r="AB15" i="6"/>
  <c r="AO10" i="6"/>
  <c r="AQ14" i="5"/>
  <c r="AO46" i="6"/>
  <c r="AM47" i="6"/>
  <c r="AO47" i="6"/>
  <c r="AL46" i="6"/>
  <c r="AL47" i="6"/>
  <c r="AL48" i="6"/>
  <c r="AA46" i="6"/>
  <c r="AA47" i="6"/>
  <c r="AA48" i="6"/>
  <c r="AL45" i="6"/>
  <c r="R43" i="6"/>
  <c r="R45" i="6"/>
  <c r="L45" i="6"/>
  <c r="X45" i="6"/>
  <c r="Y45" i="6"/>
  <c r="AE45" i="6"/>
  <c r="H45" i="6"/>
  <c r="AA45" i="6"/>
  <c r="AL44" i="6"/>
  <c r="AA44" i="6"/>
  <c r="AL39" i="6"/>
  <c r="R37" i="6"/>
  <c r="R39" i="6"/>
  <c r="L39" i="6"/>
  <c r="X39" i="6"/>
  <c r="Y39" i="6"/>
  <c r="AE39" i="6"/>
  <c r="H39" i="6"/>
  <c r="AA39" i="6"/>
  <c r="AL38" i="6"/>
  <c r="AA38" i="6"/>
  <c r="AL33" i="6"/>
  <c r="R31" i="6"/>
  <c r="R33" i="6"/>
  <c r="L33" i="6"/>
  <c r="X33" i="6"/>
  <c r="Y33" i="6"/>
  <c r="AE33" i="6"/>
  <c r="H33" i="6"/>
  <c r="AA33" i="6"/>
  <c r="AL32" i="6"/>
  <c r="AA32" i="6"/>
  <c r="AL27" i="6"/>
  <c r="AA27" i="6"/>
  <c r="AL26" i="6"/>
  <c r="AA26" i="6"/>
  <c r="AL21" i="6"/>
  <c r="R19" i="6"/>
  <c r="R21" i="6"/>
  <c r="L21" i="6"/>
  <c r="X21" i="6"/>
  <c r="Y21" i="6"/>
  <c r="AE21" i="6"/>
  <c r="H21" i="6"/>
  <c r="AA21" i="6"/>
  <c r="AL20" i="6"/>
  <c r="AA20" i="6"/>
  <c r="AL15" i="6"/>
  <c r="AA15" i="6"/>
  <c r="AL14" i="6"/>
  <c r="AA14" i="6"/>
  <c r="K29" i="9"/>
  <c r="K25" i="9"/>
  <c r="K21" i="9"/>
  <c r="K17" i="9"/>
  <c r="K13" i="9"/>
  <c r="K9" i="9"/>
  <c r="K32" i="9"/>
  <c r="K31" i="9"/>
  <c r="K27" i="9"/>
  <c r="K23" i="9"/>
  <c r="K19" i="9"/>
  <c r="K15" i="9"/>
  <c r="K11" i="9"/>
  <c r="K33" i="9"/>
  <c r="K34" i="9"/>
  <c r="K30" i="9"/>
  <c r="K28" i="9"/>
  <c r="K26" i="9"/>
  <c r="K24" i="9"/>
  <c r="K22" i="9"/>
  <c r="K20" i="9"/>
  <c r="K18" i="9"/>
  <c r="K16" i="9"/>
  <c r="K14" i="9"/>
  <c r="K12" i="9"/>
  <c r="K10" i="9"/>
  <c r="K8" i="9"/>
  <c r="G31" i="9"/>
  <c r="G30" i="9"/>
  <c r="G29" i="9"/>
  <c r="G28" i="9"/>
  <c r="G27" i="9"/>
  <c r="G26" i="9"/>
  <c r="G25" i="9"/>
  <c r="G24" i="9"/>
  <c r="G23" i="9"/>
  <c r="G22" i="9"/>
  <c r="G21" i="9"/>
  <c r="G20" i="9"/>
  <c r="G19" i="9"/>
  <c r="G18" i="9"/>
  <c r="G17" i="9"/>
  <c r="G16" i="9"/>
  <c r="G15" i="9"/>
  <c r="G14" i="9"/>
  <c r="G13" i="9"/>
  <c r="G12" i="9"/>
  <c r="G11" i="9"/>
  <c r="G10" i="9"/>
  <c r="G9" i="9"/>
  <c r="G8" i="9"/>
  <c r="Z46" i="6"/>
  <c r="Z47" i="6"/>
  <c r="Z48" i="6"/>
  <c r="Y15" i="6"/>
  <c r="R15" i="6"/>
  <c r="L15" i="6"/>
  <c r="X15" i="6"/>
  <c r="AE15" i="6"/>
  <c r="H15" i="6"/>
  <c r="J8" i="9"/>
  <c r="AK47" i="6"/>
  <c r="AK46" i="6"/>
  <c r="AK48" i="6"/>
  <c r="G32" i="9"/>
  <c r="G33" i="9"/>
  <c r="G34" i="9"/>
  <c r="I32" i="9"/>
  <c r="I33" i="9"/>
  <c r="I34" i="9"/>
  <c r="J31" i="9"/>
  <c r="J30" i="9"/>
  <c r="J29" i="9"/>
  <c r="J28" i="9"/>
  <c r="J27" i="9"/>
  <c r="J26" i="9"/>
  <c r="J25" i="9"/>
  <c r="J24" i="9"/>
  <c r="J23" i="9"/>
  <c r="J22" i="9"/>
  <c r="J21" i="9"/>
  <c r="J20" i="9"/>
  <c r="J19" i="9"/>
  <c r="J18" i="9"/>
  <c r="J17" i="9"/>
  <c r="J16" i="9"/>
  <c r="J15" i="9"/>
  <c r="J14" i="9"/>
  <c r="J13" i="9"/>
  <c r="J12" i="9"/>
  <c r="J11" i="9"/>
  <c r="J10" i="9"/>
  <c r="J9" i="9"/>
  <c r="J32" i="9"/>
  <c r="J33" i="9"/>
  <c r="J34" i="9"/>
  <c r="F31" i="9"/>
  <c r="F30" i="9"/>
  <c r="F29" i="9"/>
  <c r="F28" i="9"/>
  <c r="F27" i="9"/>
  <c r="F26" i="9"/>
  <c r="F25" i="9"/>
  <c r="F24" i="9"/>
  <c r="F23" i="9"/>
  <c r="F22" i="9"/>
  <c r="F21" i="9"/>
  <c r="F20" i="9"/>
  <c r="F19" i="9"/>
  <c r="F18" i="9"/>
  <c r="F17" i="9"/>
  <c r="F16" i="9"/>
  <c r="F15" i="9"/>
  <c r="F14" i="9"/>
  <c r="F13" i="9"/>
  <c r="F12" i="9"/>
  <c r="F11" i="9"/>
  <c r="F10" i="9"/>
  <c r="F9" i="9"/>
  <c r="F8" i="9"/>
  <c r="E29" i="9"/>
  <c r="E30" i="9"/>
  <c r="H43" i="6"/>
  <c r="E31" i="9"/>
  <c r="E28" i="9"/>
  <c r="E25" i="9"/>
  <c r="E26" i="9"/>
  <c r="H37" i="6"/>
  <c r="E27" i="9"/>
  <c r="E24" i="9"/>
  <c r="E21" i="9"/>
  <c r="E22" i="9"/>
  <c r="H31" i="6"/>
  <c r="E23" i="9"/>
  <c r="E20" i="9"/>
  <c r="E17" i="9"/>
  <c r="E18" i="9"/>
  <c r="H25" i="6"/>
  <c r="E19" i="9"/>
  <c r="E16" i="9"/>
  <c r="E13" i="9"/>
  <c r="E14" i="9"/>
  <c r="H19" i="6"/>
  <c r="E15" i="9"/>
  <c r="E12" i="9"/>
  <c r="H13" i="6"/>
  <c r="E11" i="9"/>
  <c r="E10" i="9"/>
  <c r="E9" i="9"/>
  <c r="F33" i="9"/>
  <c r="F32" i="9"/>
  <c r="E33" i="9"/>
  <c r="E16" i="6"/>
  <c r="E22" i="6"/>
  <c r="E28" i="6"/>
  <c r="E34" i="6"/>
  <c r="E40" i="6"/>
  <c r="E10" i="6"/>
  <c r="U29" i="7"/>
  <c r="T19" i="7"/>
  <c r="T13" i="7"/>
  <c r="T11" i="7"/>
  <c r="S11" i="7"/>
  <c r="S12" i="7"/>
  <c r="S13" i="7"/>
  <c r="S14" i="7"/>
  <c r="S15" i="7"/>
  <c r="S16" i="7"/>
  <c r="S17" i="7"/>
  <c r="S18" i="7"/>
  <c r="S19" i="7"/>
  <c r="S20" i="7"/>
  <c r="S21" i="7"/>
  <c r="S22" i="7"/>
  <c r="S23" i="7"/>
  <c r="S24" i="7"/>
  <c r="S25" i="7"/>
  <c r="S26" i="7"/>
  <c r="S27" i="7"/>
  <c r="S28" i="7"/>
  <c r="S29" i="7"/>
  <c r="S30" i="7"/>
  <c r="Z45" i="6"/>
  <c r="Z44" i="6"/>
  <c r="Z39" i="6"/>
  <c r="Z38" i="6"/>
  <c r="Z33" i="6"/>
  <c r="Z32" i="6"/>
  <c r="Z27" i="6"/>
  <c r="Z26" i="6"/>
  <c r="Z21" i="6"/>
  <c r="Z20" i="6"/>
  <c r="Z15" i="6"/>
  <c r="Z14" i="6"/>
  <c r="H47" i="6"/>
  <c r="AC46" i="6"/>
  <c r="AC47" i="6"/>
  <c r="AC48" i="6"/>
  <c r="Y46" i="6"/>
  <c r="Y47" i="6"/>
  <c r="Y48" i="6"/>
  <c r="X47" i="6"/>
  <c r="X48" i="6"/>
  <c r="U46" i="6"/>
  <c r="U47" i="6"/>
  <c r="U48" i="6"/>
  <c r="T46" i="6"/>
  <c r="T47" i="6"/>
  <c r="T48" i="6"/>
  <c r="Q46" i="6"/>
  <c r="Q47" i="6"/>
  <c r="Q48" i="6"/>
  <c r="P46" i="6"/>
  <c r="P47" i="6"/>
  <c r="P48" i="6"/>
  <c r="M46" i="6"/>
  <c r="M47" i="6"/>
  <c r="M48" i="6"/>
  <c r="L47" i="6"/>
  <c r="L48" i="6"/>
  <c r="I46" i="6"/>
  <c r="I47" i="6"/>
  <c r="I48" i="6"/>
  <c r="AD47" i="6"/>
  <c r="W47" i="6"/>
  <c r="V47" i="6"/>
  <c r="S47" i="6"/>
  <c r="R47" i="6"/>
  <c r="O47" i="6"/>
  <c r="N47" i="6"/>
  <c r="K47" i="6"/>
  <c r="J47" i="6"/>
  <c r="AE46" i="6"/>
  <c r="AE48" i="6"/>
  <c r="AD46" i="6"/>
  <c r="AD48" i="6"/>
  <c r="W46" i="6"/>
  <c r="W48" i="6"/>
  <c r="V46" i="6"/>
  <c r="V48" i="6"/>
  <c r="S46" i="6"/>
  <c r="S48" i="6"/>
  <c r="R48" i="6"/>
  <c r="O46" i="6"/>
  <c r="O48" i="6"/>
  <c r="N46" i="6"/>
  <c r="N48" i="6"/>
  <c r="K46" i="6"/>
  <c r="K48" i="6"/>
  <c r="J46" i="6"/>
  <c r="J48" i="6"/>
  <c r="AM45" i="6"/>
  <c r="AK45" i="6"/>
  <c r="W45" i="6"/>
  <c r="V45" i="6"/>
  <c r="U45" i="6"/>
  <c r="T45" i="6"/>
  <c r="S45" i="6"/>
  <c r="Q45" i="6"/>
  <c r="P45" i="6"/>
  <c r="O45" i="6"/>
  <c r="N45" i="6"/>
  <c r="M45" i="6"/>
  <c r="K45" i="6"/>
  <c r="J45" i="6"/>
  <c r="I45" i="6"/>
  <c r="AK44" i="6"/>
  <c r="W44" i="6"/>
  <c r="V44" i="6"/>
  <c r="U44" i="6"/>
  <c r="T44" i="6"/>
  <c r="S44" i="6"/>
  <c r="Q44" i="6"/>
  <c r="P44" i="6"/>
  <c r="O44" i="6"/>
  <c r="N44" i="6"/>
  <c r="M44" i="6"/>
  <c r="K44" i="6"/>
  <c r="J44" i="6"/>
  <c r="I44" i="6"/>
  <c r="AM39" i="6"/>
  <c r="AP39" i="6"/>
  <c r="AK39" i="6"/>
  <c r="W39" i="6"/>
  <c r="V39" i="6"/>
  <c r="U39" i="6"/>
  <c r="T39" i="6"/>
  <c r="S39" i="6"/>
  <c r="Q39" i="6"/>
  <c r="P39" i="6"/>
  <c r="O39" i="6"/>
  <c r="N39" i="6"/>
  <c r="M39" i="6"/>
  <c r="K39" i="6"/>
  <c r="J39" i="6"/>
  <c r="I39" i="6"/>
  <c r="AK38" i="6"/>
  <c r="W38" i="6"/>
  <c r="V38" i="6"/>
  <c r="U38" i="6"/>
  <c r="T38" i="6"/>
  <c r="S38" i="6"/>
  <c r="Q38" i="6"/>
  <c r="P38" i="6"/>
  <c r="O38" i="6"/>
  <c r="N38" i="6"/>
  <c r="M38" i="6"/>
  <c r="K38" i="6"/>
  <c r="J38" i="6"/>
  <c r="I38" i="6"/>
  <c r="AN33" i="6"/>
  <c r="AM33" i="6"/>
  <c r="AK33" i="6"/>
  <c r="W33" i="6"/>
  <c r="V33" i="6"/>
  <c r="U33" i="6"/>
  <c r="T33" i="6"/>
  <c r="S33" i="6"/>
  <c r="Q33" i="6"/>
  <c r="P33" i="6"/>
  <c r="O33" i="6"/>
  <c r="N33" i="6"/>
  <c r="M33" i="6"/>
  <c r="K33" i="6"/>
  <c r="J33" i="6"/>
  <c r="I33" i="6"/>
  <c r="AN32" i="6"/>
  <c r="W32" i="6"/>
  <c r="V32" i="6"/>
  <c r="U32" i="6"/>
  <c r="T32" i="6"/>
  <c r="S32" i="6"/>
  <c r="Q32" i="6"/>
  <c r="P32" i="6"/>
  <c r="O32" i="6"/>
  <c r="N32" i="6"/>
  <c r="M32" i="6"/>
  <c r="K32" i="6"/>
  <c r="J32" i="6"/>
  <c r="I32" i="6"/>
  <c r="AK27" i="6"/>
  <c r="W27" i="6"/>
  <c r="V27" i="6"/>
  <c r="U27" i="6"/>
  <c r="T27" i="6"/>
  <c r="S27" i="6"/>
  <c r="Q27" i="6"/>
  <c r="P27" i="6"/>
  <c r="O27" i="6"/>
  <c r="N27" i="6"/>
  <c r="M27" i="6"/>
  <c r="K27" i="6"/>
  <c r="J27" i="6"/>
  <c r="I27" i="6"/>
  <c r="AK26" i="6"/>
  <c r="W26" i="6"/>
  <c r="V26" i="6"/>
  <c r="U26" i="6"/>
  <c r="T26" i="6"/>
  <c r="S26" i="6"/>
  <c r="Q26" i="6"/>
  <c r="P26" i="6"/>
  <c r="O26" i="6"/>
  <c r="N26" i="6"/>
  <c r="M26" i="6"/>
  <c r="K26" i="6"/>
  <c r="J26" i="6"/>
  <c r="I26" i="6"/>
  <c r="AM21" i="6"/>
  <c r="AP21" i="6"/>
  <c r="AK21" i="6"/>
  <c r="W21" i="6"/>
  <c r="V21" i="6"/>
  <c r="U21" i="6"/>
  <c r="T21" i="6"/>
  <c r="S21" i="6"/>
  <c r="Q21" i="6"/>
  <c r="P21" i="6"/>
  <c r="O21" i="6"/>
  <c r="N21" i="6"/>
  <c r="M21" i="6"/>
  <c r="K21" i="6"/>
  <c r="J21" i="6"/>
  <c r="I21" i="6"/>
  <c r="AK20" i="6"/>
  <c r="W20" i="6"/>
  <c r="V20" i="6"/>
  <c r="U20" i="6"/>
  <c r="T20" i="6"/>
  <c r="S20" i="6"/>
  <c r="Q20" i="6"/>
  <c r="P20" i="6"/>
  <c r="O20" i="6"/>
  <c r="N20" i="6"/>
  <c r="M20" i="6"/>
  <c r="K20" i="6"/>
  <c r="J20" i="6"/>
  <c r="I20" i="6"/>
  <c r="AM15" i="6"/>
  <c r="AP15" i="6"/>
  <c r="AK15" i="6"/>
  <c r="W15" i="6"/>
  <c r="V15" i="6"/>
  <c r="U15" i="6"/>
  <c r="T15" i="6"/>
  <c r="S15" i="6"/>
  <c r="Q15" i="6"/>
  <c r="P15" i="6"/>
  <c r="O15" i="6"/>
  <c r="N15" i="6"/>
  <c r="M15" i="6"/>
  <c r="K15" i="6"/>
  <c r="J15" i="6"/>
  <c r="I15" i="6"/>
  <c r="W14" i="6"/>
  <c r="V14" i="6"/>
  <c r="U14" i="6"/>
  <c r="T14" i="6"/>
  <c r="S14" i="6"/>
  <c r="Q14" i="6"/>
  <c r="P14" i="6"/>
  <c r="O14" i="6"/>
  <c r="N14" i="6"/>
  <c r="M14" i="6"/>
  <c r="K14" i="6"/>
  <c r="J14" i="6"/>
  <c r="I14" i="6"/>
  <c r="F34" i="9"/>
  <c r="AJ47" i="6"/>
  <c r="AI47" i="6"/>
  <c r="AH47" i="6"/>
  <c r="AG47" i="6"/>
  <c r="AF47" i="6"/>
  <c r="AJ46" i="6"/>
  <c r="AI46" i="6"/>
  <c r="AH46" i="6"/>
  <c r="AH48" i="6"/>
  <c r="AG46" i="6"/>
  <c r="AF46" i="6"/>
  <c r="AJ48" i="6"/>
  <c r="AG48" i="6"/>
  <c r="E8" i="9"/>
  <c r="AF48" i="6"/>
  <c r="AI48" i="6"/>
  <c r="S9" i="7"/>
  <c r="S10" i="7"/>
  <c r="T31" i="7"/>
  <c r="U31" i="7"/>
  <c r="E32" i="9"/>
  <c r="E34" i="9"/>
  <c r="H48" i="6"/>
  <c r="AO45" i="6"/>
  <c r="AP45" i="6"/>
  <c r="AO39" i="6"/>
  <c r="AP33" i="6"/>
  <c r="AO33" i="6"/>
  <c r="AO21" i="6"/>
  <c r="AM48" i="6"/>
  <c r="AO48" i="6"/>
  <c r="AO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AS10" authorId="0" shapeId="0" xr:uid="{98565400-9940-4936-9667-BEE1E15698F8}">
      <text>
        <r>
          <rPr>
            <b/>
            <sz val="9"/>
            <color indexed="81"/>
            <rFont val="Tahoma"/>
            <family val="2"/>
          </rPr>
          <t>MYRIAM.LEON:</t>
        </r>
        <r>
          <rPr>
            <sz val="9"/>
            <color indexed="81"/>
            <rFont val="Tahoma"/>
            <family val="2"/>
          </rPr>
          <t xml:space="preserve">
</t>
        </r>
        <r>
          <rPr>
            <sz val="12"/>
            <color indexed="81"/>
            <rFont val="Tahoma"/>
            <family val="2"/>
          </rPr>
          <t>3,000 caracteres incluido espacios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AQ7" authorId="0" shapeId="0" xr:uid="{3B665237-74A2-43C9-AD59-DED9AB7C2F6E}">
      <text>
        <r>
          <rPr>
            <b/>
            <sz val="9"/>
            <color indexed="81"/>
            <rFont val="Tahoma"/>
            <family val="2"/>
          </rPr>
          <t>MYRIAM.LEON:</t>
        </r>
        <r>
          <rPr>
            <sz val="9"/>
            <color indexed="81"/>
            <rFont val="Tahoma"/>
            <family val="2"/>
          </rPr>
          <t xml:space="preserve">
2,000 caracteres incluido espacios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V7" authorId="0" shapeId="0" xr:uid="{BF15B34C-15A7-454F-A1F5-13CA7DFF203F}">
      <text>
        <r>
          <rPr>
            <b/>
            <sz val="9"/>
            <color indexed="81"/>
            <rFont val="Tahoma"/>
            <family val="2"/>
          </rPr>
          <t>MYRIAM.LEON:</t>
        </r>
        <r>
          <rPr>
            <sz val="9"/>
            <color indexed="81"/>
            <rFont val="Tahoma"/>
            <family val="2"/>
          </rPr>
          <t xml:space="preserve">
2,000 caracteres incluido espacios.</t>
        </r>
      </text>
    </comment>
  </commentList>
</comments>
</file>

<file path=xl/sharedStrings.xml><?xml version="1.0" encoding="utf-8"?>
<sst xmlns="http://schemas.openxmlformats.org/spreadsheetml/2006/main" count="490" uniqueCount="217">
  <si>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</si>
  <si>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</si>
  <si>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</si>
  <si>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</si>
  <si>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</si>
  <si>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</si>
  <si>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</si>
  <si>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</si>
  <si>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</si>
  <si>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</si>
  <si>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</si>
  <si>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</si>
  <si>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</si>
  <si>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</si>
  <si>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</si>
  <si>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</si>
  <si>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</si>
  <si>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</si>
  <si>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</si>
  <si>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</si>
  <si>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</si>
  <si>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</si>
  <si>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</si>
  <si>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</si>
  <si>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</si>
  <si>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</si>
  <si>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</si>
  <si>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</si>
  <si>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</si>
  <si>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</si>
  <si>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</si>
  <si>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</si>
  <si>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</si>
  <si>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</si>
  <si>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</si>
  <si>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</si>
  <si>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</si>
  <si>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</si>
  <si>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</si>
  <si>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</si>
  <si>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</si>
  <si>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</si>
  <si>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</si>
  <si>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</si>
  <si>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</si>
  <si>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</si>
  <si>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</si>
  <si>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</si>
  <si>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</si>
  <si>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</si>
  <si>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</si>
  <si>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</si>
  <si>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</si>
  <si>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</si>
  <si>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</si>
  <si>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</si>
  <si>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</si>
  <si>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</si>
  <si>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</si>
  <si>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</si>
  <si>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</si>
  <si>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</si>
  <si>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</si>
  <si>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</si>
  <si>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</si>
  <si>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</si>
  <si>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</si>
  <si>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</si>
  <si>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</si>
  <si>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</si>
  <si>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</si>
  <si>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</si>
  <si>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</si>
  <si>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</si>
  <si>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</si>
  <si>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</si>
  <si>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</si>
  <si>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</si>
  <si>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</si>
  <si>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</si>
  <si>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</si>
  <si>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</si>
  <si>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</si>
  <si>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</si>
  <si>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</si>
  <si>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</si>
  <si>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</si>
  <si>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</si>
  <si>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</si>
  <si>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</si>
  <si>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</si>
  <si>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</si>
  <si>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</si>
  <si>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</si>
  <si>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</si>
  <si>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</si>
  <si>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</si>
  <si>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</si>
  <si>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</si>
  <si>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</si>
  <si>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</si>
  <si>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</si>
  <si>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</si>
  <si>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</si>
  <si>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</si>
  <si>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</si>
  <si>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</si>
  <si>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</si>
  <si>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</si>
  <si>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</si>
  <si>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</si>
  <si>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</si>
  <si>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</si>
  <si>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</si>
  <si>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</si>
  <si>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</si>
  <si>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</si>
  <si>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</si>
  <si>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</si>
  <si>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</si>
  <si>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</si>
  <si>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</si>
  <si>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</si>
  <si>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</si>
  <si>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</si>
  <si>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</si>
  <si>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</si>
  <si>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</si>
  <si>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</si>
  <si>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</si>
  <si>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</si>
  <si>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</si>
  <si>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</si>
  <si>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</si>
  <si>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</si>
  <si>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</si>
  <si>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</si>
  <si>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 xml:space="preserve">Suma </t>
  </si>
  <si>
    <t>5, PONDERACIÓN HORIZONTAL AÑO: 2019</t>
  </si>
  <si>
    <t>X</t>
  </si>
  <si>
    <t>1029 - PLANEACIÓN AMBIENTAL PARA UN MODELO DE DESARROLLO SOSTENIBLE EN EL DISTRITO Y LA REGIÓN</t>
  </si>
  <si>
    <t>6 -  Sostenibilidad ambiental basada en eficiencia energéticaaiencia energética</t>
  </si>
  <si>
    <t>40 - Gestión de la huella ambiental urbana</t>
  </si>
  <si>
    <t>PLANEACIÓN AMBIENTAL PARA UN MODELO DE DESARROLLO    SOSTENIBLE EN EL DISTRITO Y LA REGIÓN</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</si>
  <si>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</si>
  <si>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</si>
  <si>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</si>
  <si>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FORTALECER LA PARTICIPACIÓN EN INSTANCIAS DE COORDINACIÓN INSTITUCIONAL DISTRITAL, REGIONAL Y NACIONAL</t>
  </si>
  <si>
    <t>GESTIONAR LAS  POLÍTICAS E INSTRUMENTOS DE PLANEACIÓN AMBIENTAL</t>
  </si>
  <si>
    <t>MEJORAR LA CAPACIDAD INSTITUCIONAL PARA LA PLANEACIÓN AMBIENTAL</t>
  </si>
  <si>
    <t>GESTIONAR 4 ACTIVIDADES DE COORDINACIÓN PARA LA GESTIÓN AMBIENTAL DISTRITAL</t>
  </si>
  <si>
    <t>181- Territorio sostenible</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</si>
  <si>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</si>
  <si>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</si>
  <si>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</si>
  <si>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</si>
  <si>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</si>
  <si>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</si>
  <si>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</si>
  <si>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</si>
  <si>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</si>
  <si>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</si>
  <si>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</si>
  <si>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</si>
  <si>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</si>
  <si>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7, SEGUIMIENTO</t>
  </si>
  <si>
    <t>N/A</t>
  </si>
  <si>
    <t xml:space="preserve">DISTRITO CAPITAL </t>
  </si>
  <si>
    <t>N/D</t>
  </si>
  <si>
    <t>TODOS LOS GRUPOS</t>
  </si>
  <si>
    <t>NO IDENTIFICA GRU´POS ETNICOS</t>
  </si>
  <si>
    <t>Articular las acciones del trabajo realizado por las diversas instituciones en Bogotá Región, contribuirá a aunar esfuerzos y potenciar los  resultados en el territorio, orientados a  aumentar la capacidad de adaptación de Bogotá y la región ante las nuevas condiciones climáticas</t>
  </si>
  <si>
    <t>Los Observatorios y el plan de investigación,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  Frente a la comunidad, facilita el acceso a la información permitiendo mayor empoderamiento e incidencia a las propuestas del estado</t>
  </si>
  <si>
    <t>11, DESCRIPCIÓN DE LOS AVANCES Y LOGROS ALCANZADOS a Septiembre 30 de 2019</t>
  </si>
  <si>
    <t>6, DESCRIPCIÓN DE LOS AVANCES Y LOGROS ALCANZADOS a Septiembre 30 de 2019</t>
  </si>
  <si>
    <t>7, OBSERVACIONES AVANCE TRIMESTRE 3er  DE 2019</t>
  </si>
  <si>
    <t>• Se mantuvieron activas las plataformas web, contabilizando 33.386 ingresos de usuarios al OAB y 24.017 al ORARBO
• Se registraron 251 usuarios nuevos, después de una depuración de la base de datos se llegó a un total de 5.754 usuarios en el OAB; en el ORARBO 12 usuarios nuevos, llegando a 503
• Se participó en 18 Comisiones Ambientales Locales, en donde se presentó el OAB y se invitó a la comunidad a hacer uso de la herramienta; así mismo se presentó el OAB en el Festival Internacional de Cine Ambiental – Planet On 2.019 y en el Congreso Internacional de Servicio a la Ciudadanía 2.019
• Se han publicado 72 noticias en el OAB y 18 en el ORARBO; 
• A la fecha se avanzó a un 92,89% de actualización de un total de 450 indicadores en el OAB y a un 89,06% de un total de 64 indicadores del Distrito Capital en el ORARBO.
• Se avanza en el diseño y construcción del módulo de seguimiento a planes y políticas ambientales en el nuevo gestor de contenidos del OAB WORD PRESS, se revisó la estructura con la SPPA  •Se inicia la revisión del módulo de educación con la OPEL, con un peso mensual del 5% 
*Actividades Sentencia Río Bogotá: Se realizaron 9 mesas en las cuales se revisaron las órdenes relacionadas con residuos sólidos*Se hizo la Socialización nueva estructura ORARBO – Módulo Social (Educación y Participación).
En el proceso de formulación del nuevo Plan de Investigación Ambiental de Bogotá - PIAB se realizó convocatoria y se desarrolló taller de formulación, con la participación de delegados de 13 entidades distritales, la Corporación autónoma Regional de Cundinamarca – CAR y de Parques Naturales Nacionales- PNN, donde se dio a conocer el proceso de formulación y se invitó a la participación activa de cada una de las entidades corresponsables</t>
  </si>
  <si>
    <r>
      <t xml:space="preserve">Portales web de  los observatorios
http://oab.ambientebogota.gov.co/
http://www.orarbo.gov.co/
Administración de los observatorios: 
Bitácoras de indicadores julio, agosto, Septiembre
Registros de estadísticas de sesiones 
Actividades de difusión 
Nuevos módulos
1) Acta 08-07-2019 Reunion de equipoOAB
2) ActaModuloPoliticas12-09-2019
3) ActaModuloEducacion 22-08-2019
Sentencia Río Bogotá 
</t>
    </r>
    <r>
      <rPr>
        <sz val="10"/>
        <rFont val="Calibri"/>
        <family val="2"/>
        <scheme val="minor"/>
      </rPr>
      <t>1) Acta 18-07-2019 CAR-SDA
2) Acta 18-07-2019 Mesa Técnica CECH 
3) Acta 29-07-2019 Submesa sistemas
4) AyudaMemoria 16-08-2019 MesaSIGICA-ORARBO
5) Acta SubmesaRH 09-09-2019
6) Acta 13- 09- 2019 CECH Mesa de Educación
7) Acta Subsistemas20-09-2019
8) Acta MesaTecnica 23-09-2019
9) Acta CECH 30-09-2019</t>
    </r>
  </si>
  <si>
    <t>• Se mantuvieron activas las plataformas web, contabilizando 33.386 ingresos de usuarios al OAB y 24.017 al ORARBO
• Se registraron 251 usuarios nuevos, después de una depuración de la base de datos se llegó a un total de 5.754 usuarios en el OAB; en el ORARBO 12 usuarios nuevos, llegando a 503
• Se participó en 18 Comisiones Ambientales Locales, en donde se presentó el OAB y se invitó a la comunidad a hacer uso de la herramienta; así mismo se presentó el OAB en el Festival Internacional de Cine Ambiental – Planet On 2.019 y en el Congreso Internacional de Servicio a la Ciudadanía 2.019
• Se han publicado 72 noticias en el OAB y 18 en el ORARBO; 
• A la fecha se avanzó a un 92,89% de actualización de un total de 450 indicadores en el OAB y a un 89,06% de un total de 64 indicadores del Distrito Capital en el ORARBO.
• Se avanza en el diseño y construcción del módulo de seguimiento a planes y políticas ambientales en el nuevo gestor de contenidos del OAB WORD PRESS, se revisó la estructura con la SPPA  •Se inicia la revisión del módulo de educación con la OPEL, con un peso mensual del 5% 
*Se realizaron 9 mesas en las cuales se revisaron las órdenes relacionadas con residuos sólidos, el informe de cierre del Plan de acción, los usuarios delegados y los indicadores de los municipios que se encuentran duplicados, los requerimientos del SI Río Bogotá, la Información climatológica de CAR y EAB, Igualmente de los indicadores del DNP para el reporte del SI Río Bogotá, el índice de calidad del agua, metodología e interoperatividad SIRH con el Sistema SIRío Bogotá, el presupuesto calculado por la CAR para el SIRío Bogotá y de las opciones para continuar con la administración del sistema, el proyecto de acuerdo del SIRío Bogotá y el lanzamiento del sistema, así mismo, se hizo la Socialización nueva estructura ORARBO – Módulo Social (Educación y Participación).</t>
  </si>
  <si>
    <t>En el proceso de formulación del nuevo Plan de Investigación Ambiental de Bogotá - PIAB se realizó convocatoria y se desarrolló taller de formulación, con la participación de delegados de 13 entidades distritales, la Corporación autónoma Regional de Cundinamarca – CAR y de Parques Naturales Nacionales- PNN, donde se dio a conocer el proceso de formulación y se invitó a la participación activa de cada una de las entidades corresponsables</t>
  </si>
  <si>
    <t>En lo corrido del Plan de Desarrollo “Bogotá mejor para todos” se han presentado los siguientes avances
Vigencia 2016, a través del Plan de Acción Cuatrienal Ambiental- PACA, se actualizaron las determinantes ambientales en lo referente a el cálculo de la Tasa Retributiva por Vertimientos Puntuales y se inicia acercamientos para operativizar el Acuerdo 655 de 2016 sobre energías renovables y sus incentivos asociados.
Vigencia 2017, se actualizaron determinantes ambientales, a partir de la gestión de tres instrumentos de planeación ambiental relacionados a continuación: 1. Plan Institucional de Gestión Ambiental-PIGA: se incorporaron dos determinantes, huella de carbono, indicador biciusuarios. 2. Planes Ambientales Locales-PAL: Se actualizaron determinantes, referentes a coberturas verdes, renaturalización, ecourbanismo, arborización, paisajismo, jardinería y asistencia técnica rural. 3. Planes de Manejo Ambiental PMA: Se incorporaron determinantes para protección y administración de los Parques Ecológicos Distritales de Humedal: EL Salitre, Tunjo, los cuales hacen parte integral del Ecosistema de la ciudad.
Vigencia 2018, se han realizado los siguientes avances: 1. PAL: se revisaron las determinantes referentes a coberturas verdes, renaturalización, ecourbanismo, arborización, paisajismo, jardinería y asistencia técnica rural. 2. Plan Distrital de Gestión de Riesgos y Cambio Climático -PDGRCC: mediante la gestión de este instrumento se revisaron e incorporaron determinantes como reducción de emisiones de gases efecto invernadero, adaptación al cambio climático y prevención y mitigación de riesgos. 3. PIGA: se actualizaron dos determinantes, cambio climático y movilidad sostenible. 4. PACA: se realizó el seguimiento a determinantes ambientales como calidad del agua, aire, paisaje, sonora y suelo, calidad ambiental del espacio público, conservación y adecuado manejo de la fauna y la flora, entre otros.
Vigencia 2019, 1. Plan Distrital de Gestión del Riesgo de Desastres y del Cambio Climático-PDGRDCC, se actualizaron las siguientes determinantes: reducción y manejo del riesgo de desastres, ordenamiento territorial, consolidación de los ecosistemas estratégicos y gestión integral del agua. 2. PIGA: se actualizaron indicadores de consumos per cápita de agua y energía, generación de residuos aprovechables, peligrosos y especiales, y datos relacionados con la flota vehicular y los bici-usuarios en el día sin carro, 3. Política de protección y Bienestar Animal, se actualizaron las determinantes referentes a conservación y protección de la fauna doméstica y silvestre. 
Lo anteriormente expuesto, garantiza el cumplimiento a los objetivos de ecoeficiencia establecidos en el Plan de Gestión Ambiental-PGA, contribuyendo a promover el uso eficiente de los recursos naturales; apuntando al mejoramiento de la calidad ambiental del Distrito. Así como el mejoramiento de la convivencia y ética social en el Distrito.</t>
  </si>
  <si>
    <t>Archivo de Gestión de la Subdirección de Políticas y Planes Ambientales. Ip 192.168.176.88
G:\Disco D\BACKUP -EDWIN MERCHAN\SPPA EDWIN\2019\SEGPLAN\Tercer seguimiento</t>
  </si>
  <si>
    <t>*Contar con información del avance en la implementación del PDGRDCC, que permite tomar decisiones enfocadas en aumentar la capacidad de adaptación al cambio climático, que contribuya al mejoramiento de la calidad de vida en el Distrito.
*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Acompañamiento a todas las Entidades del Distrito para que resuelvan sus inquietudes y adelanten la implementación de los PIGA.
* Desde la Política Pública de Protección y Bienestar animal, busca que en el Distrito Capital se practique una cultura ciudadana e institucional que reconoce a los animales como seres sintientes, que poseen un valor independiente de los intereses humanos; que enriquecen las dimensiones ambientales, psicoafectivas, éticas, sociales y culturales en la capital; y merecen que toda la sociedad les brinde respeto, cuidado y bienestar para alcanzar una coexistencia armónica entre animales humanos y no humanos. (Ambiente, 2015)</t>
  </si>
  <si>
    <r>
      <t>Planes de Manejo Ambiental-</t>
    </r>
    <r>
      <rPr>
        <b/>
        <sz val="10"/>
        <color theme="1"/>
        <rFont val="Calibri"/>
        <family val="2"/>
        <scheme val="minor"/>
      </rPr>
      <t>PMA</t>
    </r>
    <r>
      <rPr>
        <sz val="10"/>
        <color theme="1"/>
        <rFont val="Calibri"/>
        <family val="2"/>
        <scheme val="minor"/>
      </rPr>
      <t xml:space="preserve">: Se realizaron socializaciones en el componente social en los humedales La Vaca, El Burro, Techo y Capellanía, adicionalmente acercamientos con entidades y organizaciones sociales ubicadas en el mapa de actores. En relación con La Isla, se realizaron seis mesas técnicas y se logró avanzar en la revisión y aprobación de la matriz de impactos y medidas de manejo, quedando concertada y aprobada.  En cuanto al Tunjo, se realizaron ajustes al documento de PMA, en coordinación con algunas de las entidades competentes, así como la socialización a la comunidad de dicho instrumento, con el fin de poder ser aprobado por resolución. 
</t>
    </r>
    <r>
      <rPr>
        <b/>
        <sz val="10"/>
        <color theme="1"/>
        <rFont val="Calibri"/>
        <family val="2"/>
        <scheme val="minor"/>
      </rPr>
      <t>POLÍTICAS</t>
    </r>
    <r>
      <rPr>
        <sz val="10"/>
        <color theme="1"/>
        <rFont val="Calibri"/>
        <family val="2"/>
        <scheme val="minor"/>
      </rPr>
      <t xml:space="preserve">:* Se realizó el ajuste al plan de acción de LA POLÍTICA DE EDUCACIÓN AMBIENTAL, y. seguimiento al plan de acción de la POLÍTICA DE SALUD AMBIENTAL.* POLÍTICA DE HUMEDALES: se realizaron 7 reuniones con EAB, SDA y Mesa de Humedales para la consolidación de la matriz CONPES.* POLÍTICA DE BIODIVERSIDAD: se diligenció matriz y la 1ra versión del documento CONPES el cual fue aprobado en el CSA. *POLÍTICA DE PRODUCCIÓN: se realizó la revisión al documento de diagnóstico ajustado y se radicó ante SDP. Se construye documento CONPES y se oficia a la SDP para la actualización del Plan de acción de la Política Pública de Protección y Bienestar Animal. * POLÍTICA PÚBLICA DE RURALIDAD: se realizó el CLOPS en la localidad de Chapinero "vereda el Verjón", además de reuniones de evaluación de cumplimiento al plan de acción de la política. 
</t>
    </r>
    <r>
      <rPr>
        <b/>
        <sz val="10"/>
        <color theme="1"/>
        <rFont val="Calibri"/>
        <family val="2"/>
        <scheme val="minor"/>
      </rPr>
      <t>Plan de Gestión Ambienta-PGA</t>
    </r>
    <r>
      <rPr>
        <sz val="10"/>
        <color theme="1"/>
        <rFont val="Calibri"/>
        <family val="2"/>
        <scheme val="minor"/>
      </rPr>
      <t>: En lo referente al PGA 2008-2038, se llevó a cabo proceso de revisión de los instrumentos operativos de planeación ambiental (PIGA, PACA, PAL), así como las 8 Políticas Públicas Ambientales y el PDGRDCC, identificando así la integración de los mencionados instrumentos con el PGA y su aporte al cumplimiento de los objetivos específicos y estrategias. Adicionalmente se generó avance en el plan de cambio formulado para el PGA - 2008-2038.</t>
    </r>
  </si>
  <si>
    <t>Frente al seguimiento y monitoreo a la implementación y realizar la actualización de los instrumentos económicos ambientales priorizados, se realizaron las siguientes actividades: 
Se ajustó el articulado de acuerdo con las recomendaciones del área Jurídica de la entidad, al borrador del Proyecto de Resolución de 2019, “por medio de la cual se adopta el Programa de Pagos por Servicios Ambientales en Bogotá D. C. y se dictan otras disposiciones” y se remitió a la Dirección Legal Ambiental- DLA para su revisión</t>
  </si>
  <si>
    <t>Archivo de Gestión de la Subdirección de Políticas y Planes Ambientales, IP 192,168,176,114
G:\Disco D\BACKUP -EDWIN MERCHAN\SPPA EDWIN\2019\SEGPLAN\Tercer seguimiento</t>
  </si>
  <si>
    <t>El seguimiento, evaluación y/o análisis y/o actualización en la implementación de las políticas e instrumentos de planeación ambiental e instrumentos económicos,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Mejorar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activa, todos estos elementos de forma tal, que permitirán contar con un modelo de ciudad sostenible en temas ambientales</t>
  </si>
  <si>
    <t>• Se gestionó, a través de Cooperación Internacional, la participación del Subdirector de Calidad del Aire Auditiva y Visual en el Seminario Internacional: “Maquinaria de construcción libre de hollín, reducir la contaminación y mitigar el cambio climático”.  El cooperante fue la Agencia Suiza de Cooperación -COSUDE.  Este seminario tuvo lugar en Santiago de Chile del 13 al 16 de mayo de 2019.
• Se efectuó la gestión previa y posterior a la participación del Sr. Secretario y Subsecretario al segundo taller, en desarrollo del Convenio de Cooperación Internacional No. SDA-CV-20181398 que se realizó en Stuttgart.
• Se realizó la preparación y ejecución de la participación de la entidad en el evento internacional: “Encuentro de Negocios más+”, promovido por Premios Latinoamérica Verde.
• Se atendió el requerimiento de la Secretaría de Planeación enviando el reporte SICO de los tres trimestres de 2019.
• Se realizó seguimiento al proyecto Metrópolis a suscribirse este año, participando en las reuniones del equipo de trabajo. 
• La SPCI realizó la logística y acompañamiento necesario para la realización del tercer y último taller del Convenio de Cooperación Internacional SDA-CV-20181398, el cual culminó con éxito. 
• Se gestionó a través de cooperación internacional con la Agencia de Cooperación Alemana GIZ, la participación del experto internacional en suelos contaminados para el Foro sobre” socialización de la metodología para la gestión de sitios contaminados” el 1 de agosto de 2019. 
• Se realizaron los arreglos para la participación de un experto de Naciones Unidas en consumo responsable, en el III Foro Distrital en Responsabilidad Empresarial y Sostenibilidad, llevado a cabo 20 de septiembre, como apoyo de la SPCI a la Semana Ecoempresarial</t>
  </si>
  <si>
    <t>Durante la vigencia 2019, se ha realizado actividades de consolidación, revisión y evaluación de los Planes de Acción, en los procesos de actualización y seguimiento en los componentes de gestión, inversión, actividades y territorialización, con corte a junio de 2019. Lo anterior para los proyectos de inversión de la SDA.  Como resultado de este proceso se generó la información final que fue cargada en el aplicativo SEGPLAN y publicada en la página web de la SDA. 
Se realizó la consolidación y revisión del Plan Anual de Adquisiciones - PAA, de todas las actualizaciones allegadas a la Subdirección de Proyectos y Cooperación Internacional-SPCI, y publicado en la página web de SECOP II.
Consolidación de la información referente a los indicadores de gestión y el seguimiento de enero a agosto de 2019, así como el registro PMR- Producto, Metas y Resultado, en el aplicativo PMR PREDIS, en los mismos cortes.
Se revisaron 1.881 estudios previos-EP allegados a la SPCI de los cuales 59 corresponde al III trimestre de 2019 y aprobaron 1.390 EP, en el aplicativo SIPSE, de los cuales 49 son del tercer trimestre.</t>
  </si>
  <si>
    <t>Durante el tercer trimestre de 2019, se realizó seguimiento a los programas 38, 39 y 40 asociados al Plan de Desarrollo "Bogotá Mejor Para Todos", con corte a junio de 2019, según los avances de las metas plan de desarrollo asociadas a los programas en mención. Como resultado de este proceso se generó la información final que fue registrada en el aplicativo SEGPLAN, según lineamientos dados por la Secretaria Distrital de Planeación.</t>
  </si>
  <si>
    <t xml:space="preserve">En la vigencia  2019, se han elaborado 3 informes integrales de seguimiento a los proyectos de la SDA, de acuerdo con el estado de avances y resultados de las metas plan de desarrollo, metas de inversión, actividades, territorialización, plan de adquisiciones y la revisión de estudios previos, el cual fue socializado a los Gerentes de los Proyectos y su equipo de trabajo, a través del informe de alertas y recomendaciones, para prever posibles errores en los reportes y así poder tomar decisiones preventivas y correctivas en la gestión de los mismos.
Se lidero la elaboración y consolidación de los Informes de empalme tales como: Diagnostico Sectorial, Gestión y Desarrollo Institucional, Balance estratégico de la administración distrital y el informe de cumplimiento del plan de desarrollo, según lineamientos de la Secretaria General
</t>
  </si>
  <si>
    <t>En la vigencia 2019, se han elaborado 3 informes integrales de seguimiento a los proyectos  de inversión , según estado de avances de las metas plan de desarrollo, metas de inversión, actividades, territorialización, plan de adquisiciones y la revisión de estudios previos,  socializado a los Gerentes de los Proyectos y su equipo de trabajo, con el informe de alertas y recomendaciones, para identificar y anticipar posibles falencias en la gestión y así poder tomar decisiones preventivas y correctivas en la gestión de los proyectos.
Se realizó consolidación y evaluación de los Planes de Acción de los proyectos de la SDA, en los procesos de actualización y seguimiento en los componentes de gestión, inversión, actividades y territorialización, con corte a diciembre/2018, reprogramación/2019, a marzo y junio 2019.  Como resultado de este proceso se generó la información final que fue cargada en el aplicativo SEGPLAN y publicada en la página web de la SDA. 
Se coordinó el informe de rendición de cuenta del Eje 6 “Sostenibilidad ambiental basada en eficiencia energética” corte a dic./2018 y el seguimiento a los programas 38, 39 y 40, corte a diciembre/2018, a marzo y junio /2019, cargado en el aplicativo SEGPLAN. 
Se realizó revisión y consolidación del Plan Anual de Adquisiciones, cierre 2018, así como la estructuración del 2019 y las actualizaciones de enero-septiembre 2019 y publicado en la página web de SECOP II. 
Consolidación de los indicadores de gestión cierre 2018, revisión de las hojas de vida y aprobación de indicadores del 2019 y el seguimiento de enero-octubre de 2019, así como el registro PMR-Producto, Metas y Resultado, en el aplicativo PMR PREDIS, en los mismos cortes. 
Se consolidó y elaboró informe de Gestión de la entidad a 2018, publicado en la página web de la SDA.
Se lidero la elaboración y consolidación de los Informes de empalme tales como: Diagnostico Sectorial, Gestión y Desarrollo Institucional, Balance estratégico de la administración distrital y el informe de cumplimiento del plan de desarrollo, según lineamientos de la Secretaria General.</t>
  </si>
  <si>
    <t>Con los reportes integrales de seguimiento a los proyectos de inversión de la SDA, permite a los Gerentes de los proyectos, identificar y anticipar posibles falencias en la gestión de los proyectos y así poder tomar decisiones preventivas y correctivas en la gestión de los proyectos de inversión de la SDA, cuyo resultado permite visibilizar las amenazas y oportunidades para dar claridad en la gestión de los proyectos de la entidad.
Con los informes de seguimiento asociados a los proyectos de inversión de la SDA, que se publican en la plataforma de la SDA, se tiene informado a la ciudadanía sobre la gestión que desarrolla en la entidad.</t>
  </si>
  <si>
    <t xml:space="preserve">
•	Carpeta digital SPCI -Informes de Alertas y recomendaciones de los proyectos de inversión de la SDA. 
•	Reportes SEGPLAN de los planes de acción: componente de gestión, inversión, actividades y territorialización, publicados en la página web de la SDA.
•	Reportes SEGPLAN de los programas 39, 39 y 40 Sector Ambiente 2019
•	Página web de SECOP II -Plan de Adquisiciones publicado  
•	Página web de la SDA -Reportes indicadores publicado en Isolución 
•	Sistema de Información PMR-PREDIS de la SDH.
•	Sistema de Información SIPSE.
•	Página web de la SDA -Informe de gestión publicado.
</t>
  </si>
  <si>
    <t>Durante la vigencia 2019, con corte 30 de septiembre, se han alcanzado los siguientes logros:
1. Como aporte al cumplimiento del Acuerdo 655 de 2016, la gestión de cooperación internacional de la SPCI obtuvo la aplicación de una Auditoría Energética al Edificio Central de la SDA.
2. Se gestionó con COSUDE -Agencia Suiza de Cooperación, la participación de la Secretaría Distrital de Ambiente en el Seminario Internacional: “Maquinaria de construcción libre de hollín, reducir la contaminación y mitigar el cambio climático”, del 13 al 16 de mayo en Santiago de Chile.
3. Se ejecutaron las gestiones logísticas para la participación del Sr. Secretario y Subsecretario al segundo taller, en desarrollo del Convenio de Cooperación Internacional No. SDA-CV-20181398 que se realizó en Stuttgart, del 10 al 19 de mayo.
4. Se realizaron las gestiones necesarias para la participación de la SDA en el evento internacional “Encuentro de Negocios más+”, promovido por Premios Latinoamérica Verde y realizado del 27 al 30 de junio de 2019.
5. Se gestionó a través de cooperación internacional con la Agencia de Cooperación Alemana GIZ, la participación del experto internacional en suelos contaminados para el Foro sobre” socialización de la metodología para la gestión de sitios contaminados” el 1 de agosto de 2019. En igual sentido se realizaron los arreglos para la participación de un experto de Naciones Unidas en consumo responsable, en el III Foro Distrital en Responsabilidad Empresarial y Sostenibilidad, llevado a cabo 20 de septiembre, como apoyo de la SPCI a la Semana Ecoempresarial.</t>
  </si>
  <si>
    <t>N.A.</t>
  </si>
  <si>
    <t xml:space="preserve">Fotos, Actas, informes </t>
  </si>
  <si>
    <t>La gestión realizada por la Subdirección de Proyectos y Cooperación Internacional de la Secretaría de Ambiente, en materia de Cooperación Internacional, le han permitido a la entidad participar en eventos internacionales en los cuales se comparten conocimientos y experiencias en aras de fortalecer la capacidad técnica de los funcionarios de la Secretaría, así como visibilizar las gestiones y los compromisos de la SDA en el mejoramiento del ambiente de la ciudad.
La ejecución del Convenio de Cooperación Internacional SDA-CV-20181398, con la ciudad de Stuttgart, aportó conocimientos y experiencias en el manejo técnico y la implementación de metodologías de evaluación ambiental de recurso hídrico subterráneo somero de la ciudad.
El encuentro de negocios + de Premios Latinoamérica Verde fué el escenario propicio para dar a conocer y compartir con los ciudadanos la gestión que se adelanta desde el Distrito, en especial desde la Secretaría de Ambiente en el mejoramiento de la calidad del ambiente de la ciudad, en la conservación de especies, en el cuidado de los humedales y en el aporte que cada ciudadano puede hacer a la salud ambiental de la ciudad</t>
  </si>
  <si>
    <t xml:space="preserve">DRIVE:  https://drive.google.com/drive/folders/16NBV6UticHXsgqPDBP8BTtjPoK8p4va6
1. informe de gestión de la CISPAER 
2. Acta de la sesión ordinaria del 25 de junio de la CISPAER 
3. Se diligencio la matriz de seguimiento 
4. Acuerdo 01 de 2019 
5. Radicado SDA-2019EE152645
6. Radicado 2019IE189246 
7. Proyecto de acto administrativo modificatorio 120 de 2019. 
8. Acto administrativo con el proceso 4531666
9. Lista de asistencia de la sesión de Secretaria General
10. Lista de asistencia de CIPSSA 
</t>
  </si>
  <si>
    <t>DRIVE:  https://drive.google.com/drive/folders/16NBV6UticHXsgqPDBP8BTtjPoK8p4va6</t>
  </si>
  <si>
    <t>•	Durante el tercer trimestre de la vigencia 2019, se solicitó a las instancias de coordinación en las cuales la SDA ejerce Secretaria Técnica los informes de gestión correspondiente al primer semestre de la vigencia 2019, del mismo modo se proyectó, y público el informe de gestión de la CISPAER el cual articula la gestión adelantada por la Mesa de Trabajo de Salud Ambiental perteneciente a la comisión.
•	Se proyectó, y aprobó Acta de la sesión ordinaria del 25 de junio de la CISPAER. 
•	Se diligencio la matriz de seguimiento a las instancias en las cuales participa la SDA, para el mes de julio, agosto y septiembre  
•	En sesión ordinaria de la Comisión Intersectorial para la Protección, la Sostenibilidad y la Salud Ambiental del Distrito Capital – CIPSSA, se aprobó el Acuerdo 01 de 2019 “por medio del cual se adopta el reglamento interno de la comisión”.
•	Se emite la respuesta a la consulta realizada por el IDIGER, del porque los Consejos Locales de Gestión de Riesgos y Cambio Climático, no se incluyeron en el Inventario Único Distrital de Instancias de Coordinación – IUDIC.
•	Se proyectó la respuesta de revisión estructural en lo relacionado al reglamento del Reglamento Interno del Consejo Consultivo de Desarrollo Rural 
•	Con la Dirección Legal Ambiental y de acuerdo con la actualización del inventario único de instancias de coordinación distrital, se ajustó el proyecto de acto administrativo el cual está en revisión jurídica en la misma DLA. 
•	Se proyectó el acto administrativo mediante la cual se busca derogar dos reglamentos internos de instancias de coordinación ambiental 
•	Se participó en la sesión de seguimiento a las instancias de coordinación en la Secretaria General 
•	Se desarrolló la tercera sesión ordinaria de la CIPSSA</t>
  </si>
  <si>
    <t xml:space="preserve">El seguimiento realizado a la gestión de la entidad, la adopción de reglamentos y la publicación de los informes de gestión, se determinó la gestión adelantada al interior de las instancias sea divulgada y conocida por la ciudadanía.  </t>
  </si>
  <si>
    <t>Durante el tercer trimestre de la vigencia 2019, se solicitaron y publicaron los informes de gestión correspondiente al primer semestre de la vigencia 2019, del mismo modo se proyectó, y público el informe de gestión de la CISPAER el cual articula la gestión adelantada por la Mesa de Trabajo de Salud Ambiental perteneciente a la comisión.
• Se proyectó, adopto y remitió el acta de la sesión ordinaria del 25 de junio de la CISPAER. 
• Se diligencio la matriz de seguimiento a las instancias en las cuales participa la SDA, para el mes de julio, agosto y septiembre  
• Se ajustó, se remitió a las entidades y en sesión ordinaria de la CIPSSA del 24 de septiembre se aprobó el Acuerdo 01 de 2019 por medio del cual se adopta el reglamento interno de la Comisión Intersectorial para la Protección, la Sostenibilidad y la Salud Ambiental del Distrito Capital – CIPSSA, teniendo en cuenta que el Decreto 365 de 2019 modifica la comisión en cuanto a su nombre y funciones.
• Se emite la respuesta a la consulta realizada por el IDIGER, del porque los Consejos Locales de Gestión de Riesgos y Cambio Climático, no se incluyeron en el Inventario Único Distrital de Instancias de Coordinación – IUDIC.
• Se proyectó la respuesta al radicado de la Subdirección de Ecosistemas y Ruralidad  en lo relacionado al reglamento del Reglamento Interno del Consejo Consultivo de Desarrollo Rural
• Con la Dirección Legal Ambiental y de acuerdo con la actualización del inventario único de instancias de coordinación distrital, se ajustó el proyecto de acto administrativo el cual está en revisión jurídica en la misma DLA. 
• Se proyectó el acto administrativo mediante la cual se busca derogar dos reglamentos internos de instancias de coordinación ambiental 
• Se participó en la sesión de seguimiento a las instancias de coordinación en la Secretaria General 
• Se desarrolló la tercera sesión ordinaria de la CIPSSA</t>
  </si>
  <si>
    <t>Se desarrolló la primera jornada de asistencia técnica para municipios en el Manejo de residuos peligrosos, aceite vegetal y llantas usadas como participación al Convenio 418 de 2018 suscrito por el Comité de Comité Territorial – CIT de la Cámara de Comercio de Bogotá como mecanismo de integración y articulación entre el Distrito y la Región para la sostenibilidad ambiental. Se tienen confirmadas las jornadas restantes en octubre, noviembre y diciembre de 2019.                    
Se desarrolló el Foro Regional de Gestión Integral del Agua con adaptación al cambio climático en el auditorio del Hotel Hampton by Hilton.  Se realizaron todas las actividades referentes a invitaciones de ponentes y asistentes, así como la gestión con el hotel para cumplir con las características académicas del evento. Este se desarrolló en una jornada completa de 8:00 a.m. a 5:00 p.m., con una agenda de 10 ponentes invitados de entidades como RAPE, IDU, Pontificia Universidad Javeriana, The Nature Conservancy, Conservación Internacional, CAR, entre otras logrando un aforo total del auditorio.</t>
  </si>
  <si>
    <r>
      <t>Para el cumplimiento de la meta, se realizaron las siguientes actividades: *</t>
    </r>
    <r>
      <rPr>
        <b/>
        <sz val="10"/>
        <color theme="1"/>
        <rFont val="Calibri"/>
        <family val="2"/>
        <scheme val="minor"/>
      </rPr>
      <t>PMA</t>
    </r>
    <r>
      <rPr>
        <sz val="10"/>
        <color theme="1"/>
        <rFont val="Calibri"/>
        <family val="2"/>
        <scheme val="minor"/>
      </rPr>
      <t xml:space="preserve">: Se realizaron socializaciones en los humedales La Vaca, El Burro, Techo y Capellanía. En la Isla, se avanzó en la revisión y aprobación de la matriz de impactos y medidas de manejo. </t>
    </r>
    <r>
      <rPr>
        <b/>
        <sz val="10"/>
        <color theme="1"/>
        <rFont val="Calibri"/>
        <family val="2"/>
        <scheme val="minor"/>
      </rPr>
      <t>*POLÍTICAS</t>
    </r>
    <r>
      <rPr>
        <sz val="10"/>
        <color theme="1"/>
        <rFont val="Calibri"/>
        <family val="2"/>
        <scheme val="minor"/>
      </rPr>
      <t>: Se realizó el ajuste al plan de acción de la Política de Educación Ambiental y seguimiento al del plan de acción de la Política de Salud Ambiental. POLÍTICA DE HUMEDALES: se consolido de la matriz CONPES. Para la Política de Biodiversidad. POLÍTICA DE PRODUCCIÓN: se realizó la revisión al documento de diagnóstico y se radicó ante SDP. Se construye documento CONPES y se oficia a la SDP para la actualización del Plan de acción de la Política Pública de Protección y Bienestar Animal. POLÍTICA PÚBLICA DE RURALIDAD: se realizó el CLOPS en la localidad de Chapinero "vereda el Verjón", *</t>
    </r>
    <r>
      <rPr>
        <b/>
        <sz val="10"/>
        <color theme="1"/>
        <rFont val="Calibri"/>
        <family val="2"/>
        <scheme val="minor"/>
      </rPr>
      <t>PGA</t>
    </r>
    <r>
      <rPr>
        <sz val="10"/>
        <color theme="1"/>
        <rFont val="Calibri"/>
        <family val="2"/>
        <scheme val="minor"/>
      </rPr>
      <t xml:space="preserve">: En lo referente al PGA - 2008-2038, se llevó a cabo el proceso de revisión de los instrumentos operativos (PIGA, PACA, PAL), Políticas Públicas Ambientales y el </t>
    </r>
    <r>
      <rPr>
        <b/>
        <sz val="10"/>
        <color theme="1"/>
        <rFont val="Calibri"/>
        <family val="2"/>
        <scheme val="minor"/>
      </rPr>
      <t>PDGRDCC</t>
    </r>
    <r>
      <rPr>
        <sz val="10"/>
        <color theme="1"/>
        <rFont val="Calibri"/>
        <family val="2"/>
        <scheme val="minor"/>
      </rPr>
      <t>, identificando la integración de los mencionados instrumentos con el PGA. *</t>
    </r>
    <r>
      <rPr>
        <b/>
        <sz val="10"/>
        <color theme="1"/>
        <rFont val="Calibri"/>
        <family val="2"/>
        <scheme val="minor"/>
      </rPr>
      <t>PIGA</t>
    </r>
    <r>
      <rPr>
        <sz val="10"/>
        <color theme="1"/>
        <rFont val="Calibri"/>
        <family val="2"/>
        <scheme val="minor"/>
      </rPr>
      <t>: publicación de 2 indicadores en el OAB y Boletín 25 en la página de la SDA. *</t>
    </r>
    <r>
      <rPr>
        <b/>
        <sz val="10"/>
        <color theme="1"/>
        <rFont val="Calibri"/>
        <family val="2"/>
        <scheme val="minor"/>
      </rPr>
      <t>PACA</t>
    </r>
    <r>
      <rPr>
        <sz val="10"/>
        <color theme="1"/>
        <rFont val="Calibri"/>
        <family val="2"/>
        <scheme val="minor"/>
      </rPr>
      <t>: Se avanzó en la consolidación del informe Seguimiento PACA Distrital 2018, revisión de informes de seguimiento 1er semestre 2019 de los PACA Institucionales. *Plan Distrital de Gestión del Riesgo de Desastres y del Cambio Climático-PDGRDCC: Se participó en el Foro Regional Gestión Integral del Agua para la Adaptación al Cambio Climático.*</t>
    </r>
    <r>
      <rPr>
        <b/>
        <sz val="10"/>
        <color theme="1"/>
        <rFont val="Calibri"/>
        <family val="2"/>
        <scheme val="minor"/>
      </rPr>
      <t>PAL</t>
    </r>
    <r>
      <rPr>
        <sz val="10"/>
        <color theme="1"/>
        <rFont val="Calibri"/>
        <family val="2"/>
        <scheme val="minor"/>
      </rPr>
      <t>:Se emitieron conceptos técnicos a los proyectos de inversión - FDL, para las localidades solicitantes y se presentó el avance en el Comité Intersectorial de Gestión Local. Se realizó el acompañamiento a las CAL y la OPEL para la actualización del Diagnóstico Ambiental Local*</t>
    </r>
    <r>
      <rPr>
        <b/>
        <sz val="10"/>
        <color theme="1"/>
        <rFont val="Calibri"/>
        <family val="2"/>
        <scheme val="minor"/>
      </rPr>
      <t xml:space="preserve"> INSTRUMENTOS ECONÓMICOS</t>
    </r>
    <r>
      <rPr>
        <sz val="10"/>
        <color theme="1"/>
        <rFont val="Calibri"/>
        <family val="2"/>
        <scheme val="minor"/>
      </rPr>
      <t>: Se ajustó el borrador del Proyecto de Resolución de 2019, “por medio de la cual se adopta el Programa de Pagos por Servicios Ambientales en Bogotá D. C. y se dictan otras disposiciones”</t>
    </r>
  </si>
  <si>
    <r>
      <t xml:space="preserve">Frente a la evaluación y análisis a la implementación de instrumentos y políticas ambientales priorizadas, se realizaron las siguientes actividades: 
</t>
    </r>
    <r>
      <rPr>
        <b/>
        <sz val="10"/>
        <color theme="1"/>
        <rFont val="Calibri"/>
        <family val="2"/>
        <scheme val="minor"/>
      </rPr>
      <t>Plan Institucional de Gestión Ambiental -</t>
    </r>
    <r>
      <rPr>
        <sz val="10"/>
        <color theme="1"/>
        <rFont val="Calibri"/>
        <family val="2"/>
        <scheme val="minor"/>
      </rPr>
      <t xml:space="preserve"> </t>
    </r>
    <r>
      <rPr>
        <b/>
        <sz val="10"/>
        <color theme="1"/>
        <rFont val="Calibri"/>
        <family val="2"/>
        <scheme val="minor"/>
      </rPr>
      <t xml:space="preserve">PIGA: </t>
    </r>
    <r>
      <rPr>
        <sz val="10"/>
        <color theme="1"/>
        <rFont val="Calibri"/>
        <family val="2"/>
        <scheme val="minor"/>
      </rPr>
      <t xml:space="preserve">Taller con las Entidades Distritales en relación al acuerdo 540 de 2013, respuesta a entes de control y peticiones en general; publicación de 2  indicadores en el OAB y Boletín 25 en la página de la esta Secretaria. 
</t>
    </r>
    <r>
      <rPr>
        <b/>
        <sz val="10"/>
        <color theme="1"/>
        <rFont val="Calibri"/>
        <family val="2"/>
        <scheme val="minor"/>
      </rPr>
      <t>Plan de Acción Cuatrienal Ambiental -</t>
    </r>
    <r>
      <rPr>
        <sz val="10"/>
        <color theme="1"/>
        <rFont val="Calibri"/>
        <family val="2"/>
        <scheme val="minor"/>
      </rPr>
      <t xml:space="preserve"> </t>
    </r>
    <r>
      <rPr>
        <b/>
        <sz val="10"/>
        <color theme="1"/>
        <rFont val="Calibri"/>
        <family val="2"/>
        <scheme val="minor"/>
      </rPr>
      <t>PACA:</t>
    </r>
    <r>
      <rPr>
        <sz val="10"/>
        <color theme="1"/>
        <rFont val="Calibri"/>
        <family val="2"/>
        <scheme val="minor"/>
      </rPr>
      <t xml:space="preserve"> Se avanzó en la consolidación del informe Seguimiento PACA Distrital 2018, revisión informes de seguimiento primer semestre 2019 de los PACA Institucionales, y presentación de observaciones a los mismos, para lograr coherencia y veracidad de la información. 
</t>
    </r>
    <r>
      <rPr>
        <b/>
        <sz val="10"/>
        <color theme="1"/>
        <rFont val="Calibri"/>
        <family val="2"/>
        <scheme val="minor"/>
      </rPr>
      <t xml:space="preserve">
Plan Distrital de Gestión del Riesgo de Desastre y Cambio Climático-PDGRDCC</t>
    </r>
    <r>
      <rPr>
        <sz val="10"/>
        <color theme="1"/>
        <rFont val="Calibri"/>
        <family val="2"/>
        <scheme val="minor"/>
      </rPr>
      <t xml:space="preserve">: Se participó en el Foro Regional Gestión Integral del Agua para la Adaptación al Cambio Climático. Y se preparó el evento CCGRCC para noviembre 19. Elaboración boletín cambio climático. Documento preliminar EIR. 
</t>
    </r>
    <r>
      <rPr>
        <b/>
        <sz val="10"/>
        <color theme="1"/>
        <rFont val="Calibri"/>
        <family val="2"/>
        <scheme val="minor"/>
      </rPr>
      <t xml:space="preserve">
Planes Ambientales Locales - PAL:</t>
    </r>
    <r>
      <rPr>
        <sz val="10"/>
        <color theme="1"/>
        <rFont val="Calibri"/>
        <family val="2"/>
        <scheme val="minor"/>
      </rPr>
      <t xml:space="preserve"> Se emitieron conceptos técnicos a los proyectos de inversión - FDL para las localidades de Kennedy, Bosa, Martires, San Cristobal, Usaquen, Tunjuelito, Ciudad Bolivar, Fontibon y Engativa. Se presentó el avance en el Comité Intersectorial de Gestión Local. Por otra parte, se realizó el acompañamiento a las CAL y la OPEL para dar lineamientos sobre actualización del Diagnóstico Ambiental Local, se elaboró Informe ejecutivo para seguimiento PAL que incluye Salud Ambiental. Se apoyó en los ajustes de los reportes locales de 19 localidades. Generación de STR y cargue de informe Storm ajustado de las 20 localidades. Apoyo proyectos de Kennedy, Sumapaz y Antonio Nariño.</t>
    </r>
  </si>
  <si>
    <t>1. PUESTA EN OPERACIÓN DE LOS LINEAMIENTOS PARA EL FORTALECIMIENTO, FUNCIONAMIENTO, SEGUIMIENTO Y GESTION DE LAS INSTANCIAS AMBIENTALES DE COORDINACION DISTRITAL.</t>
  </si>
  <si>
    <t>2. PROMOVER EL DESARROLLO, IMPLEMENTACIÓN Y SEGUIMIENTO  DE UNA INICIATIVA AMBIENTAL PRIORIZADAS DE ESCALA REGIONAL, CON ENTIDADES NACIONALES, REGIONALES Y DISTRITALES</t>
  </si>
  <si>
    <t>3. ACTUALIZACIÓN Y AJUSTES A LA IMPLEMENTACIÓN DE INSTRUMENTOS Y POLÍTICAS AMBIENTALES PRIORIZADAS.</t>
  </si>
  <si>
    <t>4.EVALUACIÓN Y ANALISIS A LA IMPLEMENTACIÓN DE INSTRUMENTOS Y POLÍTICAS AMBIENTALES PRIORIZADAS.</t>
  </si>
  <si>
    <t>5, SEGUIMIENTO Y MONITOREO  A LA IMPLEMENTACION Y REALIZAR LA ACTUALIZACION  DE LOS INSTRUMENTOS ECONÓMICOS AMBIENTALES PRIORIZADOS</t>
  </si>
  <si>
    <t>6. REALIZAR LA ADMINISTRACION INTEGRAL DEL OBSERVATORIO AMBIENTAL DE BOGOTÁ -OAB- Y EL OBSERVATORIO REGIONAL AMBIENTAL  Y DE DESARROLLO SOSTENIBLE DEL RÍO BOGOTÁ -ORARBO Y DESARROLLO DEL MÓDULO PARA SEGUIMIENTO A POLITICAS PÚBLICAS AMBIENTALES</t>
  </si>
  <si>
    <t>7. REALIZAR EL SEGUIMIENTO Y EVALUACIÓN DEL PLAN DE INVESTIGACIÓN AMBIENTAL DE BOGOTÁ VIGENTE Y EN LA FORMULACIÓN DEL NUEVO PLAN DE INVESTIGACIÓN DE BOGOTA Y APOYAR LA ACTUALIZACIÓN DE LOS INSTRUMENTOS ECONÓMICOS AMBIENTALES PRIORIZADOS</t>
  </si>
  <si>
    <t>8,  HACER EL SEGUIMIENTO, LA REPROGRAMACIÓN Y ACTUALIZACIÓN   DE LOS PROYECTOS DE INVERSION DE LA SDA EN LOS DIFERENTES COMPONENTES DEL PLAN DE ACCIÓN.</t>
  </si>
  <si>
    <t>9, CONSOLIDAR Y EVALUAR  EL AVANCE DE LA GESTIÓN  DEL EJE TRANSVERSAL SEIS DEL PLAN DE DESARROLLO DISTRITAL "BOGOTÁ MEJOR PARA TODOS",  Y DE LOS PROGRAMAS ASOCIADOS A ÉSTE, A CARGO DE LA SDA.</t>
  </si>
  <si>
    <t xml:space="preserve"> 10, ELABORAR INFORMES INTEGRALES DE SEGUIMIENTO A LOS PROYECTOS DE INVERSIÓN  E INFORMES DE GESTIÓN DE LA SDA</t>
  </si>
  <si>
    <t>11, REALIZAR GESTION DE PROCESOS DE COOP.  INTERNACIONAL TÉCNICA Y/O FINANCIERA NO REEMBOLSABLE  Y ALIANZAS PARA PARTICIPAR  EN EVENTOS DE ORDEN NACIONAL E INTERNACIONAL, ORIENTADAS A LA  MISION DE LA SDA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</si>
</sst>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 #,##0.00\ &quot;€&quot;_-;\-* #,##0.00\ &quot;€&quot;_-;_-* &quot;-&quot;??\ &quot;€&quot;_-;_-@_-"/>
    <numFmt numFmtId="165" formatCode="_-* #,##0.00\ _€_-;\-* #,##0.00\ _€_-;_-* &quot;-&quot;??\ _€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0.0"/>
  </numFmts>
  <fonts count="4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9"/>
      <name val="Calibri"/>
      <family val="2"/>
      <scheme val="minor"/>
    </font>
    <font>
      <sz val="10"/>
      <name val="Calibri"/>
      <family val="2"/>
      <scheme val="minor"/>
    </font>
    <font>
      <sz val="9"/>
      <color indexed="81"/>
      <name val="Tahoma"/>
      <family val="2"/>
    </font>
    <font>
      <sz val="12"/>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7" fontId="2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6" fontId="22" fillId="0" borderId="0" applyFont="0" applyFill="0" applyBorder="0" applyAlignment="0" applyProtection="0"/>
    <xf numFmtId="173"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cellStyleXfs>
  <cellXfs count="503">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2" fillId="2" borderId="0" xfId="14" applyFont="1" applyFill="1" applyAlignment="1">
      <alignment vertical="center"/>
    </xf>
    <xf numFmtId="0" fontId="12"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2" fillId="0" borderId="0" xfId="0" applyFont="1" applyFill="1"/>
    <xf numFmtId="0" fontId="4" fillId="3" borderId="0" xfId="14" applyFill="1" applyAlignment="1">
      <alignment vertical="center"/>
    </xf>
    <xf numFmtId="174" fontId="25" fillId="3" borderId="5"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xf>
    <xf numFmtId="3" fontId="18" fillId="3" borderId="1" xfId="8" applyNumberFormat="1" applyFont="1" applyFill="1" applyBorder="1" applyAlignment="1">
      <alignment horizontal="center" vertical="center" wrapText="1"/>
    </xf>
    <xf numFmtId="3" fontId="18" fillId="3" borderId="5" xfId="8" applyNumberFormat="1" applyFont="1" applyFill="1" applyBorder="1" applyAlignment="1">
      <alignment horizontal="center" vertical="center" wrapText="1"/>
    </xf>
    <xf numFmtId="174" fontId="25" fillId="3" borderId="1" xfId="0" applyNumberFormat="1" applyFont="1" applyFill="1" applyBorder="1" applyAlignment="1">
      <alignment horizontal="center"/>
    </xf>
    <xf numFmtId="0" fontId="26" fillId="0" borderId="0" xfId="0" applyFont="1" applyFill="1" applyAlignment="1">
      <alignment horizontal="center" vertical="center"/>
    </xf>
    <xf numFmtId="174" fontId="25" fillId="3" borderId="4" xfId="0" applyNumberFormat="1" applyFont="1" applyFill="1" applyBorder="1" applyAlignment="1">
      <alignment horizontal="center"/>
    </xf>
    <xf numFmtId="0" fontId="0" fillId="4" borderId="0" xfId="0" applyFill="1"/>
    <xf numFmtId="0" fontId="0" fillId="5" borderId="0" xfId="0" applyFill="1"/>
    <xf numFmtId="0" fontId="28" fillId="3" borderId="0" xfId="14" applyFont="1" applyFill="1" applyBorder="1" applyProtection="1">
      <protection locked="0"/>
    </xf>
    <xf numFmtId="0" fontId="0" fillId="3" borderId="0" xfId="0" applyFill="1" applyBorder="1"/>
    <xf numFmtId="0" fontId="29" fillId="3" borderId="0" xfId="14" applyFont="1" applyFill="1" applyBorder="1" applyAlignment="1" applyProtection="1">
      <alignment horizontal="center"/>
      <protection locked="0"/>
    </xf>
    <xf numFmtId="0" fontId="30" fillId="3" borderId="0" xfId="14" applyFont="1" applyFill="1" applyBorder="1" applyProtection="1">
      <protection locked="0"/>
    </xf>
    <xf numFmtId="170" fontId="3" fillId="0" borderId="2"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1" fontId="31" fillId="0" borderId="5" xfId="0" applyNumberFormat="1" applyFont="1" applyFill="1" applyBorder="1" applyAlignment="1">
      <alignment horizontal="center" vertical="center" wrapText="1"/>
    </xf>
    <xf numFmtId="0" fontId="32" fillId="0" borderId="0" xfId="0" applyFont="1" applyFill="1"/>
    <xf numFmtId="0" fontId="34"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3"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5" fillId="5" borderId="4" xfId="14" applyFont="1" applyFill="1" applyBorder="1" applyAlignment="1">
      <alignment horizontal="center" vertical="center" textRotation="90" wrapText="1"/>
    </xf>
    <xf numFmtId="171" fontId="24" fillId="5" borderId="5" xfId="0" applyNumberFormat="1" applyFont="1" applyFill="1" applyBorder="1" applyAlignment="1">
      <alignment vertical="center"/>
    </xf>
    <xf numFmtId="171" fontId="24" fillId="5" borderId="3" xfId="0" applyNumberFormat="1" applyFont="1" applyFill="1" applyBorder="1" applyAlignment="1">
      <alignment vertical="center"/>
    </xf>
    <xf numFmtId="171" fontId="24" fillId="6" borderId="1" xfId="0" applyNumberFormat="1" applyFont="1" applyFill="1" applyBorder="1" applyAlignment="1">
      <alignment vertical="center"/>
    </xf>
    <xf numFmtId="171" fontId="24" fillId="6" borderId="2" xfId="0" applyNumberFormat="1" applyFont="1" applyFill="1" applyBorder="1" applyAlignment="1">
      <alignment vertical="center"/>
    </xf>
    <xf numFmtId="0" fontId="15" fillId="5" borderId="4" xfId="17" applyFont="1" applyFill="1" applyBorder="1" applyAlignment="1">
      <alignment horizontal="center" vertical="center" wrapText="1"/>
    </xf>
    <xf numFmtId="0" fontId="15" fillId="5" borderId="4" xfId="17" applyFont="1" applyFill="1" applyBorder="1" applyAlignment="1">
      <alignment horizontal="center" vertical="center"/>
    </xf>
    <xf numFmtId="0" fontId="15" fillId="5" borderId="12" xfId="17" applyFont="1" applyFill="1" applyBorder="1" applyAlignment="1">
      <alignment horizontal="center" vertical="center" wrapText="1"/>
    </xf>
    <xf numFmtId="0" fontId="15" fillId="5" borderId="35" xfId="17" applyFont="1" applyFill="1" applyBorder="1" applyAlignment="1">
      <alignment horizontal="center" vertical="center" wrapText="1"/>
    </xf>
    <xf numFmtId="0" fontId="21" fillId="5" borderId="5"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53" xfId="17" applyFont="1" applyFill="1" applyBorder="1" applyAlignment="1">
      <alignment horizontal="left" vertical="center" wrapText="1"/>
    </xf>
    <xf numFmtId="0" fontId="21" fillId="5" borderId="55" xfId="17" applyFont="1" applyFill="1" applyBorder="1" applyAlignment="1">
      <alignment horizontal="left" vertical="center" wrapText="1"/>
    </xf>
    <xf numFmtId="0" fontId="21" fillId="6" borderId="54" xfId="17" applyFont="1" applyFill="1" applyBorder="1" applyAlignment="1">
      <alignment horizontal="left" vertical="center" wrapText="1"/>
    </xf>
    <xf numFmtId="0" fontId="21" fillId="6" borderId="1" xfId="17" applyFont="1" applyFill="1" applyBorder="1" applyAlignment="1">
      <alignment horizontal="left" vertical="center" wrapText="1"/>
    </xf>
    <xf numFmtId="0" fontId="27" fillId="0" borderId="0" xfId="0" applyFont="1" applyFill="1"/>
    <xf numFmtId="0" fontId="0" fillId="0" borderId="1" xfId="0" applyFill="1" applyBorder="1" applyAlignment="1">
      <alignment horizontal="center" vertical="center"/>
    </xf>
    <xf numFmtId="0" fontId="27" fillId="7" borderId="1" xfId="0" applyFont="1" applyFill="1" applyBorder="1" applyAlignment="1">
      <alignment horizontal="center" vertical="center"/>
    </xf>
    <xf numFmtId="0" fontId="38"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7"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19" applyFont="1" applyBorder="1" applyAlignment="1">
      <alignment horizontal="center" vertical="center"/>
    </xf>
    <xf numFmtId="10" fontId="7" fillId="0" borderId="3" xfId="19" applyNumberFormat="1" applyFont="1" applyBorder="1" applyAlignment="1">
      <alignment horizontal="center" vertical="center"/>
    </xf>
    <xf numFmtId="10" fontId="7" fillId="0" borderId="3" xfId="22" applyNumberFormat="1" applyFont="1" applyBorder="1" applyAlignment="1">
      <alignment vertical="center"/>
    </xf>
    <xf numFmtId="0" fontId="5" fillId="5" borderId="2" xfId="0" applyFont="1" applyFill="1" applyBorder="1" applyAlignment="1">
      <alignment horizontal="center" vertical="center" wrapText="1"/>
    </xf>
    <xf numFmtId="0" fontId="18" fillId="8" borderId="1" xfId="0" applyFont="1" applyFill="1" applyBorder="1" applyAlignment="1">
      <alignment horizontal="center" vertical="center"/>
    </xf>
    <xf numFmtId="37" fontId="18" fillId="3" borderId="4" xfId="8" applyNumberFormat="1" applyFont="1" applyFill="1" applyBorder="1" applyAlignment="1">
      <alignment horizontal="center" vertical="center"/>
    </xf>
    <xf numFmtId="3" fontId="18" fillId="0" borderId="5" xfId="8" applyNumberFormat="1"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3" fontId="18" fillId="3" borderId="1" xfId="8" applyNumberFormat="1" applyFont="1" applyFill="1" applyBorder="1" applyAlignment="1">
      <alignment horizontal="center" vertical="center"/>
    </xf>
    <xf numFmtId="0" fontId="40" fillId="0" borderId="1" xfId="0" applyFont="1" applyFill="1" applyBorder="1" applyAlignment="1">
      <alignment horizontal="center" vertical="center"/>
    </xf>
    <xf numFmtId="0" fontId="40" fillId="8"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right" vertical="center"/>
    </xf>
    <xf numFmtId="37" fontId="18" fillId="0" borderId="1" xfId="8" applyNumberFormat="1" applyFont="1" applyFill="1" applyBorder="1" applyAlignment="1">
      <alignment horizontal="center" vertical="center"/>
    </xf>
    <xf numFmtId="4" fontId="18" fillId="3" borderId="1" xfId="8" applyNumberFormat="1" applyFont="1" applyFill="1" applyBorder="1" applyAlignment="1">
      <alignment horizontal="center" vertical="center" wrapText="1"/>
    </xf>
    <xf numFmtId="3" fontId="18" fillId="3" borderId="4" xfId="8" applyNumberFormat="1" applyFont="1" applyFill="1" applyBorder="1" applyAlignment="1">
      <alignment horizontal="center" vertical="center"/>
    </xf>
    <xf numFmtId="37" fontId="19" fillId="3" borderId="4" xfId="8" applyNumberFormat="1" applyFont="1" applyFill="1" applyBorder="1" applyAlignment="1">
      <alignment horizontal="center" vertical="center"/>
    </xf>
    <xf numFmtId="3" fontId="18" fillId="0" borderId="1" xfId="0" applyNumberFormat="1" applyFont="1" applyFill="1" applyBorder="1" applyAlignment="1">
      <alignment horizontal="center" vertical="center" wrapText="1"/>
    </xf>
    <xf numFmtId="4" fontId="18" fillId="8" borderId="1" xfId="0" applyNumberFormat="1" applyFont="1" applyFill="1" applyBorder="1" applyAlignment="1">
      <alignment horizontal="center" vertical="center"/>
    </xf>
    <xf numFmtId="174" fontId="18" fillId="0" borderId="1" xfId="4" applyNumberFormat="1" applyFont="1" applyFill="1" applyBorder="1" applyAlignment="1">
      <alignment horizontal="center" vertical="center"/>
    </xf>
    <xf numFmtId="3" fontId="20" fillId="0" borderId="5" xfId="8" applyNumberFormat="1" applyFont="1" applyFill="1" applyBorder="1" applyAlignment="1">
      <alignment horizontal="center" vertical="center" wrapText="1"/>
    </xf>
    <xf numFmtId="10" fontId="40" fillId="3" borderId="4" xfId="22" applyNumberFormat="1" applyFont="1" applyFill="1" applyBorder="1" applyAlignment="1">
      <alignment horizontal="center" vertical="center"/>
    </xf>
    <xf numFmtId="9" fontId="2" fillId="5" borderId="35"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1" fontId="24" fillId="5" borderId="1" xfId="0" applyNumberFormat="1" applyFont="1" applyFill="1" applyBorder="1" applyAlignment="1">
      <alignment vertical="center"/>
    </xf>
    <xf numFmtId="41" fontId="21" fillId="5" borderId="5" xfId="25" applyFont="1" applyFill="1" applyBorder="1" applyAlignment="1">
      <alignment horizontal="left" vertical="center" wrapText="1"/>
    </xf>
    <xf numFmtId="41" fontId="21" fillId="6" borderId="1" xfId="25" applyFont="1" applyFill="1" applyBorder="1" applyAlignment="1">
      <alignment horizontal="left" vertical="center" wrapText="1"/>
    </xf>
    <xf numFmtId="41" fontId="21" fillId="5" borderId="4" xfId="25" applyFont="1" applyFill="1" applyBorder="1" applyAlignment="1">
      <alignment horizontal="left" vertical="center" wrapText="1"/>
    </xf>
    <xf numFmtId="0" fontId="7" fillId="0" borderId="1" xfId="0" applyFont="1" applyBorder="1" applyAlignment="1">
      <alignment horizontal="center"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41" fontId="7" fillId="0" borderId="3" xfId="25" applyFont="1" applyBorder="1" applyAlignment="1">
      <alignment horizontal="centerContinuous" vertical="center"/>
    </xf>
    <xf numFmtId="176" fontId="18" fillId="0" borderId="46" xfId="0" applyNumberFormat="1" applyFont="1" applyFill="1" applyBorder="1" applyAlignment="1">
      <alignment horizontal="center" vertical="center" wrapText="1"/>
    </xf>
    <xf numFmtId="4" fontId="40" fillId="0" borderId="20" xfId="0" applyNumberFormat="1" applyFont="1" applyFill="1" applyBorder="1" applyAlignment="1">
      <alignment horizontal="center" vertical="center" wrapText="1"/>
    </xf>
    <xf numFmtId="3" fontId="18" fillId="0" borderId="40" xfId="0" applyNumberFormat="1" applyFont="1" applyFill="1" applyBorder="1" applyAlignment="1">
      <alignment horizontal="center" vertical="center" wrapText="1"/>
    </xf>
    <xf numFmtId="3" fontId="18" fillId="0" borderId="5" xfId="0" applyNumberFormat="1" applyFont="1" applyFill="1" applyBorder="1" applyAlignment="1">
      <alignment horizontal="center" vertical="center" wrapText="1"/>
    </xf>
    <xf numFmtId="3" fontId="40" fillId="0" borderId="20" xfId="0" applyNumberFormat="1" applyFont="1" applyFill="1" applyBorder="1" applyAlignment="1">
      <alignment horizontal="center" vertical="center" wrapText="1"/>
    </xf>
    <xf numFmtId="3" fontId="18" fillId="0" borderId="17" xfId="0" applyNumberFormat="1" applyFont="1" applyFill="1" applyBorder="1" applyAlignment="1">
      <alignment horizontal="center" vertical="center" wrapText="1"/>
    </xf>
    <xf numFmtId="3" fontId="18" fillId="0" borderId="46"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10" fontId="40" fillId="3" borderId="40" xfId="22" applyNumberFormat="1" applyFont="1" applyFill="1" applyBorder="1" applyAlignment="1">
      <alignment horizontal="center" vertical="center"/>
    </xf>
    <xf numFmtId="10" fontId="40" fillId="3" borderId="5" xfId="22" applyNumberFormat="1" applyFont="1" applyFill="1" applyBorder="1" applyAlignment="1">
      <alignment horizontal="center" vertical="center"/>
    </xf>
    <xf numFmtId="174" fontId="40" fillId="0" borderId="11" xfId="4" applyNumberFormat="1" applyFont="1" applyFill="1" applyBorder="1" applyAlignment="1">
      <alignment horizontal="center" vertical="center"/>
    </xf>
    <xf numFmtId="37" fontId="18" fillId="0" borderId="17" xfId="8" applyNumberFormat="1" applyFont="1" applyFill="1" applyBorder="1" applyAlignment="1">
      <alignment horizontal="center" vertical="center"/>
    </xf>
    <xf numFmtId="174" fontId="25" fillId="0" borderId="11" xfId="4"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37" fontId="19" fillId="0" borderId="8" xfId="8" applyNumberFormat="1" applyFont="1" applyFill="1" applyBorder="1" applyAlignment="1">
      <alignment horizontal="center" vertical="center"/>
    </xf>
    <xf numFmtId="174" fontId="25" fillId="3" borderId="11" xfId="4" applyNumberFormat="1" applyFont="1" applyFill="1" applyBorder="1" applyAlignment="1">
      <alignment horizontal="center" vertical="center"/>
    </xf>
    <xf numFmtId="10" fontId="40" fillId="3" borderId="17" xfId="22" applyNumberFormat="1" applyFont="1" applyFill="1" applyBorder="1" applyAlignment="1">
      <alignment horizontal="center" vertical="center"/>
    </xf>
    <xf numFmtId="0" fontId="19" fillId="0" borderId="8" xfId="0" applyFont="1" applyFill="1" applyBorder="1" applyAlignment="1">
      <alignment horizontal="right" vertical="center"/>
    </xf>
    <xf numFmtId="3" fontId="40" fillId="0" borderId="8" xfId="0" applyNumberFormat="1" applyFont="1" applyFill="1" applyBorder="1" applyAlignment="1">
      <alignment horizontal="center" vertical="center" wrapText="1"/>
    </xf>
    <xf numFmtId="37" fontId="42" fillId="0" borderId="17" xfId="8" applyNumberFormat="1" applyFont="1" applyFill="1" applyBorder="1" applyAlignment="1">
      <alignment horizontal="center" vertical="center"/>
    </xf>
    <xf numFmtId="174" fontId="40" fillId="0" borderId="17" xfId="4" applyNumberFormat="1" applyFont="1" applyFill="1" applyBorder="1" applyAlignment="1" applyProtection="1">
      <alignment horizontal="center" vertical="center"/>
      <protection locked="0"/>
    </xf>
    <xf numFmtId="4" fontId="18" fillId="3" borderId="11" xfId="8" applyNumberFormat="1" applyFont="1" applyFill="1" applyBorder="1" applyAlignment="1">
      <alignment horizontal="center" vertical="center" wrapText="1"/>
    </xf>
    <xf numFmtId="3" fontId="18" fillId="3" borderId="17" xfId="8" applyNumberFormat="1" applyFont="1" applyFill="1" applyBorder="1" applyAlignment="1">
      <alignment horizontal="center" vertical="center" wrapText="1"/>
    </xf>
    <xf numFmtId="4" fontId="18" fillId="3" borderId="8" xfId="8" applyNumberFormat="1" applyFont="1" applyFill="1" applyBorder="1" applyAlignment="1">
      <alignment horizontal="center" vertical="center" wrapText="1"/>
    </xf>
    <xf numFmtId="3" fontId="18" fillId="0" borderId="17" xfId="8" applyNumberFormat="1" applyFont="1" applyFill="1" applyBorder="1" applyAlignment="1">
      <alignment horizontal="center" vertical="center" wrapText="1"/>
    </xf>
    <xf numFmtId="3" fontId="18" fillId="3" borderId="8" xfId="8" applyNumberFormat="1" applyFont="1" applyFill="1" applyBorder="1" applyAlignment="1">
      <alignment horizontal="center" vertical="center" wrapText="1"/>
    </xf>
    <xf numFmtId="4" fontId="18" fillId="3" borderId="17" xfId="8" applyNumberFormat="1" applyFont="1" applyFill="1" applyBorder="1" applyAlignment="1">
      <alignment horizontal="center" vertical="center" wrapText="1"/>
    </xf>
    <xf numFmtId="4" fontId="18" fillId="3" borderId="43" xfId="8" applyNumberFormat="1" applyFont="1" applyFill="1" applyBorder="1" applyAlignment="1">
      <alignment horizontal="center" vertical="center" wrapText="1"/>
    </xf>
    <xf numFmtId="37" fontId="18" fillId="3" borderId="12" xfId="8" applyNumberFormat="1" applyFont="1" applyFill="1" applyBorder="1" applyAlignment="1">
      <alignment horizontal="center" vertical="center"/>
    </xf>
    <xf numFmtId="37" fontId="18" fillId="3" borderId="51" xfId="8" applyNumberFormat="1" applyFont="1" applyFill="1" applyBorder="1" applyAlignment="1">
      <alignment horizontal="center" vertical="center"/>
    </xf>
    <xf numFmtId="37" fontId="18" fillId="0" borderId="18" xfId="8" applyNumberFormat="1" applyFont="1" applyFill="1" applyBorder="1" applyAlignment="1">
      <alignment horizontal="center" vertical="center"/>
    </xf>
    <xf numFmtId="37" fontId="18" fillId="3" borderId="18" xfId="8" applyNumberFormat="1" applyFont="1" applyFill="1" applyBorder="1" applyAlignment="1">
      <alignment horizontal="center" vertical="center"/>
    </xf>
    <xf numFmtId="37" fontId="19" fillId="3" borderId="41" xfId="8" applyNumberFormat="1" applyFont="1" applyFill="1" applyBorder="1" applyAlignment="1">
      <alignment horizontal="center" vertical="center"/>
    </xf>
    <xf numFmtId="37" fontId="18" fillId="3" borderId="50" xfId="8" applyNumberFormat="1" applyFont="1" applyFill="1" applyBorder="1" applyAlignment="1">
      <alignment horizontal="center" vertical="center"/>
    </xf>
    <xf numFmtId="10" fontId="40" fillId="3" borderId="18" xfId="22" applyNumberFormat="1" applyFont="1" applyFill="1" applyBorder="1" applyAlignment="1">
      <alignment horizontal="center" vertical="center"/>
    </xf>
    <xf numFmtId="3" fontId="18" fillId="3" borderId="3" xfId="0"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wrapText="1"/>
    </xf>
    <xf numFmtId="4" fontId="40" fillId="0" borderId="11" xfId="0" applyNumberFormat="1" applyFont="1" applyFill="1" applyBorder="1" applyAlignment="1">
      <alignment horizontal="center" vertical="center" wrapText="1"/>
    </xf>
    <xf numFmtId="3" fontId="42" fillId="0" borderId="17"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165" fontId="18" fillId="0" borderId="1" xfId="4" applyFont="1" applyFill="1" applyBorder="1" applyAlignment="1">
      <alignment horizontal="center" vertical="center"/>
    </xf>
    <xf numFmtId="3" fontId="25" fillId="0" borderId="11" xfId="0" applyNumberFormat="1" applyFont="1" applyFill="1" applyBorder="1" applyAlignment="1">
      <alignment horizontal="center" vertical="center"/>
    </xf>
    <xf numFmtId="4" fontId="18" fillId="0" borderId="11" xfId="8" applyNumberFormat="1" applyFont="1" applyFill="1" applyBorder="1" applyAlignment="1">
      <alignment horizontal="center" vertical="center" wrapText="1"/>
    </xf>
    <xf numFmtId="3" fontId="18" fillId="0" borderId="1" xfId="8" applyNumberFormat="1" applyFont="1" applyFill="1" applyBorder="1" applyAlignment="1">
      <alignment horizontal="center" vertical="center" wrapText="1"/>
    </xf>
    <xf numFmtId="4" fontId="18" fillId="0" borderId="1" xfId="8" applyNumberFormat="1" applyFont="1" applyFill="1" applyBorder="1" applyAlignment="1">
      <alignment horizontal="center" vertical="center" wrapText="1"/>
    </xf>
    <xf numFmtId="3" fontId="42" fillId="0" borderId="17" xfId="8" applyNumberFormat="1" applyFont="1" applyFill="1" applyBorder="1" applyAlignment="1">
      <alignment horizontal="center" vertical="center" wrapText="1"/>
    </xf>
    <xf numFmtId="3" fontId="18" fillId="0" borderId="8" xfId="8" applyNumberFormat="1" applyFont="1" applyFill="1" applyBorder="1" applyAlignment="1">
      <alignment horizontal="center" vertical="center" wrapText="1"/>
    </xf>
    <xf numFmtId="4" fontId="18" fillId="0" borderId="17" xfId="8" applyNumberFormat="1" applyFont="1" applyFill="1" applyBorder="1" applyAlignment="1">
      <alignment horizontal="center" vertical="center" wrapText="1"/>
    </xf>
    <xf numFmtId="4" fontId="18" fillId="0" borderId="43" xfId="8" applyNumberFormat="1" applyFont="1" applyFill="1" applyBorder="1" applyAlignment="1">
      <alignment horizontal="center" vertical="center" wrapText="1"/>
    </xf>
    <xf numFmtId="37" fontId="18" fillId="0" borderId="12" xfId="8" applyNumberFormat="1" applyFont="1" applyFill="1" applyBorder="1" applyAlignment="1">
      <alignment horizontal="center" vertical="center"/>
    </xf>
    <xf numFmtId="37" fontId="18" fillId="0" borderId="4" xfId="8" applyNumberFormat="1" applyFont="1" applyFill="1" applyBorder="1" applyAlignment="1">
      <alignment horizontal="center" vertical="center"/>
    </xf>
    <xf numFmtId="37" fontId="42" fillId="0" borderId="18" xfId="8" applyNumberFormat="1" applyFont="1" applyFill="1" applyBorder="1" applyAlignment="1">
      <alignment horizontal="center" vertical="center"/>
    </xf>
    <xf numFmtId="37" fontId="19" fillId="0" borderId="4" xfId="8" applyNumberFormat="1" applyFont="1" applyFill="1" applyBorder="1" applyAlignment="1">
      <alignment horizontal="center" vertical="center"/>
    </xf>
    <xf numFmtId="37" fontId="19" fillId="0" borderId="41" xfId="8" applyNumberFormat="1" applyFont="1" applyFill="1" applyBorder="1" applyAlignment="1">
      <alignment horizontal="center" vertical="center"/>
    </xf>
    <xf numFmtId="37" fontId="18" fillId="0" borderId="50" xfId="8" applyNumberFormat="1" applyFont="1" applyFill="1" applyBorder="1" applyAlignment="1">
      <alignment horizontal="center" vertical="center"/>
    </xf>
    <xf numFmtId="176" fontId="18" fillId="3" borderId="1" xfId="8" applyNumberFormat="1" applyFont="1" applyFill="1" applyBorder="1" applyAlignment="1">
      <alignment horizontal="center" vertical="center" wrapText="1"/>
    </xf>
    <xf numFmtId="4" fontId="18" fillId="0" borderId="7" xfId="8" applyNumberFormat="1" applyFont="1" applyFill="1" applyBorder="1" applyAlignment="1">
      <alignment horizontal="center" vertical="center" wrapText="1"/>
    </xf>
    <xf numFmtId="37" fontId="18" fillId="0" borderId="51" xfId="8" applyNumberFormat="1" applyFont="1" applyFill="1" applyBorder="1" applyAlignment="1">
      <alignment horizontal="center" vertical="center"/>
    </xf>
    <xf numFmtId="0" fontId="18" fillId="8" borderId="8" xfId="0" applyFont="1" applyFill="1" applyBorder="1" applyAlignment="1">
      <alignment horizontal="center" vertical="center"/>
    </xf>
    <xf numFmtId="0" fontId="40" fillId="8" borderId="11" xfId="0" applyFont="1" applyFill="1" applyBorder="1" applyAlignment="1">
      <alignment horizontal="center" vertical="center"/>
    </xf>
    <xf numFmtId="0" fontId="18" fillId="8" borderId="17" xfId="0" applyFont="1" applyFill="1" applyBorder="1" applyAlignment="1">
      <alignment horizontal="center" vertical="center"/>
    </xf>
    <xf numFmtId="174" fontId="25" fillId="8" borderId="11" xfId="0" applyNumberFormat="1" applyFont="1" applyFill="1" applyBorder="1" applyAlignment="1">
      <alignment horizontal="center" vertical="center"/>
    </xf>
    <xf numFmtId="0" fontId="19" fillId="8" borderId="1" xfId="0" applyFont="1" applyFill="1" applyBorder="1" applyAlignment="1">
      <alignment horizontal="right" vertical="center"/>
    </xf>
    <xf numFmtId="0" fontId="19" fillId="8" borderId="8" xfId="0" applyFont="1" applyFill="1" applyBorder="1" applyAlignment="1">
      <alignment horizontal="right" vertical="center"/>
    </xf>
    <xf numFmtId="0" fontId="40" fillId="8" borderId="17" xfId="0" applyFont="1" applyFill="1" applyBorder="1" applyAlignment="1">
      <alignment horizontal="center" vertical="center"/>
    </xf>
    <xf numFmtId="0" fontId="40" fillId="8" borderId="7" xfId="0" applyFont="1" applyFill="1" applyBorder="1" applyAlignment="1">
      <alignment horizontal="center" vertical="center"/>
    </xf>
    <xf numFmtId="0" fontId="42" fillId="8" borderId="17" xfId="0" applyFont="1" applyFill="1" applyBorder="1" applyAlignment="1">
      <alignment horizontal="center" vertical="center"/>
    </xf>
    <xf numFmtId="176" fontId="18" fillId="0" borderId="4" xfId="0" applyNumberFormat="1" applyFont="1" applyFill="1" applyBorder="1" applyAlignment="1">
      <alignment horizontal="center" vertical="center" wrapText="1"/>
    </xf>
    <xf numFmtId="3" fontId="20" fillId="0" borderId="1" xfId="8" applyNumberFormat="1" applyFont="1" applyFill="1" applyBorder="1" applyAlignment="1">
      <alignment horizontal="center" vertical="center" wrapText="1"/>
    </xf>
    <xf numFmtId="3" fontId="20" fillId="9" borderId="4" xfId="0" applyNumberFormat="1" applyFont="1" applyFill="1" applyBorder="1" applyAlignment="1">
      <alignment horizontal="center" vertical="center" wrapText="1"/>
    </xf>
    <xf numFmtId="3" fontId="20" fillId="0" borderId="4" xfId="8" applyNumberFormat="1" applyFont="1" applyFill="1" applyBorder="1" applyAlignment="1">
      <alignment horizontal="center" vertical="center" wrapText="1"/>
    </xf>
    <xf numFmtId="3" fontId="18" fillId="8" borderId="1" xfId="8"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1" fontId="43" fillId="5" borderId="1" xfId="0" applyNumberFormat="1" applyFont="1" applyFill="1" applyBorder="1" applyAlignment="1">
      <alignment vertical="center"/>
    </xf>
    <xf numFmtId="171" fontId="43"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3" fillId="5"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0" fontId="0" fillId="0" borderId="5" xfId="25"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3" fontId="0" fillId="0" borderId="5" xfId="25"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0" fillId="10" borderId="5" xfId="25" applyNumberFormat="1" applyFont="1" applyFill="1" applyBorder="1" applyAlignment="1">
      <alignment horizontal="center" vertical="center" wrapText="1"/>
    </xf>
    <xf numFmtId="170" fontId="3" fillId="10" borderId="1" xfId="0"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1" fontId="31" fillId="0" borderId="4" xfId="0" applyNumberFormat="1" applyFont="1" applyFill="1" applyBorder="1" applyAlignment="1">
      <alignment horizontal="center" vertical="center" wrapText="1"/>
    </xf>
    <xf numFmtId="170" fontId="3" fillId="0" borderId="5" xfId="0" applyNumberFormat="1"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10" fontId="25" fillId="3" borderId="5" xfId="19" applyNumberFormat="1" applyFont="1" applyFill="1" applyBorder="1" applyAlignment="1">
      <alignment horizontal="center" vertical="center"/>
    </xf>
    <xf numFmtId="10" fontId="25" fillId="0" borderId="4" xfId="19" applyNumberFormat="1" applyFont="1" applyFill="1" applyBorder="1" applyAlignment="1">
      <alignment horizontal="center" vertical="center"/>
    </xf>
    <xf numFmtId="10" fontId="40" fillId="8" borderId="5" xfId="22" applyNumberFormat="1" applyFont="1" applyFill="1" applyBorder="1" applyAlignment="1">
      <alignment horizontal="center" vertical="center"/>
    </xf>
    <xf numFmtId="3" fontId="18"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4" fontId="0" fillId="0" borderId="5" xfId="25" applyNumberFormat="1" applyFont="1" applyFill="1" applyBorder="1" applyAlignment="1">
      <alignment horizontal="center" vertical="center" wrapText="1"/>
    </xf>
    <xf numFmtId="0" fontId="17" fillId="0" borderId="3"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7" fillId="0" borderId="10" xfId="0" applyFont="1" applyFill="1" applyBorder="1" applyAlignment="1">
      <alignment horizontal="justify" vertical="center" wrapText="1"/>
    </xf>
    <xf numFmtId="0" fontId="7" fillId="0" borderId="16" xfId="0" applyFont="1" applyBorder="1" applyAlignment="1">
      <alignment horizontal="center" vertical="center"/>
    </xf>
    <xf numFmtId="171" fontId="41" fillId="0" borderId="1" xfId="0" applyNumberFormat="1" applyFont="1" applyFill="1" applyBorder="1" applyAlignment="1">
      <alignment horizontal="center" vertical="center"/>
    </xf>
    <xf numFmtId="3" fontId="20" fillId="0" borderId="4" xfId="0" applyNumberFormat="1" applyFont="1" applyFill="1" applyBorder="1" applyAlignment="1">
      <alignment horizontal="center" vertical="center" wrapText="1"/>
    </xf>
    <xf numFmtId="3" fontId="0" fillId="0" borderId="0" xfId="0" applyNumberFormat="1" applyFill="1"/>
    <xf numFmtId="41" fontId="0" fillId="3" borderId="0" xfId="25" applyFont="1" applyFill="1"/>
    <xf numFmtId="3" fontId="5" fillId="0" borderId="0" xfId="0" applyNumberFormat="1" applyFont="1" applyFill="1" applyAlignment="1">
      <alignment horizontal="center"/>
    </xf>
    <xf numFmtId="0" fontId="10" fillId="3" borderId="47" xfId="0" applyFont="1" applyFill="1" applyBorder="1" applyAlignment="1">
      <alignment vertical="center" wrapText="1"/>
    </xf>
    <xf numFmtId="41" fontId="7" fillId="0" borderId="3" xfId="25" applyFont="1" applyFill="1" applyBorder="1" applyAlignment="1">
      <alignment horizontal="centerContinuous" vertical="center"/>
    </xf>
    <xf numFmtId="1" fontId="7" fillId="0" borderId="1" xfId="0" applyNumberFormat="1" applyFont="1" applyFill="1" applyBorder="1" applyAlignment="1">
      <alignment horizontal="center" vertical="center"/>
    </xf>
    <xf numFmtId="1" fontId="7" fillId="0" borderId="1" xfId="4"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protection locked="0"/>
    </xf>
    <xf numFmtId="41" fontId="7" fillId="0" borderId="1" xfId="25" applyFont="1" applyFill="1" applyBorder="1" applyAlignment="1">
      <alignment vertical="center"/>
    </xf>
    <xf numFmtId="9" fontId="7" fillId="0" borderId="3" xfId="19" applyFont="1" applyFill="1" applyBorder="1" applyAlignment="1">
      <alignment horizontal="center" vertical="center"/>
    </xf>
    <xf numFmtId="0" fontId="7" fillId="0" borderId="3" xfId="25" applyNumberFormat="1" applyFont="1" applyFill="1" applyBorder="1" applyAlignment="1">
      <alignment horizontal="center" vertical="center"/>
    </xf>
    <xf numFmtId="0" fontId="7" fillId="0" borderId="3" xfId="19" applyNumberFormat="1" applyFont="1" applyFill="1" applyBorder="1" applyAlignment="1">
      <alignment horizontal="center" vertical="center"/>
    </xf>
    <xf numFmtId="0" fontId="17" fillId="0" borderId="3" xfId="0" applyFont="1" applyFill="1" applyBorder="1" applyAlignment="1">
      <alignment horizontal="justify" vertical="top" wrapText="1"/>
    </xf>
    <xf numFmtId="4" fontId="18" fillId="0" borderId="40" xfId="0" applyNumberFormat="1" applyFont="1" applyFill="1" applyBorder="1" applyAlignment="1">
      <alignment horizontal="center" vertical="center" wrapText="1"/>
    </xf>
    <xf numFmtId="4" fontId="40" fillId="0" borderId="40" xfId="0" applyNumberFormat="1" applyFont="1" applyFill="1" applyBorder="1" applyAlignment="1">
      <alignment horizontal="center" vertical="center" wrapText="1"/>
    </xf>
    <xf numFmtId="4" fontId="40" fillId="0" borderId="5" xfId="0" applyNumberFormat="1" applyFont="1" applyFill="1" applyBorder="1" applyAlignment="1">
      <alignment horizontal="center" vertical="center" wrapText="1"/>
    </xf>
    <xf numFmtId="3" fontId="40" fillId="0" borderId="43" xfId="0"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3" fontId="40" fillId="0" borderId="17"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40" fillId="0" borderId="17" xfId="0" applyNumberFormat="1" applyFont="1" applyFill="1" applyBorder="1" applyAlignment="1">
      <alignment horizontal="center" vertical="center" wrapText="1"/>
    </xf>
    <xf numFmtId="4" fontId="40" fillId="0" borderId="1" xfId="0" applyNumberFormat="1" applyFont="1" applyFill="1" applyBorder="1" applyAlignment="1">
      <alignment horizontal="center" vertical="center" wrapText="1"/>
    </xf>
    <xf numFmtId="37" fontId="42" fillId="0" borderId="1" xfId="8" applyNumberFormat="1" applyFont="1" applyFill="1" applyBorder="1" applyAlignment="1">
      <alignment horizontal="center" vertical="center"/>
    </xf>
    <xf numFmtId="4" fontId="18" fillId="0" borderId="17" xfId="0"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xf>
    <xf numFmtId="0" fontId="10" fillId="3" borderId="52" xfId="0" applyFont="1" applyFill="1" applyBorder="1" applyAlignment="1">
      <alignment vertical="center" wrapText="1"/>
    </xf>
    <xf numFmtId="0" fontId="10" fillId="3" borderId="29" xfId="0" applyFont="1" applyFill="1" applyBorder="1" applyAlignment="1">
      <alignment vertical="center" wrapText="1"/>
    </xf>
    <xf numFmtId="0" fontId="10" fillId="3" borderId="30" xfId="0" applyFont="1" applyFill="1" applyBorder="1" applyAlignment="1">
      <alignment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62" xfId="0" applyFill="1" applyBorder="1" applyAlignment="1">
      <alignment horizontal="center"/>
    </xf>
    <xf numFmtId="0" fontId="0" fillId="0" borderId="61" xfId="0" applyFill="1" applyBorder="1" applyAlignment="1">
      <alignment horizontal="center"/>
    </xf>
    <xf numFmtId="0" fontId="0" fillId="0" borderId="63" xfId="0" applyFill="1" applyBorder="1" applyAlignment="1">
      <alignment horizontal="center"/>
    </xf>
    <xf numFmtId="0" fontId="38" fillId="7" borderId="1" xfId="0" applyFont="1" applyFill="1" applyBorder="1" applyAlignment="1">
      <alignment horizontal="center" vertical="center" wrapText="1"/>
    </xf>
    <xf numFmtId="0" fontId="23" fillId="0" borderId="1" xfId="0" applyFont="1" applyFill="1" applyBorder="1" applyAlignment="1">
      <alignment horizontal="left"/>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38"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10" fillId="5" borderId="17"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10" fillId="5" borderId="8" xfId="0" applyFont="1" applyFill="1" applyBorder="1" applyAlignment="1">
      <alignment horizontal="right" vertical="center" wrapText="1"/>
    </xf>
    <xf numFmtId="0" fontId="33" fillId="3" borderId="18"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10" fillId="5" borderId="42" xfId="0" applyFont="1" applyFill="1" applyBorder="1" applyAlignment="1">
      <alignment horizontal="right" vertical="center" wrapText="1"/>
    </xf>
    <xf numFmtId="0" fontId="10" fillId="5" borderId="31" xfId="0" applyFont="1" applyFill="1" applyBorder="1" applyAlignment="1">
      <alignment horizontal="right" vertical="center" wrapText="1"/>
    </xf>
    <xf numFmtId="0" fontId="10" fillId="5" borderId="47" xfId="0" applyFont="1" applyFill="1" applyBorder="1" applyAlignment="1">
      <alignment horizontal="right" vertical="center" wrapText="1"/>
    </xf>
    <xf numFmtId="0" fontId="10" fillId="5" borderId="43"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34" fillId="0" borderId="22" xfId="0" applyFont="1" applyFill="1" applyBorder="1" applyAlignment="1">
      <alignment horizontal="center"/>
    </xf>
    <xf numFmtId="0" fontId="34" fillId="0" borderId="23" xfId="0" applyFont="1" applyFill="1" applyBorder="1" applyAlignment="1">
      <alignment horizontal="center"/>
    </xf>
    <xf numFmtId="0" fontId="34" fillId="0" borderId="25" xfId="0" applyFont="1" applyFill="1" applyBorder="1" applyAlignment="1">
      <alignment horizontal="center"/>
    </xf>
    <xf numFmtId="0" fontId="34" fillId="0" borderId="0" xfId="0" applyFont="1" applyFill="1" applyBorder="1" applyAlignment="1">
      <alignment horizontal="center"/>
    </xf>
    <xf numFmtId="0" fontId="34" fillId="0" borderId="27" xfId="0" applyFont="1" applyFill="1" applyBorder="1" applyAlignment="1">
      <alignment horizontal="center"/>
    </xf>
    <xf numFmtId="0" fontId="34" fillId="0" borderId="28" xfId="0" applyFont="1" applyFill="1" applyBorder="1" applyAlignment="1">
      <alignment horizontal="center"/>
    </xf>
    <xf numFmtId="0" fontId="35" fillId="0" borderId="16"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5"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3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3" fillId="5" borderId="2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0" borderId="5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7" xfId="0" applyFont="1" applyFill="1" applyBorder="1" applyAlignment="1">
      <alignment horizontal="center" vertical="center"/>
    </xf>
    <xf numFmtId="0" fontId="4" fillId="0" borderId="59" xfId="0" applyFont="1" applyFill="1" applyBorder="1" applyAlignment="1">
      <alignment horizontal="center" vertical="center" wrapText="1"/>
    </xf>
    <xf numFmtId="0" fontId="27" fillId="7" borderId="1" xfId="0" applyFont="1" applyFill="1" applyBorder="1" applyAlignment="1">
      <alignment horizontal="center" vertical="center"/>
    </xf>
    <xf numFmtId="0" fontId="0" fillId="0" borderId="1" xfId="0" applyFill="1" applyBorder="1" applyAlignment="1">
      <alignment horizontal="center" vertical="center"/>
    </xf>
    <xf numFmtId="0" fontId="27"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3" xfId="0" applyFill="1" applyBorder="1" applyAlignment="1">
      <alignment horizontal="center"/>
    </xf>
    <xf numFmtId="0" fontId="10" fillId="5" borderId="49" xfId="0" applyFont="1" applyFill="1" applyBorder="1" applyAlignment="1">
      <alignment horizontal="right" vertical="center" wrapText="1"/>
    </xf>
    <xf numFmtId="0" fontId="10" fillId="5" borderId="48" xfId="0" applyFont="1" applyFill="1" applyBorder="1" applyAlignment="1">
      <alignment horizontal="right" vertical="center" wrapText="1"/>
    </xf>
    <xf numFmtId="0" fontId="10" fillId="5" borderId="50"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51" xfId="0" applyFont="1" applyFill="1" applyBorder="1" applyAlignment="1">
      <alignment horizontal="right" vertical="center" wrapText="1"/>
    </xf>
    <xf numFmtId="0" fontId="33" fillId="3" borderId="41" xfId="0" applyFont="1" applyFill="1" applyBorder="1" applyAlignment="1">
      <alignment horizontal="left" vertical="center" wrapText="1"/>
    </xf>
    <xf numFmtId="0" fontId="33" fillId="3" borderId="29" xfId="0" applyFont="1" applyFill="1" applyBorder="1" applyAlignment="1">
      <alignment horizontal="left" vertical="center" wrapText="1"/>
    </xf>
    <xf numFmtId="0" fontId="35" fillId="0" borderId="15"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3" fillId="3" borderId="51"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39" fillId="3" borderId="8"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5" borderId="3"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5" borderId="4" xfId="0" applyFont="1" applyFill="1" applyBorder="1" applyAlignment="1">
      <alignment horizontal="justify"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3" fillId="0" borderId="21" xfId="0" applyFont="1" applyFill="1" applyBorder="1" applyAlignment="1">
      <alignment horizontal="justify" vertical="center" wrapText="1"/>
    </xf>
    <xf numFmtId="0" fontId="23" fillId="0" borderId="5" xfId="0" applyFont="1" applyFill="1" applyBorder="1" applyAlignment="1">
      <alignment horizontal="justify" vertical="center" wrapText="1"/>
    </xf>
    <xf numFmtId="0" fontId="43" fillId="0" borderId="5"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23" fillId="0" borderId="34"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23" fillId="0" borderId="2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43" fillId="0" borderId="2" xfId="0" applyFont="1" applyFill="1" applyBorder="1" applyAlignment="1">
      <alignment horizontal="justify" vertical="center" wrapText="1"/>
    </xf>
    <xf numFmtId="0" fontId="43" fillId="0" borderId="21" xfId="0" applyFont="1" applyFill="1" applyBorder="1" applyAlignment="1">
      <alignment horizontal="justify" vertical="center" wrapText="1"/>
    </xf>
    <xf numFmtId="0" fontId="43" fillId="0" borderId="35"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2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2" xfId="0" applyFont="1" applyFill="1" applyBorder="1" applyAlignment="1">
      <alignment horizontal="justify" vertical="center" wrapText="1"/>
    </xf>
    <xf numFmtId="0" fontId="23" fillId="0" borderId="2" xfId="0" applyFont="1" applyFill="1" applyBorder="1" applyAlignment="1">
      <alignment horizontal="left" vertical="center" wrapText="1"/>
    </xf>
    <xf numFmtId="0" fontId="4" fillId="0" borderId="44"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41" fillId="0" borderId="1" xfId="0" applyFont="1" applyFill="1" applyBorder="1" applyAlignment="1">
      <alignment horizontal="center" vertical="center" wrapText="1"/>
    </xf>
    <xf numFmtId="171" fontId="2" fillId="5" borderId="1" xfId="21" applyNumberFormat="1" applyFont="1" applyFill="1" applyBorder="1" applyAlignment="1" applyProtection="1">
      <alignment horizontal="center" vertical="center" wrapText="1"/>
      <protection locked="0"/>
    </xf>
    <xf numFmtId="9" fontId="2" fillId="5" borderId="1" xfId="21" applyNumberFormat="1" applyFont="1" applyFill="1" applyBorder="1" applyAlignment="1" applyProtection="1">
      <alignment horizontal="center" vertical="center" wrapText="1"/>
      <protection locked="0"/>
    </xf>
    <xf numFmtId="0" fontId="2" fillId="5" borderId="14" xfId="14" applyFont="1" applyFill="1" applyBorder="1" applyAlignment="1">
      <alignment horizontal="center" vertical="center" wrapText="1"/>
    </xf>
    <xf numFmtId="0" fontId="2" fillId="5" borderId="35" xfId="14"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0" fontId="4" fillId="0" borderId="1" xfId="14" applyFont="1" applyFill="1" applyBorder="1" applyAlignment="1">
      <alignment horizontal="center" vertical="center" wrapText="1"/>
    </xf>
    <xf numFmtId="0" fontId="4" fillId="0" borderId="8" xfId="0" applyFont="1" applyBorder="1" applyAlignment="1">
      <alignment horizontal="center" vertical="center" wrapText="1"/>
    </xf>
    <xf numFmtId="0" fontId="2" fillId="5" borderId="3" xfId="14" applyFont="1" applyFill="1" applyBorder="1" applyAlignment="1">
      <alignment horizontal="center" vertical="center" wrapText="1"/>
    </xf>
    <xf numFmtId="0" fontId="2" fillId="5" borderId="34" xfId="14" applyFont="1" applyFill="1" applyBorder="1" applyAlignment="1">
      <alignment horizontal="center" vertical="center" wrapText="1"/>
    </xf>
    <xf numFmtId="0" fontId="2" fillId="5" borderId="21" xfId="14" applyFont="1" applyFill="1" applyBorder="1" applyAlignment="1">
      <alignment horizontal="center" vertical="center" wrapText="1"/>
    </xf>
    <xf numFmtId="0" fontId="15" fillId="5" borderId="15" xfId="14" applyFont="1" applyFill="1" applyBorder="1" applyAlignment="1">
      <alignment horizontal="center" vertical="center" wrapText="1"/>
    </xf>
    <xf numFmtId="0" fontId="15" fillId="5" borderId="37" xfId="14" applyFont="1" applyFill="1" applyBorder="1" applyAlignment="1">
      <alignment horizontal="center" vertical="center" wrapText="1"/>
    </xf>
    <xf numFmtId="0" fontId="10" fillId="5" borderId="50"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2" fillId="5" borderId="22" xfId="14" applyFont="1" applyFill="1" applyBorder="1" applyAlignment="1">
      <alignment horizontal="center" vertical="center" wrapText="1"/>
    </xf>
    <xf numFmtId="0" fontId="2" fillId="5" borderId="27"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0" fillId="0" borderId="38" xfId="0" applyFill="1" applyBorder="1" applyAlignment="1">
      <alignment horizontal="center"/>
    </xf>
    <xf numFmtId="0" fontId="4" fillId="0" borderId="16" xfId="14" applyFont="1" applyFill="1" applyBorder="1" applyAlignment="1">
      <alignment horizontal="center" vertical="center" wrapText="1"/>
    </xf>
    <xf numFmtId="0" fontId="4" fillId="0" borderId="17" xfId="14" applyFont="1" applyFill="1" applyBorder="1" applyAlignment="1">
      <alignment horizontal="center" vertical="center" wrapText="1"/>
    </xf>
    <xf numFmtId="0" fontId="4" fillId="0" borderId="19" xfId="14" applyFont="1" applyFill="1" applyBorder="1" applyAlignment="1">
      <alignment horizontal="center" vertical="center" wrapText="1"/>
    </xf>
    <xf numFmtId="0" fontId="41" fillId="0" borderId="13"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4" fillId="0" borderId="5" xfId="14" applyFont="1" applyFill="1" applyBorder="1" applyAlignment="1">
      <alignment horizontal="center" vertical="center" wrapText="1"/>
    </xf>
    <xf numFmtId="9" fontId="2" fillId="5" borderId="1" xfId="2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2" xfId="14" applyFont="1" applyFill="1" applyBorder="1" applyAlignment="1">
      <alignment horizontal="center" vertical="center" wrapText="1"/>
    </xf>
    <xf numFmtId="0" fontId="4" fillId="0" borderId="21" xfId="14" applyFont="1" applyFill="1" applyBorder="1" applyAlignment="1">
      <alignment horizontal="center" vertical="center" wrapText="1"/>
    </xf>
    <xf numFmtId="0" fontId="41" fillId="0" borderId="2" xfId="14" applyFont="1" applyFill="1" applyBorder="1" applyAlignment="1">
      <alignment horizontal="center" vertical="center" wrapText="1"/>
    </xf>
    <xf numFmtId="0" fontId="41" fillId="0" borderId="21" xfId="14" applyFont="1" applyFill="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71" fontId="2" fillId="5" borderId="5" xfId="21" applyNumberFormat="1" applyFont="1" applyFill="1" applyBorder="1" applyAlignment="1" applyProtection="1">
      <alignment horizontal="center" vertical="center" wrapText="1"/>
      <protection locked="0"/>
    </xf>
    <xf numFmtId="0" fontId="4" fillId="0" borderId="34" xfId="14" applyFont="1" applyFill="1" applyBorder="1" applyAlignment="1">
      <alignment horizontal="center" vertical="center" wrapText="1"/>
    </xf>
    <xf numFmtId="0" fontId="23" fillId="0" borderId="13"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60" xfId="0" applyFont="1" applyFill="1" applyBorder="1" applyAlignment="1">
      <alignment horizontal="left" vertical="center" wrapText="1"/>
    </xf>
    <xf numFmtId="0" fontId="23" fillId="0" borderId="13" xfId="0" applyFont="1" applyFill="1" applyBorder="1" applyAlignment="1">
      <alignment horizontal="justify" vertical="center" wrapText="1"/>
    </xf>
    <xf numFmtId="0" fontId="23" fillId="0" borderId="40" xfId="0" applyFont="1" applyFill="1" applyBorder="1" applyAlignment="1">
      <alignment horizontal="justify" vertical="center" wrapText="1"/>
    </xf>
    <xf numFmtId="0" fontId="43" fillId="0" borderId="13" xfId="0" applyFont="1" applyFill="1" applyBorder="1" applyAlignment="1">
      <alignment horizontal="left" vertical="center" wrapText="1"/>
    </xf>
    <xf numFmtId="0" fontId="43" fillId="0" borderId="40" xfId="0" applyFont="1" applyFill="1" applyBorder="1" applyAlignment="1">
      <alignment horizontal="left"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5" fillId="5" borderId="16" xfId="17" applyFont="1" applyFill="1" applyBorder="1" applyAlignment="1">
      <alignment horizontal="center" vertical="center" wrapText="1"/>
    </xf>
    <xf numFmtId="0" fontId="15" fillId="5" borderId="3" xfId="17" applyFont="1" applyFill="1" applyBorder="1" applyAlignment="1">
      <alignment horizontal="center" vertical="center" wrapText="1"/>
    </xf>
    <xf numFmtId="0" fontId="15" fillId="5" borderId="10" xfId="17" applyFont="1" applyFill="1" applyBorder="1" applyAlignment="1">
      <alignment horizontal="center" vertical="center" wrapText="1"/>
    </xf>
    <xf numFmtId="0" fontId="15" fillId="5" borderId="17" xfId="17" applyFont="1" applyFill="1" applyBorder="1" applyAlignment="1">
      <alignment horizontal="center" vertical="center" wrapText="1"/>
    </xf>
    <xf numFmtId="0" fontId="15" fillId="5" borderId="1" xfId="17" applyFont="1" applyFill="1" applyBorder="1" applyAlignment="1">
      <alignment horizontal="center" vertical="center" wrapText="1"/>
    </xf>
    <xf numFmtId="0" fontId="15" fillId="5" borderId="11" xfId="17" applyFont="1" applyFill="1" applyBorder="1" applyAlignment="1">
      <alignment horizontal="center" vertical="center" wrapText="1"/>
    </xf>
    <xf numFmtId="0" fontId="15" fillId="5" borderId="18" xfId="17" applyFont="1" applyFill="1" applyBorder="1" applyAlignment="1">
      <alignment horizontal="center" vertical="center" wrapText="1"/>
    </xf>
    <xf numFmtId="0" fontId="15" fillId="5" borderId="4" xfId="17" applyFont="1" applyFill="1" applyBorder="1" applyAlignment="1">
      <alignment horizontal="center" vertical="center" wrapText="1"/>
    </xf>
    <xf numFmtId="0" fontId="15" fillId="5" borderId="12" xfId="17" applyFont="1" applyFill="1" applyBorder="1" applyAlignment="1">
      <alignment horizontal="center" vertical="center" wrapText="1"/>
    </xf>
    <xf numFmtId="3" fontId="31" fillId="0" borderId="34" xfId="0" applyNumberFormat="1" applyFont="1" applyFill="1" applyBorder="1" applyAlignment="1">
      <alignment horizontal="center" vertical="center" wrapText="1"/>
    </xf>
    <xf numFmtId="3" fontId="31" fillId="0" borderId="21" xfId="0" applyNumberFormat="1" applyFont="1" applyFill="1" applyBorder="1" applyAlignment="1">
      <alignment horizontal="center" vertical="center" wrapText="1"/>
    </xf>
    <xf numFmtId="3" fontId="31" fillId="0" borderId="35" xfId="0" applyNumberFormat="1" applyFont="1" applyFill="1" applyBorder="1" applyAlignment="1">
      <alignment horizontal="center" vertical="center" wrapText="1"/>
    </xf>
    <xf numFmtId="0" fontId="0" fillId="0" borderId="54" xfId="0" applyBorder="1" applyAlignment="1">
      <alignment horizontal="center" vertical="center"/>
    </xf>
    <xf numFmtId="0" fontId="17" fillId="0" borderId="3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horizontal="center" vertical="center" wrapText="1"/>
    </xf>
    <xf numFmtId="175"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4" fillId="0" borderId="34"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39" fillId="3" borderId="17"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1"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36" fillId="3" borderId="41" xfId="17" applyFont="1" applyFill="1" applyBorder="1" applyAlignment="1">
      <alignment horizontal="left" vertical="center" wrapText="1"/>
    </xf>
    <xf numFmtId="0" fontId="36" fillId="3" borderId="29" xfId="17" applyFont="1" applyFill="1" applyBorder="1" applyAlignment="1">
      <alignment horizontal="left" vertical="center" wrapText="1"/>
    </xf>
    <xf numFmtId="0" fontId="36" fillId="3" borderId="30" xfId="17" applyFont="1" applyFill="1" applyBorder="1" applyAlignment="1">
      <alignment horizontal="left" vertical="center" wrapText="1"/>
    </xf>
    <xf numFmtId="0" fontId="36" fillId="3" borderId="15" xfId="17" applyFont="1" applyFill="1" applyBorder="1" applyAlignment="1">
      <alignment vertical="center" wrapText="1"/>
    </xf>
    <xf numFmtId="0" fontId="36" fillId="3" borderId="31" xfId="17" applyFont="1" applyFill="1" applyBorder="1" applyAlignment="1">
      <alignment vertical="center" wrapText="1"/>
    </xf>
    <xf numFmtId="0" fontId="36" fillId="3" borderId="32" xfId="17" applyFont="1" applyFill="1" applyBorder="1" applyAlignment="1">
      <alignment vertical="center" wrapText="1"/>
    </xf>
    <xf numFmtId="0" fontId="37" fillId="5" borderId="42" xfId="17" applyFont="1" applyFill="1" applyBorder="1" applyAlignment="1">
      <alignment horizontal="right" vertical="center" wrapText="1"/>
    </xf>
    <xf numFmtId="0" fontId="37" fillId="5" borderId="31" xfId="17" applyFont="1" applyFill="1" applyBorder="1" applyAlignment="1">
      <alignment horizontal="right" vertical="center" wrapText="1"/>
    </xf>
    <xf numFmtId="0" fontId="37" fillId="5" borderId="37" xfId="17" applyFont="1" applyFill="1" applyBorder="1" applyAlignment="1">
      <alignment horizontal="right" vertical="center" wrapText="1"/>
    </xf>
    <xf numFmtId="0" fontId="37" fillId="5" borderId="50" xfId="17" applyFont="1" applyFill="1" applyBorder="1" applyAlignment="1">
      <alignment horizontal="right" vertical="center" wrapText="1"/>
    </xf>
    <xf numFmtId="0" fontId="37" fillId="5" borderId="29" xfId="17" applyFont="1" applyFill="1" applyBorder="1" applyAlignment="1">
      <alignment horizontal="right" vertical="center" wrapText="1"/>
    </xf>
    <xf numFmtId="0" fontId="37" fillId="5" borderId="51" xfId="17" applyFont="1" applyFill="1" applyBorder="1" applyAlignment="1">
      <alignment horizontal="right" vertical="center" wrapText="1"/>
    </xf>
    <xf numFmtId="0" fontId="15" fillId="5" borderId="15" xfId="17" applyFont="1" applyFill="1" applyBorder="1" applyAlignment="1">
      <alignment horizontal="center" vertical="center" wrapText="1"/>
    </xf>
    <xf numFmtId="0" fontId="15" fillId="5" borderId="31" xfId="17" applyFont="1" applyFill="1" applyBorder="1" applyAlignment="1">
      <alignment horizontal="center" vertical="center" wrapText="1"/>
    </xf>
    <xf numFmtId="0" fontId="0" fillId="0" borderId="53" xfId="0" applyBorder="1" applyAlignment="1">
      <alignment horizontal="center" vertical="center"/>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571502</xdr:colOff>
      <xdr:row>0</xdr:row>
      <xdr:rowOff>204787</xdr:rowOff>
    </xdr:from>
    <xdr:to>
      <xdr:col>2</xdr:col>
      <xdr:colOff>1204764</xdr:colOff>
      <xdr:row>2</xdr:row>
      <xdr:rowOff>178594</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2" y="204787"/>
          <a:ext cx="3059160" cy="1343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742700</xdr:colOff>
      <xdr:row>0</xdr:row>
      <xdr:rowOff>173659</xdr:rowOff>
    </xdr:from>
    <xdr:to>
      <xdr:col>3</xdr:col>
      <xdr:colOff>867833</xdr:colOff>
      <xdr:row>2</xdr:row>
      <xdr:rowOff>280661</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742700" y="173659"/>
          <a:ext cx="5427383" cy="121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9"/>
  <sheetViews>
    <sheetView tabSelected="1" zoomScale="62" zoomScaleNormal="62" zoomScaleSheetLayoutView="70" workbookViewId="0">
      <selection activeCell="A10" sqref="A10:C10"/>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14.28515625" style="1" customWidth="1"/>
    <col min="6" max="6" width="7.5703125" style="1" customWidth="1"/>
    <col min="7" max="7" width="16" style="1" customWidth="1"/>
    <col min="8" max="8" width="12.85546875" style="1" customWidth="1"/>
    <col min="9" max="9" width="11.7109375" style="1" customWidth="1"/>
    <col min="10" max="10" width="13.5703125" style="17" customWidth="1"/>
    <col min="11" max="11" width="17.140625" style="24" customWidth="1"/>
    <col min="12" max="12" width="12.7109375" style="23" customWidth="1"/>
    <col min="13" max="13" width="12.7109375" style="17" customWidth="1"/>
    <col min="14" max="14" width="12.42578125" style="24" customWidth="1"/>
    <col min="15" max="15" width="14.5703125" style="24" customWidth="1"/>
    <col min="16" max="16" width="12.7109375" style="23" customWidth="1"/>
    <col min="17" max="17" width="14.28515625" style="23" customWidth="1"/>
    <col min="18" max="19" width="12.7109375" style="23" customWidth="1"/>
    <col min="20" max="21" width="12.7109375" style="24" customWidth="1"/>
    <col min="22" max="22" width="9" style="23" customWidth="1"/>
    <col min="23" max="25" width="12.7109375" style="23" customWidth="1"/>
    <col min="26" max="27" width="12.7109375" style="24" customWidth="1"/>
    <col min="28" max="31" width="12.7109375" style="23" customWidth="1"/>
    <col min="32" max="38" width="12.7109375" style="24" customWidth="1"/>
    <col min="39" max="40" width="13.5703125" style="1" customWidth="1"/>
    <col min="41" max="41" width="12.85546875" style="1" customWidth="1"/>
    <col min="42" max="42" width="14.28515625" style="1" customWidth="1"/>
    <col min="43" max="43" width="13.140625" style="1" customWidth="1"/>
    <col min="44" max="44" width="12.28515625" style="1" customWidth="1"/>
    <col min="45" max="45" width="83.7109375" style="1" customWidth="1"/>
    <col min="46" max="46" width="8" style="1" customWidth="1"/>
    <col min="47" max="47" width="11.28515625" style="1" customWidth="1"/>
    <col min="48" max="48" width="54.28515625" style="1" customWidth="1"/>
    <col min="49" max="49" width="39.7109375" style="1" customWidth="1"/>
    <col min="50" max="16384" width="11.42578125" style="1"/>
  </cols>
  <sheetData>
    <row r="1" spans="1:49" ht="21" customHeight="1" thickBot="1" x14ac:dyDescent="0.3">
      <c r="B1" s="4"/>
      <c r="C1" s="4"/>
      <c r="D1" s="4"/>
      <c r="E1" s="4"/>
      <c r="F1" s="4"/>
      <c r="G1" s="4"/>
      <c r="H1" s="4"/>
      <c r="I1" s="4"/>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4"/>
      <c r="AN1" s="4"/>
      <c r="AO1" s="4"/>
      <c r="AP1" s="4"/>
      <c r="AQ1" s="4"/>
      <c r="AR1" s="4"/>
    </row>
    <row r="2" spans="1:49" s="41" customFormat="1" ht="56.25" customHeight="1" x14ac:dyDescent="0.5">
      <c r="A2" s="274"/>
      <c r="B2" s="275"/>
      <c r="C2" s="275"/>
      <c r="D2" s="275"/>
      <c r="E2" s="275"/>
      <c r="F2" s="275"/>
      <c r="G2" s="275"/>
      <c r="H2" s="280" t="s">
        <v>135</v>
      </c>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2"/>
    </row>
    <row r="3" spans="1:49" s="41" customFormat="1" ht="84.75" customHeight="1" x14ac:dyDescent="0.5">
      <c r="A3" s="276"/>
      <c r="B3" s="277"/>
      <c r="C3" s="277"/>
      <c r="D3" s="277"/>
      <c r="E3" s="277"/>
      <c r="F3" s="277"/>
      <c r="G3" s="277"/>
      <c r="H3" s="283" t="s">
        <v>130</v>
      </c>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5"/>
    </row>
    <row r="4" spans="1:49" s="40" customFormat="1" ht="63" customHeight="1" thickBot="1" x14ac:dyDescent="0.45">
      <c r="A4" s="278"/>
      <c r="B4" s="279"/>
      <c r="C4" s="279"/>
      <c r="D4" s="279"/>
      <c r="E4" s="279"/>
      <c r="F4" s="279"/>
      <c r="G4" s="279"/>
      <c r="H4" s="267" t="s">
        <v>123</v>
      </c>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86" t="s">
        <v>124</v>
      </c>
      <c r="AN4" s="286"/>
      <c r="AO4" s="286"/>
      <c r="AP4" s="286"/>
      <c r="AQ4" s="286"/>
      <c r="AR4" s="286"/>
      <c r="AS4" s="286"/>
      <c r="AT4" s="286"/>
      <c r="AU4" s="286"/>
      <c r="AV4" s="286"/>
      <c r="AW4" s="287"/>
    </row>
    <row r="5" spans="1:49" ht="41.25" customHeight="1" x14ac:dyDescent="0.25">
      <c r="A5" s="269" t="s">
        <v>0</v>
      </c>
      <c r="B5" s="270"/>
      <c r="C5" s="270"/>
      <c r="D5" s="270"/>
      <c r="E5" s="270"/>
      <c r="F5" s="270"/>
      <c r="G5" s="270"/>
      <c r="H5" s="271"/>
      <c r="I5" s="271"/>
      <c r="J5" s="271"/>
      <c r="K5" s="271"/>
      <c r="L5" s="271"/>
      <c r="M5" s="271"/>
      <c r="N5" s="271"/>
      <c r="O5" s="271"/>
      <c r="P5" s="271"/>
      <c r="Q5" s="271"/>
      <c r="R5" s="271"/>
      <c r="S5" s="247" t="s">
        <v>136</v>
      </c>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row>
    <row r="6" spans="1:49" ht="26.25" customHeight="1" x14ac:dyDescent="0.25">
      <c r="A6" s="272" t="s">
        <v>2</v>
      </c>
      <c r="B6" s="273"/>
      <c r="C6" s="273"/>
      <c r="D6" s="273"/>
      <c r="E6" s="273"/>
      <c r="F6" s="273"/>
      <c r="G6" s="273"/>
      <c r="H6" s="273"/>
      <c r="I6" s="273"/>
      <c r="J6" s="273"/>
      <c r="K6" s="273"/>
      <c r="L6" s="273"/>
      <c r="M6" s="273"/>
      <c r="N6" s="273"/>
      <c r="O6" s="273"/>
      <c r="P6" s="273"/>
      <c r="Q6" s="273"/>
      <c r="R6" s="273"/>
      <c r="S6" s="248" t="s">
        <v>140</v>
      </c>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row>
    <row r="7" spans="1:49" ht="30" customHeight="1" x14ac:dyDescent="0.25">
      <c r="A7" s="264" t="s">
        <v>3</v>
      </c>
      <c r="B7" s="265"/>
      <c r="C7" s="265"/>
      <c r="D7" s="265"/>
      <c r="E7" s="265"/>
      <c r="F7" s="265"/>
      <c r="G7" s="265"/>
      <c r="H7" s="265"/>
      <c r="I7" s="265"/>
      <c r="J7" s="265"/>
      <c r="K7" s="265"/>
      <c r="L7" s="265"/>
      <c r="M7" s="265"/>
      <c r="N7" s="265"/>
      <c r="O7" s="265"/>
      <c r="P7" s="265"/>
      <c r="Q7" s="265"/>
      <c r="R7" s="266"/>
      <c r="S7" s="248" t="s">
        <v>141</v>
      </c>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row>
    <row r="8" spans="1:49" ht="30" customHeight="1" x14ac:dyDescent="0.25">
      <c r="A8" s="264" t="s">
        <v>1</v>
      </c>
      <c r="B8" s="265"/>
      <c r="C8" s="265"/>
      <c r="D8" s="265"/>
      <c r="E8" s="265"/>
      <c r="F8" s="265"/>
      <c r="G8" s="265"/>
      <c r="H8" s="265"/>
      <c r="I8" s="265"/>
      <c r="J8" s="265"/>
      <c r="K8" s="265"/>
      <c r="L8" s="265"/>
      <c r="M8" s="265"/>
      <c r="N8" s="265"/>
      <c r="O8" s="265"/>
      <c r="P8" s="265"/>
      <c r="Q8" s="265"/>
      <c r="R8" s="266"/>
      <c r="S8" s="248" t="s">
        <v>142</v>
      </c>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row>
    <row r="9" spans="1:49" ht="36" customHeight="1" thickBot="1" x14ac:dyDescent="0.3">
      <c r="A9" s="24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1"/>
    </row>
    <row r="10" spans="1:49" s="2" customFormat="1" ht="42" customHeight="1" x14ac:dyDescent="0.25">
      <c r="A10" s="256" t="s">
        <v>112</v>
      </c>
      <c r="B10" s="257"/>
      <c r="C10" s="257"/>
      <c r="D10" s="257" t="s">
        <v>83</v>
      </c>
      <c r="E10" s="257"/>
      <c r="F10" s="257" t="s">
        <v>85</v>
      </c>
      <c r="G10" s="257"/>
      <c r="H10" s="257"/>
      <c r="I10" s="257"/>
      <c r="J10" s="257"/>
      <c r="K10" s="257"/>
      <c r="L10" s="257"/>
      <c r="M10" s="257"/>
      <c r="N10" s="257"/>
      <c r="O10" s="257"/>
      <c r="P10" s="257"/>
      <c r="Q10" s="257"/>
      <c r="R10" s="257"/>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t="s">
        <v>93</v>
      </c>
      <c r="AR10" s="291" t="s">
        <v>94</v>
      </c>
      <c r="AS10" s="293" t="s">
        <v>174</v>
      </c>
      <c r="AT10" s="293" t="s">
        <v>95</v>
      </c>
      <c r="AU10" s="293" t="s">
        <v>96</v>
      </c>
      <c r="AV10" s="293" t="s">
        <v>97</v>
      </c>
      <c r="AW10" s="296" t="s">
        <v>98</v>
      </c>
    </row>
    <row r="11" spans="1:49" s="3" customFormat="1" ht="45.75" customHeight="1" x14ac:dyDescent="0.2">
      <c r="A11" s="254" t="s">
        <v>111</v>
      </c>
      <c r="B11" s="260" t="s">
        <v>82</v>
      </c>
      <c r="C11" s="258" t="s">
        <v>113</v>
      </c>
      <c r="D11" s="258" t="s">
        <v>68</v>
      </c>
      <c r="E11" s="258" t="s">
        <v>84</v>
      </c>
      <c r="F11" s="258" t="s">
        <v>86</v>
      </c>
      <c r="G11" s="258" t="s">
        <v>87</v>
      </c>
      <c r="H11" s="258" t="s">
        <v>88</v>
      </c>
      <c r="I11" s="258" t="s">
        <v>89</v>
      </c>
      <c r="J11" s="258" t="s">
        <v>90</v>
      </c>
      <c r="K11" s="42"/>
      <c r="L11" s="288" t="s">
        <v>91</v>
      </c>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90"/>
      <c r="AM11" s="292" t="s">
        <v>92</v>
      </c>
      <c r="AN11" s="292"/>
      <c r="AO11" s="292"/>
      <c r="AP11" s="292"/>
      <c r="AQ11" s="258"/>
      <c r="AR11" s="258"/>
      <c r="AS11" s="294"/>
      <c r="AT11" s="294"/>
      <c r="AU11" s="294"/>
      <c r="AV11" s="294"/>
      <c r="AW11" s="297"/>
    </row>
    <row r="12" spans="1:49" s="3" customFormat="1" ht="24.75" customHeight="1" x14ac:dyDescent="0.2">
      <c r="A12" s="254"/>
      <c r="B12" s="260"/>
      <c r="C12" s="258"/>
      <c r="D12" s="258"/>
      <c r="E12" s="258"/>
      <c r="F12" s="258"/>
      <c r="G12" s="258"/>
      <c r="H12" s="258"/>
      <c r="I12" s="258"/>
      <c r="J12" s="258"/>
      <c r="K12" s="43"/>
      <c r="L12" s="292">
        <v>2016</v>
      </c>
      <c r="M12" s="292"/>
      <c r="N12" s="292"/>
      <c r="O12" s="288">
        <v>2017</v>
      </c>
      <c r="P12" s="289"/>
      <c r="Q12" s="289"/>
      <c r="R12" s="289"/>
      <c r="S12" s="289"/>
      <c r="T12" s="290"/>
      <c r="U12" s="288">
        <v>2018</v>
      </c>
      <c r="V12" s="289"/>
      <c r="W12" s="289"/>
      <c r="X12" s="289"/>
      <c r="Y12" s="289"/>
      <c r="Z12" s="290"/>
      <c r="AA12" s="288">
        <v>2019</v>
      </c>
      <c r="AB12" s="289"/>
      <c r="AC12" s="289"/>
      <c r="AD12" s="289"/>
      <c r="AE12" s="289"/>
      <c r="AF12" s="290"/>
      <c r="AG12" s="288">
        <v>2020</v>
      </c>
      <c r="AH12" s="289"/>
      <c r="AI12" s="289"/>
      <c r="AJ12" s="289"/>
      <c r="AK12" s="289"/>
      <c r="AL12" s="290"/>
      <c r="AM12" s="258" t="s">
        <v>4</v>
      </c>
      <c r="AN12" s="258" t="s">
        <v>5</v>
      </c>
      <c r="AO12" s="258" t="s">
        <v>6</v>
      </c>
      <c r="AP12" s="258" t="s">
        <v>7</v>
      </c>
      <c r="AQ12" s="258"/>
      <c r="AR12" s="258"/>
      <c r="AS12" s="294"/>
      <c r="AT12" s="294"/>
      <c r="AU12" s="294"/>
      <c r="AV12" s="294"/>
      <c r="AW12" s="297"/>
    </row>
    <row r="13" spans="1:49" s="3" customFormat="1" ht="78" customHeight="1" thickBot="1" x14ac:dyDescent="0.25">
      <c r="A13" s="255"/>
      <c r="B13" s="261"/>
      <c r="C13" s="259"/>
      <c r="D13" s="259"/>
      <c r="E13" s="259"/>
      <c r="F13" s="259"/>
      <c r="G13" s="259"/>
      <c r="H13" s="259"/>
      <c r="I13" s="259"/>
      <c r="J13" s="259"/>
      <c r="K13" s="44" t="s">
        <v>114</v>
      </c>
      <c r="L13" s="44" t="s">
        <v>118</v>
      </c>
      <c r="M13" s="44" t="s">
        <v>122</v>
      </c>
      <c r="N13" s="44" t="s">
        <v>31</v>
      </c>
      <c r="O13" s="44" t="s">
        <v>117</v>
      </c>
      <c r="P13" s="44" t="s">
        <v>120</v>
      </c>
      <c r="Q13" s="44" t="s">
        <v>121</v>
      </c>
      <c r="R13" s="44" t="s">
        <v>118</v>
      </c>
      <c r="S13" s="44" t="s">
        <v>122</v>
      </c>
      <c r="T13" s="44" t="s">
        <v>31</v>
      </c>
      <c r="U13" s="44" t="s">
        <v>117</v>
      </c>
      <c r="V13" s="44" t="s">
        <v>120</v>
      </c>
      <c r="W13" s="44" t="s">
        <v>121</v>
      </c>
      <c r="X13" s="44" t="s">
        <v>118</v>
      </c>
      <c r="Y13" s="44" t="s">
        <v>122</v>
      </c>
      <c r="Z13" s="44" t="s">
        <v>31</v>
      </c>
      <c r="AA13" s="87" t="s">
        <v>117</v>
      </c>
      <c r="AB13" s="87" t="s">
        <v>120</v>
      </c>
      <c r="AC13" s="87" t="s">
        <v>121</v>
      </c>
      <c r="AD13" s="87" t="s">
        <v>118</v>
      </c>
      <c r="AE13" s="87" t="s">
        <v>122</v>
      </c>
      <c r="AF13" s="87" t="s">
        <v>31</v>
      </c>
      <c r="AG13" s="44" t="s">
        <v>117</v>
      </c>
      <c r="AH13" s="44" t="s">
        <v>120</v>
      </c>
      <c r="AI13" s="44" t="s">
        <v>121</v>
      </c>
      <c r="AJ13" s="44" t="s">
        <v>118</v>
      </c>
      <c r="AK13" s="44" t="s">
        <v>122</v>
      </c>
      <c r="AL13" s="44" t="s">
        <v>31</v>
      </c>
      <c r="AM13" s="259"/>
      <c r="AN13" s="259"/>
      <c r="AO13" s="259"/>
      <c r="AP13" s="259"/>
      <c r="AQ13" s="259"/>
      <c r="AR13" s="259"/>
      <c r="AS13" s="295"/>
      <c r="AT13" s="295"/>
      <c r="AU13" s="295"/>
      <c r="AV13" s="295"/>
      <c r="AW13" s="298"/>
    </row>
    <row r="14" spans="1:49" s="3" customFormat="1" ht="409.6" customHeight="1" x14ac:dyDescent="0.2">
      <c r="A14" s="216">
        <v>40</v>
      </c>
      <c r="B14" s="216">
        <v>1029</v>
      </c>
      <c r="C14" s="81" t="s">
        <v>143</v>
      </c>
      <c r="D14" s="83">
        <v>433</v>
      </c>
      <c r="E14" s="81" t="s">
        <v>144</v>
      </c>
      <c r="F14" s="83">
        <v>367</v>
      </c>
      <c r="G14" s="82" t="s">
        <v>145</v>
      </c>
      <c r="H14" s="112" t="s">
        <v>146</v>
      </c>
      <c r="I14" s="112" t="s">
        <v>137</v>
      </c>
      <c r="J14" s="113">
        <v>14</v>
      </c>
      <c r="K14" s="114">
        <f>+N14+T14+Z14+AB14+AG14</f>
        <v>14</v>
      </c>
      <c r="L14" s="115">
        <v>1</v>
      </c>
      <c r="M14" s="115">
        <v>1</v>
      </c>
      <c r="N14" s="223">
        <v>1</v>
      </c>
      <c r="O14" s="113">
        <v>3</v>
      </c>
      <c r="P14" s="113">
        <v>3</v>
      </c>
      <c r="Q14" s="113">
        <v>3</v>
      </c>
      <c r="R14" s="113">
        <v>3</v>
      </c>
      <c r="S14" s="224">
        <v>3</v>
      </c>
      <c r="T14" s="113">
        <v>3</v>
      </c>
      <c r="U14" s="113">
        <v>4</v>
      </c>
      <c r="V14" s="113">
        <v>4</v>
      </c>
      <c r="W14" s="225">
        <v>4</v>
      </c>
      <c r="X14" s="226">
        <v>4</v>
      </c>
      <c r="Y14" s="113">
        <v>4</v>
      </c>
      <c r="Z14" s="113">
        <v>4</v>
      </c>
      <c r="AA14" s="113">
        <v>4</v>
      </c>
      <c r="AB14" s="113">
        <v>4</v>
      </c>
      <c r="AC14" s="113">
        <v>4</v>
      </c>
      <c r="AD14" s="113">
        <v>4</v>
      </c>
      <c r="AE14" s="227"/>
      <c r="AF14" s="227"/>
      <c r="AG14" s="113">
        <v>2</v>
      </c>
      <c r="AH14" s="228"/>
      <c r="AI14" s="228"/>
      <c r="AJ14" s="228"/>
      <c r="AK14" s="228"/>
      <c r="AL14" s="228"/>
      <c r="AM14" s="229">
        <v>1</v>
      </c>
      <c r="AN14" s="229">
        <v>2</v>
      </c>
      <c r="AO14" s="230">
        <v>3</v>
      </c>
      <c r="AP14" s="84"/>
      <c r="AQ14" s="85">
        <f>+AO14/AD14</f>
        <v>0.75</v>
      </c>
      <c r="AR14" s="86">
        <f>+(T14+N14+Z14+AO14)/K14</f>
        <v>0.7857142857142857</v>
      </c>
      <c r="AS14" s="231" t="s">
        <v>180</v>
      </c>
      <c r="AT14" s="214" t="s">
        <v>166</v>
      </c>
      <c r="AU14" s="214" t="s">
        <v>166</v>
      </c>
      <c r="AV14" s="213" t="s">
        <v>182</v>
      </c>
      <c r="AW14" s="215" t="s">
        <v>181</v>
      </c>
    </row>
    <row r="15" spans="1:49" x14ac:dyDescent="0.25">
      <c r="A15" s="4"/>
      <c r="B15" s="4"/>
      <c r="C15" s="4"/>
      <c r="D15" s="4"/>
      <c r="E15" s="4"/>
      <c r="F15" s="4"/>
      <c r="G15" s="4"/>
      <c r="H15" s="4"/>
      <c r="I15" s="4"/>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4"/>
      <c r="AN15" s="4"/>
      <c r="AO15" s="220"/>
      <c r="AP15" s="4"/>
      <c r="AQ15" s="4"/>
      <c r="AR15" s="4"/>
    </row>
    <row r="16" spans="1:49" x14ac:dyDescent="0.25">
      <c r="A16" s="4"/>
      <c r="B16" s="4"/>
      <c r="C16" s="4"/>
      <c r="D16" s="4"/>
      <c r="E16" s="4"/>
      <c r="F16" s="4"/>
      <c r="G16" s="4"/>
      <c r="H16" s="4"/>
      <c r="I16" s="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4"/>
      <c r="AN16" s="4"/>
      <c r="AO16" s="4"/>
      <c r="AP16" s="4"/>
      <c r="AQ16" s="4"/>
      <c r="AR16" s="4"/>
    </row>
    <row r="17" spans="1:44" x14ac:dyDescent="0.25">
      <c r="A17" s="74" t="s">
        <v>125</v>
      </c>
      <c r="B17" s="4"/>
      <c r="C17" s="4"/>
      <c r="D17" s="4"/>
      <c r="E17" s="4"/>
      <c r="F17" s="4"/>
      <c r="G17" s="4"/>
      <c r="H17" s="4"/>
      <c r="I17" s="4"/>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4"/>
      <c r="AN17" s="4"/>
      <c r="AO17" s="4"/>
      <c r="AP17" s="4"/>
      <c r="AQ17" s="4"/>
      <c r="AR17" s="4"/>
    </row>
    <row r="18" spans="1:44" ht="25.5" customHeight="1" x14ac:dyDescent="0.25">
      <c r="A18" s="72" t="s">
        <v>126</v>
      </c>
      <c r="B18" s="262" t="s">
        <v>127</v>
      </c>
      <c r="C18" s="262"/>
      <c r="D18" s="262"/>
      <c r="E18" s="262"/>
      <c r="F18" s="262"/>
      <c r="G18" s="262"/>
      <c r="H18" s="252" t="s">
        <v>128</v>
      </c>
      <c r="I18" s="252"/>
      <c r="J18" s="252"/>
      <c r="K18" s="252"/>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4"/>
      <c r="AN18" s="4"/>
      <c r="AO18" s="4"/>
      <c r="AP18" s="4"/>
      <c r="AQ18" s="4"/>
      <c r="AR18" s="4"/>
    </row>
    <row r="19" spans="1:44" ht="25.5" customHeight="1" x14ac:dyDescent="0.25">
      <c r="A19" s="73">
        <v>11</v>
      </c>
      <c r="B19" s="263" t="s">
        <v>129</v>
      </c>
      <c r="C19" s="263"/>
      <c r="D19" s="263"/>
      <c r="E19" s="263"/>
      <c r="F19" s="263"/>
      <c r="G19" s="263"/>
      <c r="H19" s="253" t="s">
        <v>131</v>
      </c>
      <c r="I19" s="253"/>
      <c r="J19" s="253"/>
      <c r="K19" s="253"/>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4"/>
      <c r="AN19" s="4"/>
      <c r="AO19" s="4"/>
      <c r="AP19" s="4"/>
      <c r="AQ19" s="4"/>
      <c r="AR19" s="4"/>
    </row>
  </sheetData>
  <mergeCells count="49">
    <mergeCell ref="AS10:AS13"/>
    <mergeCell ref="AT10:AT13"/>
    <mergeCell ref="AU10:AU13"/>
    <mergeCell ref="AV10:AV13"/>
    <mergeCell ref="AW10:AW13"/>
    <mergeCell ref="AQ10:AQ13"/>
    <mergeCell ref="AR10:AR13"/>
    <mergeCell ref="F11:F13"/>
    <mergeCell ref="L12:N12"/>
    <mergeCell ref="AM11:AP11"/>
    <mergeCell ref="O12:T12"/>
    <mergeCell ref="U12:Z12"/>
    <mergeCell ref="AA12:AF12"/>
    <mergeCell ref="AG12:AL12"/>
    <mergeCell ref="L11:AL11"/>
    <mergeCell ref="AM12:AM13"/>
    <mergeCell ref="AN12:AN13"/>
    <mergeCell ref="F10:AP10"/>
    <mergeCell ref="I11:I13"/>
    <mergeCell ref="AO12:AO13"/>
    <mergeCell ref="AP12:AP13"/>
    <mergeCell ref="H4:AL4"/>
    <mergeCell ref="A5:R5"/>
    <mergeCell ref="A6:R6"/>
    <mergeCell ref="A2:G4"/>
    <mergeCell ref="H2:AW2"/>
    <mergeCell ref="H3:AW3"/>
    <mergeCell ref="AM4:AW4"/>
    <mergeCell ref="H18:K18"/>
    <mergeCell ref="H19:K19"/>
    <mergeCell ref="A11:A13"/>
    <mergeCell ref="A10:C10"/>
    <mergeCell ref="D10:E10"/>
    <mergeCell ref="J11:J13"/>
    <mergeCell ref="B11:B13"/>
    <mergeCell ref="C11:C13"/>
    <mergeCell ref="D11:D13"/>
    <mergeCell ref="E11:E13"/>
    <mergeCell ref="B18:G18"/>
    <mergeCell ref="B19:G19"/>
    <mergeCell ref="G11:G13"/>
    <mergeCell ref="H11:H13"/>
    <mergeCell ref="S5:AW5"/>
    <mergeCell ref="S6:AW6"/>
    <mergeCell ref="S7:AW7"/>
    <mergeCell ref="S8:AW8"/>
    <mergeCell ref="A9:AW9"/>
    <mergeCell ref="A7:R7"/>
    <mergeCell ref="A8:R8"/>
  </mergeCells>
  <phoneticPr fontId="8"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55118110236220474" bottom="0" header="0.31496062992125984" footer="0.31496062992125984"/>
  <pageSetup scale="23" fitToHeight="0" orientation="landscape" r:id="rId1"/>
  <headerFooter>
    <oddFooter>&amp;C&amp;G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3"/>
  <sheetViews>
    <sheetView topLeftCell="C7" zoomScale="57" zoomScaleNormal="57" zoomScaleSheetLayoutView="40" workbookViewId="0">
      <pane xSplit="1" ySplit="3" topLeftCell="W40" activePane="bottomRight" state="frozen"/>
      <selection activeCell="C7" sqref="C7"/>
      <selection pane="topRight" activeCell="D7" sqref="D7"/>
      <selection pane="bottomLeft" activeCell="C10" sqref="C10"/>
      <selection pane="bottomRight" activeCell="AM46" sqref="AM46"/>
    </sheetView>
  </sheetViews>
  <sheetFormatPr baseColWidth="10" defaultRowHeight="15.75" x14ac:dyDescent="0.25"/>
  <cols>
    <col min="1" max="1" width="12.85546875" style="1" customWidth="1"/>
    <col min="2" max="2" width="12.42578125" style="1" customWidth="1"/>
    <col min="3" max="3" width="14.7109375" style="1" customWidth="1"/>
    <col min="4" max="4" width="10.7109375" style="6" customWidth="1"/>
    <col min="5" max="5" width="7.42578125" style="6" customWidth="1"/>
    <col min="6" max="6" width="14.140625" style="6" customWidth="1"/>
    <col min="7" max="7" width="17.28515625" style="20" customWidth="1"/>
    <col min="8" max="9" width="16.28515625" style="7" customWidth="1"/>
    <col min="10" max="10" width="15.7109375" style="7" customWidth="1"/>
    <col min="11" max="11" width="15.42578125" style="7" customWidth="1"/>
    <col min="12" max="12" width="17" style="7" customWidth="1"/>
    <col min="13" max="13" width="18.28515625" style="7" customWidth="1"/>
    <col min="14" max="14" width="14.7109375" style="7" customWidth="1"/>
    <col min="15" max="15" width="15" style="7" customWidth="1"/>
    <col min="16" max="17" width="15.28515625" style="7" customWidth="1"/>
    <col min="18" max="19" width="18.28515625" style="7" customWidth="1"/>
    <col min="20" max="20" width="15.85546875" style="7" customWidth="1"/>
    <col min="21" max="21" width="18.85546875" style="7" customWidth="1"/>
    <col min="22" max="22" width="19.5703125" style="7" customWidth="1"/>
    <col min="23" max="23" width="16.7109375" style="7" customWidth="1"/>
    <col min="24" max="25" width="18.28515625" style="7" customWidth="1"/>
    <col min="26" max="26" width="15.28515625" style="7" customWidth="1"/>
    <col min="27" max="27" width="17.42578125" style="7" customWidth="1"/>
    <col min="28" max="29" width="16.28515625" style="7" customWidth="1"/>
    <col min="30" max="31" width="18.28515625" style="7" customWidth="1"/>
    <col min="32" max="35" width="16.28515625" style="7" customWidth="1"/>
    <col min="36" max="36" width="18.28515625" style="7" customWidth="1"/>
    <col min="37" max="38" width="16.140625" style="1" customWidth="1"/>
    <col min="39" max="40" width="14.140625" style="17" customWidth="1"/>
    <col min="41" max="41" width="11.140625" style="1" customWidth="1"/>
    <col min="42" max="42" width="9.85546875" style="1" customWidth="1"/>
    <col min="43" max="43" width="63.140625" style="1" customWidth="1"/>
    <col min="44" max="44" width="17.42578125" style="1" customWidth="1"/>
    <col min="45" max="45" width="18.85546875" style="1" customWidth="1"/>
    <col min="46" max="46" width="27" style="1" customWidth="1"/>
    <col min="47" max="47" width="48.140625" style="1" customWidth="1"/>
    <col min="48" max="16384" width="11.42578125" style="1"/>
  </cols>
  <sheetData>
    <row r="1" spans="1:47" s="41" customFormat="1" ht="56.25" customHeight="1" x14ac:dyDescent="0.5">
      <c r="A1" s="333"/>
      <c r="B1" s="334"/>
      <c r="C1" s="334"/>
      <c r="D1" s="334"/>
      <c r="E1" s="335"/>
      <c r="F1" s="349" t="s">
        <v>135</v>
      </c>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row>
    <row r="2" spans="1:47" s="41" customFormat="1" ht="72.75" customHeight="1" x14ac:dyDescent="0.5">
      <c r="A2" s="336"/>
      <c r="B2" s="337"/>
      <c r="C2" s="337"/>
      <c r="D2" s="337"/>
      <c r="E2" s="338"/>
      <c r="F2" s="356" t="s">
        <v>132</v>
      </c>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row>
    <row r="3" spans="1:47" s="40" customFormat="1" ht="42" customHeight="1" thickBot="1" x14ac:dyDescent="0.45">
      <c r="A3" s="339"/>
      <c r="B3" s="340"/>
      <c r="C3" s="340"/>
      <c r="D3" s="340"/>
      <c r="E3" s="341"/>
      <c r="F3" s="347" t="s">
        <v>123</v>
      </c>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51"/>
      <c r="AM3" s="347" t="s">
        <v>124</v>
      </c>
      <c r="AN3" s="348"/>
      <c r="AO3" s="348"/>
      <c r="AP3" s="348"/>
    </row>
    <row r="4" spans="1:47" ht="35.25" customHeight="1" x14ac:dyDescent="0.25">
      <c r="A4" s="342" t="s">
        <v>0</v>
      </c>
      <c r="B4" s="271"/>
      <c r="C4" s="271"/>
      <c r="D4" s="271"/>
      <c r="E4" s="271"/>
      <c r="F4" s="271"/>
      <c r="G4" s="271"/>
      <c r="H4" s="271"/>
      <c r="I4" s="271"/>
      <c r="J4" s="271"/>
      <c r="K4" s="271"/>
      <c r="L4" s="271"/>
      <c r="M4" s="271"/>
      <c r="N4" s="271"/>
      <c r="O4" s="271"/>
      <c r="P4" s="343"/>
      <c r="Q4" s="352" t="s">
        <v>136</v>
      </c>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row>
    <row r="5" spans="1:47" ht="36" customHeight="1" thickBot="1" x14ac:dyDescent="0.3">
      <c r="A5" s="344" t="s">
        <v>2</v>
      </c>
      <c r="B5" s="345"/>
      <c r="C5" s="345"/>
      <c r="D5" s="345"/>
      <c r="E5" s="345"/>
      <c r="F5" s="345"/>
      <c r="G5" s="345"/>
      <c r="H5" s="345"/>
      <c r="I5" s="345"/>
      <c r="J5" s="345"/>
      <c r="K5" s="345"/>
      <c r="L5" s="345"/>
      <c r="M5" s="345"/>
      <c r="N5" s="345"/>
      <c r="O5" s="345"/>
      <c r="P5" s="346"/>
      <c r="Q5" s="354" t="s">
        <v>140</v>
      </c>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row>
    <row r="6" spans="1:47" ht="14.25" customHeight="1" thickBot="1" x14ac:dyDescent="0.3">
      <c r="A6" s="4"/>
      <c r="B6" s="4"/>
      <c r="C6" s="4"/>
      <c r="D6" s="75"/>
      <c r="E6" s="75"/>
      <c r="F6" s="75"/>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4"/>
      <c r="AL6" s="4"/>
      <c r="AM6" s="16"/>
      <c r="AN6" s="78"/>
      <c r="AO6" s="4"/>
      <c r="AP6" s="4"/>
    </row>
    <row r="7" spans="1:47" s="28" customFormat="1" ht="24" customHeight="1" x14ac:dyDescent="0.25">
      <c r="A7" s="256" t="s">
        <v>57</v>
      </c>
      <c r="B7" s="257" t="s">
        <v>67</v>
      </c>
      <c r="C7" s="257"/>
      <c r="D7" s="257"/>
      <c r="E7" s="257" t="s">
        <v>71</v>
      </c>
      <c r="F7" s="257" t="s">
        <v>110</v>
      </c>
      <c r="G7" s="257" t="s">
        <v>72</v>
      </c>
      <c r="H7" s="257" t="s">
        <v>115</v>
      </c>
      <c r="I7" s="45"/>
      <c r="J7" s="324" t="s">
        <v>73</v>
      </c>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6"/>
      <c r="AK7" s="257" t="s">
        <v>74</v>
      </c>
      <c r="AL7" s="257"/>
      <c r="AM7" s="257"/>
      <c r="AN7" s="257"/>
      <c r="AO7" s="257" t="s">
        <v>76</v>
      </c>
      <c r="AP7" s="257" t="s">
        <v>77</v>
      </c>
      <c r="AQ7" s="256" t="s">
        <v>173</v>
      </c>
      <c r="AR7" s="257" t="s">
        <v>78</v>
      </c>
      <c r="AS7" s="257" t="s">
        <v>79</v>
      </c>
      <c r="AT7" s="257" t="s">
        <v>80</v>
      </c>
      <c r="AU7" s="363" t="s">
        <v>81</v>
      </c>
    </row>
    <row r="8" spans="1:47" s="28" customFormat="1" ht="30.75" customHeight="1" x14ac:dyDescent="0.25">
      <c r="A8" s="254"/>
      <c r="B8" s="258"/>
      <c r="C8" s="258"/>
      <c r="D8" s="258"/>
      <c r="E8" s="258"/>
      <c r="F8" s="258"/>
      <c r="G8" s="258"/>
      <c r="H8" s="258"/>
      <c r="I8" s="288">
        <v>2016</v>
      </c>
      <c r="J8" s="289"/>
      <c r="K8" s="289"/>
      <c r="L8" s="290"/>
      <c r="M8" s="288">
        <v>2017</v>
      </c>
      <c r="N8" s="289"/>
      <c r="O8" s="289"/>
      <c r="P8" s="289"/>
      <c r="Q8" s="289"/>
      <c r="R8" s="290"/>
      <c r="S8" s="288">
        <v>2018</v>
      </c>
      <c r="T8" s="289"/>
      <c r="U8" s="289"/>
      <c r="V8" s="289"/>
      <c r="W8" s="289"/>
      <c r="X8" s="290"/>
      <c r="Y8" s="288">
        <v>2019</v>
      </c>
      <c r="Z8" s="289"/>
      <c r="AA8" s="289"/>
      <c r="AB8" s="289"/>
      <c r="AC8" s="289"/>
      <c r="AD8" s="290"/>
      <c r="AE8" s="288">
        <v>2020</v>
      </c>
      <c r="AF8" s="289"/>
      <c r="AG8" s="289"/>
      <c r="AH8" s="289"/>
      <c r="AI8" s="289"/>
      <c r="AJ8" s="290"/>
      <c r="AK8" s="258" t="s">
        <v>75</v>
      </c>
      <c r="AL8" s="258"/>
      <c r="AM8" s="258"/>
      <c r="AN8" s="258"/>
      <c r="AO8" s="258"/>
      <c r="AP8" s="258"/>
      <c r="AQ8" s="254"/>
      <c r="AR8" s="258"/>
      <c r="AS8" s="258"/>
      <c r="AT8" s="258"/>
      <c r="AU8" s="364"/>
    </row>
    <row r="9" spans="1:47" s="28" customFormat="1" ht="75.75" customHeight="1" thickBot="1" x14ac:dyDescent="0.3">
      <c r="A9" s="255"/>
      <c r="B9" s="44" t="s">
        <v>68</v>
      </c>
      <c r="C9" s="44" t="s">
        <v>69</v>
      </c>
      <c r="D9" s="44" t="s">
        <v>70</v>
      </c>
      <c r="E9" s="259"/>
      <c r="F9" s="259"/>
      <c r="G9" s="259"/>
      <c r="H9" s="332"/>
      <c r="I9" s="44" t="s">
        <v>116</v>
      </c>
      <c r="J9" s="44" t="s">
        <v>118</v>
      </c>
      <c r="K9" s="44" t="s">
        <v>119</v>
      </c>
      <c r="L9" s="44" t="s">
        <v>31</v>
      </c>
      <c r="M9" s="44" t="s">
        <v>117</v>
      </c>
      <c r="N9" s="44" t="s">
        <v>120</v>
      </c>
      <c r="O9" s="44" t="s">
        <v>121</v>
      </c>
      <c r="P9" s="44" t="s">
        <v>118</v>
      </c>
      <c r="Q9" s="44" t="s">
        <v>122</v>
      </c>
      <c r="R9" s="44" t="s">
        <v>31</v>
      </c>
      <c r="S9" s="44" t="s">
        <v>117</v>
      </c>
      <c r="T9" s="44" t="s">
        <v>120</v>
      </c>
      <c r="U9" s="44" t="s">
        <v>121</v>
      </c>
      <c r="V9" s="44" t="s">
        <v>118</v>
      </c>
      <c r="W9" s="44" t="s">
        <v>122</v>
      </c>
      <c r="X9" s="44" t="s">
        <v>31</v>
      </c>
      <c r="Y9" s="44" t="s">
        <v>117</v>
      </c>
      <c r="Z9" s="44" t="s">
        <v>120</v>
      </c>
      <c r="AA9" s="44" t="s">
        <v>121</v>
      </c>
      <c r="AB9" s="44" t="s">
        <v>118</v>
      </c>
      <c r="AC9" s="44" t="s">
        <v>122</v>
      </c>
      <c r="AD9" s="44" t="s">
        <v>31</v>
      </c>
      <c r="AE9" s="44" t="s">
        <v>117</v>
      </c>
      <c r="AF9" s="44" t="s">
        <v>120</v>
      </c>
      <c r="AG9" s="44" t="s">
        <v>121</v>
      </c>
      <c r="AH9" s="44" t="s">
        <v>118</v>
      </c>
      <c r="AI9" s="44" t="s">
        <v>122</v>
      </c>
      <c r="AJ9" s="44" t="s">
        <v>31</v>
      </c>
      <c r="AK9" s="79" t="s">
        <v>4</v>
      </c>
      <c r="AL9" s="44" t="s">
        <v>5</v>
      </c>
      <c r="AM9" s="44" t="s">
        <v>6</v>
      </c>
      <c r="AN9" s="44" t="s">
        <v>7</v>
      </c>
      <c r="AO9" s="259"/>
      <c r="AP9" s="259"/>
      <c r="AQ9" s="255"/>
      <c r="AR9" s="259"/>
      <c r="AS9" s="259"/>
      <c r="AT9" s="259"/>
      <c r="AU9" s="365"/>
    </row>
    <row r="10" spans="1:47" s="5" customFormat="1" ht="61.5" customHeight="1" x14ac:dyDescent="0.25">
      <c r="A10" s="319" t="s">
        <v>147</v>
      </c>
      <c r="B10" s="358">
        <v>1</v>
      </c>
      <c r="C10" s="359" t="s">
        <v>150</v>
      </c>
      <c r="D10" s="307" t="s">
        <v>137</v>
      </c>
      <c r="E10" s="320">
        <f>+GESTIÓN!$D$14</f>
        <v>433</v>
      </c>
      <c r="F10" s="320" t="s">
        <v>151</v>
      </c>
      <c r="G10" s="46" t="s">
        <v>8</v>
      </c>
      <c r="H10" s="116">
        <f>+L10++R10+X10+Y10+AE10</f>
        <v>4</v>
      </c>
      <c r="I10" s="91">
        <v>0.5</v>
      </c>
      <c r="J10" s="91">
        <v>0.5</v>
      </c>
      <c r="K10" s="91">
        <v>0.5</v>
      </c>
      <c r="L10" s="117">
        <v>0.5</v>
      </c>
      <c r="M10" s="118">
        <v>1</v>
      </c>
      <c r="N10" s="119">
        <v>1</v>
      </c>
      <c r="O10" s="119">
        <v>1</v>
      </c>
      <c r="P10" s="119">
        <v>1</v>
      </c>
      <c r="Q10" s="119">
        <v>1</v>
      </c>
      <c r="R10" s="120">
        <v>1</v>
      </c>
      <c r="S10" s="121">
        <v>1</v>
      </c>
      <c r="T10" s="121">
        <v>1</v>
      </c>
      <c r="U10" s="121">
        <v>1</v>
      </c>
      <c r="V10" s="121">
        <v>1</v>
      </c>
      <c r="W10" s="121">
        <v>1</v>
      </c>
      <c r="X10" s="121">
        <v>1</v>
      </c>
      <c r="Y10" s="118">
        <v>1</v>
      </c>
      <c r="Z10" s="118">
        <v>1</v>
      </c>
      <c r="AA10" s="118">
        <v>1</v>
      </c>
      <c r="AB10" s="118">
        <v>1</v>
      </c>
      <c r="AC10" s="119"/>
      <c r="AD10" s="122"/>
      <c r="AE10" s="232">
        <v>0.5</v>
      </c>
      <c r="AF10" s="123"/>
      <c r="AG10" s="119"/>
      <c r="AH10" s="119"/>
      <c r="AI10" s="119"/>
      <c r="AJ10" s="122"/>
      <c r="AK10" s="233">
        <v>0.22</v>
      </c>
      <c r="AL10" s="234">
        <f>+AK10+0.26</f>
        <v>0.48</v>
      </c>
      <c r="AM10" s="234">
        <f>+AL10+0.26</f>
        <v>0.74</v>
      </c>
      <c r="AN10" s="117"/>
      <c r="AO10" s="124">
        <f>+AM10/AB10</f>
        <v>0.74</v>
      </c>
      <c r="AP10" s="125">
        <f>(R10+L10+X10+AM10)/H10</f>
        <v>0.81</v>
      </c>
      <c r="AQ10" s="366" t="s">
        <v>200</v>
      </c>
      <c r="AR10" s="368" t="s">
        <v>166</v>
      </c>
      <c r="AS10" s="368" t="s">
        <v>166</v>
      </c>
      <c r="AT10" s="370" t="s">
        <v>201</v>
      </c>
      <c r="AU10" s="366" t="s">
        <v>198</v>
      </c>
    </row>
    <row r="11" spans="1:47" s="5" customFormat="1" ht="61.5" customHeight="1" x14ac:dyDescent="0.25">
      <c r="A11" s="299"/>
      <c r="B11" s="302"/>
      <c r="C11" s="305"/>
      <c r="D11" s="308"/>
      <c r="E11" s="321"/>
      <c r="F11" s="321"/>
      <c r="G11" s="50" t="s">
        <v>9</v>
      </c>
      <c r="H11" s="116">
        <f>+L11+R11++X11+AB11+AE11</f>
        <v>390731330</v>
      </c>
      <c r="I11" s="92">
        <v>187433922</v>
      </c>
      <c r="J11" s="92">
        <v>187433922</v>
      </c>
      <c r="K11" s="92">
        <v>187433922</v>
      </c>
      <c r="L11" s="126">
        <v>145330130</v>
      </c>
      <c r="M11" s="127">
        <v>112070000</v>
      </c>
      <c r="N11" s="97">
        <v>112070000</v>
      </c>
      <c r="O11" s="97">
        <v>46687478</v>
      </c>
      <c r="P11" s="97">
        <v>46687478</v>
      </c>
      <c r="Q11" s="97">
        <v>46808900</v>
      </c>
      <c r="R11" s="128">
        <v>46808900</v>
      </c>
      <c r="S11" s="121">
        <v>60082000</v>
      </c>
      <c r="T11" s="121">
        <v>60082000</v>
      </c>
      <c r="U11" s="121">
        <v>60082000</v>
      </c>
      <c r="V11" s="121">
        <v>60082000</v>
      </c>
      <c r="W11" s="121">
        <v>66922300</v>
      </c>
      <c r="X11" s="121">
        <v>66922300</v>
      </c>
      <c r="Y11" s="127">
        <v>69600000</v>
      </c>
      <c r="Z11" s="127">
        <v>69600000</v>
      </c>
      <c r="AA11" s="127">
        <v>69600000</v>
      </c>
      <c r="AB11" s="127">
        <v>67966000</v>
      </c>
      <c r="AC11" s="129"/>
      <c r="AD11" s="130"/>
      <c r="AE11" s="127">
        <v>63704000</v>
      </c>
      <c r="AF11" s="97"/>
      <c r="AG11" s="129"/>
      <c r="AH11" s="129"/>
      <c r="AI11" s="129"/>
      <c r="AJ11" s="130"/>
      <c r="AK11" s="235">
        <v>63679000</v>
      </c>
      <c r="AL11" s="236">
        <v>63679000</v>
      </c>
      <c r="AM11" s="236">
        <v>63679000</v>
      </c>
      <c r="AN11" s="131"/>
      <c r="AO11" s="132">
        <f>+AM11/AB11</f>
        <v>0.93692434452520379</v>
      </c>
      <c r="AP11" s="125">
        <f>(R11+L11+X11+AM11)/H11</f>
        <v>0.82599040624666575</v>
      </c>
      <c r="AQ11" s="366"/>
      <c r="AR11" s="369"/>
      <c r="AS11" s="369"/>
      <c r="AT11" s="366"/>
      <c r="AU11" s="366"/>
    </row>
    <row r="12" spans="1:47" s="5" customFormat="1" ht="46.5" customHeight="1" x14ac:dyDescent="0.25">
      <c r="A12" s="299"/>
      <c r="B12" s="302"/>
      <c r="C12" s="305"/>
      <c r="D12" s="308"/>
      <c r="E12" s="321"/>
      <c r="F12" s="321"/>
      <c r="G12" s="47" t="s">
        <v>10</v>
      </c>
      <c r="H12" s="174"/>
      <c r="I12" s="102"/>
      <c r="J12" s="102"/>
      <c r="K12" s="102"/>
      <c r="L12" s="175"/>
      <c r="M12" s="176"/>
      <c r="N12" s="94"/>
      <c r="O12" s="94"/>
      <c r="P12" s="94"/>
      <c r="Q12" s="94"/>
      <c r="R12" s="177"/>
      <c r="S12" s="176"/>
      <c r="T12" s="176"/>
      <c r="U12" s="176"/>
      <c r="V12" s="176"/>
      <c r="W12" s="176"/>
      <c r="X12" s="176"/>
      <c r="Y12" s="176"/>
      <c r="Z12" s="176"/>
      <c r="AA12" s="176"/>
      <c r="AB12" s="176"/>
      <c r="AC12" s="178"/>
      <c r="AD12" s="179"/>
      <c r="AE12" s="176"/>
      <c r="AF12" s="88"/>
      <c r="AG12" s="178"/>
      <c r="AH12" s="178"/>
      <c r="AI12" s="178"/>
      <c r="AJ12" s="179"/>
      <c r="AK12" s="180"/>
      <c r="AL12" s="94"/>
      <c r="AM12" s="94"/>
      <c r="AN12" s="177"/>
      <c r="AO12" s="180"/>
      <c r="AP12" s="94"/>
      <c r="AQ12" s="366"/>
      <c r="AR12" s="369"/>
      <c r="AS12" s="369"/>
      <c r="AT12" s="366"/>
      <c r="AU12" s="366"/>
    </row>
    <row r="13" spans="1:47" s="5" customFormat="1" ht="52.5" customHeight="1" x14ac:dyDescent="0.25">
      <c r="A13" s="299"/>
      <c r="B13" s="302"/>
      <c r="C13" s="305"/>
      <c r="D13" s="308"/>
      <c r="E13" s="321"/>
      <c r="F13" s="321"/>
      <c r="G13" s="50" t="s">
        <v>11</v>
      </c>
      <c r="H13" s="116">
        <f>+L13+R13++X13+Y13+AE13</f>
        <v>38978090</v>
      </c>
      <c r="I13" s="102"/>
      <c r="J13" s="102"/>
      <c r="K13" s="102"/>
      <c r="L13" s="175"/>
      <c r="M13" s="176"/>
      <c r="N13" s="103">
        <v>26268590</v>
      </c>
      <c r="O13" s="103">
        <v>26268590</v>
      </c>
      <c r="P13" s="103">
        <v>26268590</v>
      </c>
      <c r="Q13" s="103">
        <v>26268590</v>
      </c>
      <c r="R13" s="134">
        <v>26268590</v>
      </c>
      <c r="S13" s="135">
        <v>5962667</v>
      </c>
      <c r="T13" s="135">
        <v>5962667</v>
      </c>
      <c r="U13" s="135">
        <v>5962667</v>
      </c>
      <c r="V13" s="135">
        <v>5962667</v>
      </c>
      <c r="W13" s="135">
        <v>5962667</v>
      </c>
      <c r="X13" s="135">
        <v>5962667</v>
      </c>
      <c r="Y13" s="136">
        <v>6746833</v>
      </c>
      <c r="Z13" s="136">
        <v>6746833</v>
      </c>
      <c r="AA13" s="136">
        <v>6746833</v>
      </c>
      <c r="AB13" s="136">
        <v>6746833</v>
      </c>
      <c r="AC13" s="96"/>
      <c r="AD13" s="133"/>
      <c r="AE13" s="136"/>
      <c r="AF13" s="95"/>
      <c r="AG13" s="96"/>
      <c r="AH13" s="96"/>
      <c r="AI13" s="96"/>
      <c r="AJ13" s="133"/>
      <c r="AK13" s="235">
        <v>6746833</v>
      </c>
      <c r="AL13" s="236">
        <v>6746833</v>
      </c>
      <c r="AM13" s="236">
        <v>6746833</v>
      </c>
      <c r="AN13" s="134"/>
      <c r="AO13" s="132">
        <f>+AM13/AB13</f>
        <v>1</v>
      </c>
      <c r="AP13" s="93"/>
      <c r="AQ13" s="366"/>
      <c r="AR13" s="369"/>
      <c r="AS13" s="369"/>
      <c r="AT13" s="366"/>
      <c r="AU13" s="366"/>
    </row>
    <row r="14" spans="1:47" s="5" customFormat="1" ht="61.5" customHeight="1" x14ac:dyDescent="0.25">
      <c r="A14" s="299"/>
      <c r="B14" s="302"/>
      <c r="C14" s="305"/>
      <c r="D14" s="308"/>
      <c r="E14" s="321"/>
      <c r="F14" s="321"/>
      <c r="G14" s="47" t="s">
        <v>12</v>
      </c>
      <c r="H14" s="116">
        <f>+L14++R14+X14+Y14+AE14</f>
        <v>4</v>
      </c>
      <c r="I14" s="98">
        <f t="shared" ref="I14:L15" si="0">+I10+I12</f>
        <v>0.5</v>
      </c>
      <c r="J14" s="98">
        <f t="shared" si="0"/>
        <v>0.5</v>
      </c>
      <c r="K14" s="98">
        <f t="shared" si="0"/>
        <v>0.5</v>
      </c>
      <c r="L14" s="137">
        <f t="shared" si="0"/>
        <v>0.5</v>
      </c>
      <c r="M14" s="138">
        <f>+M10+M12</f>
        <v>1</v>
      </c>
      <c r="N14" s="25">
        <f t="shared" ref="N14:Y15" si="1">+N10+N12</f>
        <v>1</v>
      </c>
      <c r="O14" s="25">
        <f t="shared" si="1"/>
        <v>1</v>
      </c>
      <c r="P14" s="25">
        <f t="shared" si="1"/>
        <v>1</v>
      </c>
      <c r="Q14" s="25">
        <f t="shared" si="1"/>
        <v>1</v>
      </c>
      <c r="R14" s="139">
        <f t="shared" si="1"/>
        <v>1</v>
      </c>
      <c r="S14" s="140">
        <f t="shared" si="1"/>
        <v>1</v>
      </c>
      <c r="T14" s="140">
        <f t="shared" si="1"/>
        <v>1</v>
      </c>
      <c r="U14" s="140">
        <f t="shared" si="1"/>
        <v>1</v>
      </c>
      <c r="V14" s="140">
        <f t="shared" si="1"/>
        <v>1</v>
      </c>
      <c r="W14" s="140">
        <f t="shared" si="1"/>
        <v>1</v>
      </c>
      <c r="X14" s="140">
        <f t="shared" si="1"/>
        <v>1</v>
      </c>
      <c r="Y14" s="138">
        <f t="shared" si="1"/>
        <v>1</v>
      </c>
      <c r="Z14" s="138">
        <f t="shared" ref="Z14:AA14" si="2">+Z10+Z12</f>
        <v>1</v>
      </c>
      <c r="AA14" s="138">
        <f t="shared" si="2"/>
        <v>1</v>
      </c>
      <c r="AB14" s="138">
        <f t="shared" ref="AB14" si="3">+AB10+AB12</f>
        <v>1</v>
      </c>
      <c r="AC14" s="25"/>
      <c r="AD14" s="141"/>
      <c r="AE14" s="142">
        <f t="shared" ref="AE14:AE15" si="4">+AE10+AE12</f>
        <v>0.5</v>
      </c>
      <c r="AF14" s="98"/>
      <c r="AG14" s="25"/>
      <c r="AH14" s="25"/>
      <c r="AI14" s="25"/>
      <c r="AJ14" s="141"/>
      <c r="AK14" s="143">
        <v>0</v>
      </c>
      <c r="AL14" s="98">
        <f t="shared" ref="AK14:AM15" si="5">+AL10+AL12</f>
        <v>0.48</v>
      </c>
      <c r="AM14" s="98">
        <f t="shared" si="5"/>
        <v>0.74</v>
      </c>
      <c r="AN14" s="139"/>
      <c r="AO14" s="132">
        <f>+AM14/AB14</f>
        <v>0.74</v>
      </c>
      <c r="AP14" s="125">
        <f>(R14+L14+X14+AM14)/H14</f>
        <v>0.81</v>
      </c>
      <c r="AQ14" s="366"/>
      <c r="AR14" s="369"/>
      <c r="AS14" s="369"/>
      <c r="AT14" s="366"/>
      <c r="AU14" s="366"/>
    </row>
    <row r="15" spans="1:47" s="5" customFormat="1" ht="61.5" customHeight="1" thickBot="1" x14ac:dyDescent="0.3">
      <c r="A15" s="299"/>
      <c r="B15" s="303"/>
      <c r="C15" s="306"/>
      <c r="D15" s="308"/>
      <c r="E15" s="322"/>
      <c r="F15" s="322"/>
      <c r="G15" s="52" t="s">
        <v>13</v>
      </c>
      <c r="H15" s="183">
        <f>+L15+R15++X15+Y15+AE15</f>
        <v>431343420</v>
      </c>
      <c r="I15" s="92">
        <f>+I11+I13</f>
        <v>187433922</v>
      </c>
      <c r="J15" s="92">
        <f>+J11+J13</f>
        <v>187433922</v>
      </c>
      <c r="K15" s="92">
        <f>+K11+K13</f>
        <v>187433922</v>
      </c>
      <c r="L15" s="144">
        <f t="shared" si="0"/>
        <v>145330130</v>
      </c>
      <c r="M15" s="145">
        <f>+M11+M13</f>
        <v>112070000</v>
      </c>
      <c r="N15" s="89">
        <f>+N11+N13</f>
        <v>138338590</v>
      </c>
      <c r="O15" s="89">
        <f>+O11+O13</f>
        <v>72956068</v>
      </c>
      <c r="P15" s="89">
        <f>+P11+P13</f>
        <v>72956068</v>
      </c>
      <c r="Q15" s="89">
        <f>+Q11+Q13</f>
        <v>73077490</v>
      </c>
      <c r="R15" s="89">
        <f t="shared" si="1"/>
        <v>73077490</v>
      </c>
      <c r="S15" s="146">
        <f t="shared" si="1"/>
        <v>66044667</v>
      </c>
      <c r="T15" s="146">
        <f t="shared" si="1"/>
        <v>66044667</v>
      </c>
      <c r="U15" s="146">
        <f t="shared" si="1"/>
        <v>66044667</v>
      </c>
      <c r="V15" s="146">
        <f t="shared" si="1"/>
        <v>66044667</v>
      </c>
      <c r="W15" s="146">
        <f t="shared" si="1"/>
        <v>72884967</v>
      </c>
      <c r="X15" s="146">
        <f t="shared" si="1"/>
        <v>72884967</v>
      </c>
      <c r="Y15" s="147">
        <f t="shared" si="1"/>
        <v>76346833</v>
      </c>
      <c r="Z15" s="147">
        <f t="shared" ref="Z15:AA15" si="6">+Z11+Z13</f>
        <v>76346833</v>
      </c>
      <c r="AA15" s="147">
        <f t="shared" si="6"/>
        <v>76346833</v>
      </c>
      <c r="AB15" s="147">
        <f t="shared" ref="AB15" si="7">+AB11+AB13</f>
        <v>74712833</v>
      </c>
      <c r="AC15" s="100"/>
      <c r="AD15" s="148"/>
      <c r="AE15" s="147">
        <f t="shared" si="4"/>
        <v>63704000</v>
      </c>
      <c r="AF15" s="89"/>
      <c r="AG15" s="100"/>
      <c r="AH15" s="100"/>
      <c r="AI15" s="100"/>
      <c r="AJ15" s="148"/>
      <c r="AK15" s="149">
        <f t="shared" si="5"/>
        <v>70425833</v>
      </c>
      <c r="AL15" s="89">
        <f t="shared" si="5"/>
        <v>70425833</v>
      </c>
      <c r="AM15" s="89">
        <f t="shared" si="5"/>
        <v>70425833</v>
      </c>
      <c r="AN15" s="89"/>
      <c r="AO15" s="150">
        <f>+AM15/AB15</f>
        <v>0.94262029924631552</v>
      </c>
      <c r="AP15" s="105">
        <f>(R15+L15+X15+AM15)/H15</f>
        <v>0.83858569118777793</v>
      </c>
      <c r="AQ15" s="367"/>
      <c r="AR15" s="369"/>
      <c r="AS15" s="369"/>
      <c r="AT15" s="367"/>
      <c r="AU15" s="367"/>
    </row>
    <row r="16" spans="1:47" s="5" customFormat="1" ht="61.5" customHeight="1" x14ac:dyDescent="0.25">
      <c r="A16" s="299"/>
      <c r="B16" s="301">
        <v>2</v>
      </c>
      <c r="C16" s="304" t="s">
        <v>152</v>
      </c>
      <c r="D16" s="307" t="s">
        <v>137</v>
      </c>
      <c r="E16" s="320">
        <f>+GESTIÓN!$D$14</f>
        <v>433</v>
      </c>
      <c r="F16" s="320" t="s">
        <v>151</v>
      </c>
      <c r="G16" s="46" t="s">
        <v>8</v>
      </c>
      <c r="H16" s="116">
        <f t="shared" ref="H16" si="8">+L16++R16+X16+Y16+AE16</f>
        <v>6</v>
      </c>
      <c r="I16" s="151">
        <v>1</v>
      </c>
      <c r="J16" s="151">
        <v>1</v>
      </c>
      <c r="K16" s="151">
        <v>1</v>
      </c>
      <c r="L16" s="117">
        <v>1</v>
      </c>
      <c r="M16" s="121">
        <v>1</v>
      </c>
      <c r="N16" s="152">
        <v>1</v>
      </c>
      <c r="O16" s="152">
        <v>1</v>
      </c>
      <c r="P16" s="152">
        <v>1</v>
      </c>
      <c r="Q16" s="152">
        <v>1</v>
      </c>
      <c r="R16" s="153">
        <v>1</v>
      </c>
      <c r="S16" s="154">
        <v>2</v>
      </c>
      <c r="T16" s="154">
        <v>2</v>
      </c>
      <c r="U16" s="154">
        <v>2</v>
      </c>
      <c r="V16" s="154">
        <v>2</v>
      </c>
      <c r="W16" s="154">
        <v>2</v>
      </c>
      <c r="X16" s="154">
        <v>2</v>
      </c>
      <c r="Y16" s="121">
        <v>1</v>
      </c>
      <c r="Z16" s="121">
        <v>1</v>
      </c>
      <c r="AA16" s="121">
        <v>1</v>
      </c>
      <c r="AB16" s="121">
        <v>1</v>
      </c>
      <c r="AC16" s="101"/>
      <c r="AD16" s="155"/>
      <c r="AE16" s="121">
        <v>1</v>
      </c>
      <c r="AF16" s="238"/>
      <c r="AG16" s="101"/>
      <c r="AH16" s="101"/>
      <c r="AI16" s="101"/>
      <c r="AJ16" s="155"/>
      <c r="AK16" s="239">
        <v>0.16</v>
      </c>
      <c r="AL16" s="240">
        <f>+AK16+0.39</f>
        <v>0.55000000000000004</v>
      </c>
      <c r="AM16" s="240">
        <f>+AL16+0.26</f>
        <v>0.81</v>
      </c>
      <c r="AN16" s="153"/>
      <c r="AO16" s="124">
        <f>+AM16/AB16</f>
        <v>0.81</v>
      </c>
      <c r="AP16" s="125">
        <f>(R16+L16+X16+AM16)/H16</f>
        <v>0.80166666666666675</v>
      </c>
      <c r="AQ16" s="366" t="s">
        <v>203</v>
      </c>
      <c r="AR16" s="368" t="s">
        <v>166</v>
      </c>
      <c r="AS16" s="368" t="s">
        <v>166</v>
      </c>
      <c r="AT16" s="366" t="s">
        <v>171</v>
      </c>
      <c r="AU16" s="371" t="s">
        <v>199</v>
      </c>
    </row>
    <row r="17" spans="1:47" s="5" customFormat="1" ht="61.5" customHeight="1" x14ac:dyDescent="0.25">
      <c r="A17" s="299"/>
      <c r="B17" s="302"/>
      <c r="C17" s="305"/>
      <c r="D17" s="308"/>
      <c r="E17" s="321"/>
      <c r="F17" s="321"/>
      <c r="G17" s="50" t="s">
        <v>9</v>
      </c>
      <c r="H17" s="116">
        <f>+L17+R17++X17+AB17+AE17</f>
        <v>419477307</v>
      </c>
      <c r="I17" s="92">
        <v>144000000</v>
      </c>
      <c r="J17" s="92">
        <v>144000000</v>
      </c>
      <c r="K17" s="92">
        <v>71126000</v>
      </c>
      <c r="L17" s="126">
        <v>42516274</v>
      </c>
      <c r="M17" s="127">
        <v>40775000</v>
      </c>
      <c r="N17" s="97">
        <v>40775000</v>
      </c>
      <c r="O17" s="97">
        <v>65757500</v>
      </c>
      <c r="P17" s="97">
        <v>65757500</v>
      </c>
      <c r="Q17" s="97">
        <v>68340500</v>
      </c>
      <c r="R17" s="128">
        <v>68340500</v>
      </c>
      <c r="S17" s="135">
        <v>93148000</v>
      </c>
      <c r="T17" s="135">
        <v>93148000</v>
      </c>
      <c r="U17" s="135">
        <v>93148000</v>
      </c>
      <c r="V17" s="135">
        <v>81184000</v>
      </c>
      <c r="W17" s="135">
        <v>81184000</v>
      </c>
      <c r="X17" s="135">
        <v>81113533</v>
      </c>
      <c r="Y17" s="127">
        <v>158048000</v>
      </c>
      <c r="Z17" s="127">
        <v>158048000</v>
      </c>
      <c r="AA17" s="127">
        <v>158048000</v>
      </c>
      <c r="AB17" s="127">
        <v>136590000</v>
      </c>
      <c r="AC17" s="129"/>
      <c r="AD17" s="130"/>
      <c r="AE17" s="127">
        <v>90917000</v>
      </c>
      <c r="AF17" s="97"/>
      <c r="AG17" s="129"/>
      <c r="AH17" s="129"/>
      <c r="AI17" s="129"/>
      <c r="AJ17" s="130"/>
      <c r="AK17" s="237">
        <v>53400000</v>
      </c>
      <c r="AL17" s="236">
        <v>128465000</v>
      </c>
      <c r="AM17" s="236">
        <v>128465000</v>
      </c>
      <c r="AN17" s="131"/>
      <c r="AO17" s="132">
        <f>+AM17/AB17</f>
        <v>0.94051541108426684</v>
      </c>
      <c r="AP17" s="125">
        <f>(R17+L17+X17+AM17)/H17</f>
        <v>0.76389187603895814</v>
      </c>
      <c r="AQ17" s="366"/>
      <c r="AR17" s="369"/>
      <c r="AS17" s="369"/>
      <c r="AT17" s="366"/>
      <c r="AU17" s="371"/>
    </row>
    <row r="18" spans="1:47" s="5" customFormat="1" ht="61.5" customHeight="1" x14ac:dyDescent="0.25">
      <c r="A18" s="299"/>
      <c r="B18" s="302"/>
      <c r="C18" s="305"/>
      <c r="D18" s="308"/>
      <c r="E18" s="321"/>
      <c r="F18" s="321"/>
      <c r="G18" s="47" t="s">
        <v>10</v>
      </c>
      <c r="H18" s="174"/>
      <c r="I18" s="102"/>
      <c r="J18" s="102"/>
      <c r="K18" s="102"/>
      <c r="L18" s="175"/>
      <c r="M18" s="176"/>
      <c r="N18" s="181"/>
      <c r="O18" s="94"/>
      <c r="P18" s="94"/>
      <c r="Q18" s="94"/>
      <c r="R18" s="177"/>
      <c r="S18" s="182"/>
      <c r="T18" s="182"/>
      <c r="U18" s="182"/>
      <c r="V18" s="182"/>
      <c r="W18" s="182"/>
      <c r="X18" s="182"/>
      <c r="Y18" s="176"/>
      <c r="Z18" s="176"/>
      <c r="AA18" s="176"/>
      <c r="AB18" s="176"/>
      <c r="AC18" s="178"/>
      <c r="AD18" s="179"/>
      <c r="AE18" s="176"/>
      <c r="AF18" s="88"/>
      <c r="AG18" s="178"/>
      <c r="AH18" s="178"/>
      <c r="AI18" s="178"/>
      <c r="AJ18" s="179"/>
      <c r="AK18" s="180"/>
      <c r="AL18" s="94"/>
      <c r="AM18" s="94"/>
      <c r="AN18" s="177"/>
      <c r="AO18" s="180"/>
      <c r="AP18" s="94"/>
      <c r="AQ18" s="366"/>
      <c r="AR18" s="369"/>
      <c r="AS18" s="369"/>
      <c r="AT18" s="366"/>
      <c r="AU18" s="371"/>
    </row>
    <row r="19" spans="1:47" s="5" customFormat="1" ht="61.5" customHeight="1" x14ac:dyDescent="0.25">
      <c r="A19" s="299"/>
      <c r="B19" s="302"/>
      <c r="C19" s="305"/>
      <c r="D19" s="308"/>
      <c r="E19" s="321"/>
      <c r="F19" s="321"/>
      <c r="G19" s="50" t="s">
        <v>11</v>
      </c>
      <c r="H19" s="116">
        <f t="shared" ref="H19" si="9">+L19+R19++X19+Y19+AE19</f>
        <v>40354482</v>
      </c>
      <c r="I19" s="102"/>
      <c r="J19" s="102"/>
      <c r="K19" s="102"/>
      <c r="L19" s="175"/>
      <c r="M19" s="176"/>
      <c r="N19" s="156">
        <v>18298049</v>
      </c>
      <c r="O19" s="156">
        <v>18298049</v>
      </c>
      <c r="P19" s="156">
        <v>18298049</v>
      </c>
      <c r="Q19" s="156">
        <v>18298049</v>
      </c>
      <c r="R19" s="157">
        <f>+Q19</f>
        <v>18298049</v>
      </c>
      <c r="S19" s="135">
        <v>8554100</v>
      </c>
      <c r="T19" s="135">
        <v>8554100</v>
      </c>
      <c r="U19" s="135">
        <v>8554100</v>
      </c>
      <c r="V19" s="135">
        <v>8554100</v>
      </c>
      <c r="W19" s="135">
        <v>8554100</v>
      </c>
      <c r="X19" s="135">
        <v>8554100</v>
      </c>
      <c r="Y19" s="136">
        <v>13502333</v>
      </c>
      <c r="Z19" s="136">
        <v>13502333</v>
      </c>
      <c r="AA19" s="136">
        <v>13502333</v>
      </c>
      <c r="AB19" s="136">
        <v>13502333</v>
      </c>
      <c r="AC19" s="96"/>
      <c r="AD19" s="133"/>
      <c r="AE19" s="136"/>
      <c r="AF19" s="95"/>
      <c r="AG19" s="96"/>
      <c r="AH19" s="96"/>
      <c r="AI19" s="96"/>
      <c r="AJ19" s="133"/>
      <c r="AK19" s="237">
        <v>13502333</v>
      </c>
      <c r="AL19" s="236">
        <v>13502333</v>
      </c>
      <c r="AM19" s="236">
        <v>13502333</v>
      </c>
      <c r="AN19" s="157"/>
      <c r="AO19" s="132">
        <f>+AM19/AB19</f>
        <v>1</v>
      </c>
      <c r="AP19" s="93"/>
      <c r="AQ19" s="366"/>
      <c r="AR19" s="369"/>
      <c r="AS19" s="369"/>
      <c r="AT19" s="366"/>
      <c r="AU19" s="371"/>
    </row>
    <row r="20" spans="1:47" s="5" customFormat="1" ht="61.5" customHeight="1" x14ac:dyDescent="0.25">
      <c r="A20" s="299"/>
      <c r="B20" s="302"/>
      <c r="C20" s="305"/>
      <c r="D20" s="308"/>
      <c r="E20" s="321"/>
      <c r="F20" s="321"/>
      <c r="G20" s="47" t="s">
        <v>12</v>
      </c>
      <c r="H20" s="116">
        <f t="shared" ref="H20" si="10">+L20++R20+X20+Y20+AE20</f>
        <v>6</v>
      </c>
      <c r="I20" s="25">
        <f t="shared" ref="I20:L21" si="11">+I16+I18</f>
        <v>1</v>
      </c>
      <c r="J20" s="25">
        <f t="shared" si="11"/>
        <v>1</v>
      </c>
      <c r="K20" s="25">
        <f t="shared" si="11"/>
        <v>1</v>
      </c>
      <c r="L20" s="158">
        <f t="shared" si="11"/>
        <v>1</v>
      </c>
      <c r="M20" s="140">
        <f>+M16+M18</f>
        <v>1</v>
      </c>
      <c r="N20" s="159">
        <f t="shared" ref="N20:Y21" si="12">+N16+N18</f>
        <v>1</v>
      </c>
      <c r="O20" s="159">
        <f t="shared" si="12"/>
        <v>1</v>
      </c>
      <c r="P20" s="159">
        <f t="shared" si="12"/>
        <v>1</v>
      </c>
      <c r="Q20" s="159">
        <f t="shared" si="12"/>
        <v>1</v>
      </c>
      <c r="R20" s="160">
        <f t="shared" si="12"/>
        <v>1</v>
      </c>
      <c r="S20" s="161">
        <f t="shared" si="12"/>
        <v>2</v>
      </c>
      <c r="T20" s="161">
        <f t="shared" si="12"/>
        <v>2</v>
      </c>
      <c r="U20" s="161">
        <f t="shared" si="12"/>
        <v>2</v>
      </c>
      <c r="V20" s="161">
        <f t="shared" si="12"/>
        <v>2</v>
      </c>
      <c r="W20" s="161">
        <f t="shared" si="12"/>
        <v>2</v>
      </c>
      <c r="X20" s="161">
        <f t="shared" si="12"/>
        <v>2</v>
      </c>
      <c r="Y20" s="140">
        <f t="shared" si="12"/>
        <v>1</v>
      </c>
      <c r="Z20" s="140">
        <f t="shared" ref="Z20:AA20" si="13">+Z16+Z18</f>
        <v>1</v>
      </c>
      <c r="AA20" s="140">
        <f t="shared" si="13"/>
        <v>1</v>
      </c>
      <c r="AB20" s="140">
        <f t="shared" ref="AB20" si="14">+AB16+AB18</f>
        <v>1</v>
      </c>
      <c r="AC20" s="159"/>
      <c r="AD20" s="162"/>
      <c r="AE20" s="140">
        <f t="shared" ref="AE20:AE21" si="15">+AE16+AE18</f>
        <v>1</v>
      </c>
      <c r="AF20" s="98"/>
      <c r="AG20" s="25"/>
      <c r="AH20" s="25"/>
      <c r="AI20" s="25"/>
      <c r="AJ20" s="141"/>
      <c r="AK20" s="164">
        <f t="shared" ref="AK20:AM21" si="16">+AK16+AK18</f>
        <v>0.16</v>
      </c>
      <c r="AL20" s="160">
        <f t="shared" si="16"/>
        <v>0.55000000000000004</v>
      </c>
      <c r="AM20" s="160">
        <f t="shared" si="16"/>
        <v>0.81</v>
      </c>
      <c r="AN20" s="98"/>
      <c r="AO20" s="132">
        <f>+AM20/AB20</f>
        <v>0.81</v>
      </c>
      <c r="AP20" s="125">
        <f>(R20+L20+X20+AM20)/H20</f>
        <v>0.80166666666666675</v>
      </c>
      <c r="AQ20" s="366"/>
      <c r="AR20" s="369"/>
      <c r="AS20" s="369"/>
      <c r="AT20" s="366"/>
      <c r="AU20" s="371"/>
    </row>
    <row r="21" spans="1:47" s="5" customFormat="1" ht="61.5" customHeight="1" thickBot="1" x14ac:dyDescent="0.3">
      <c r="A21" s="327"/>
      <c r="B21" s="303"/>
      <c r="C21" s="306"/>
      <c r="D21" s="308"/>
      <c r="E21" s="322"/>
      <c r="F21" s="322"/>
      <c r="G21" s="52" t="s">
        <v>13</v>
      </c>
      <c r="H21" s="183">
        <f t="shared" ref="H21" si="17">+L21+R21++X21+Y21+AE21</f>
        <v>481289789</v>
      </c>
      <c r="I21" s="92">
        <f>+I17+I19</f>
        <v>144000000</v>
      </c>
      <c r="J21" s="92">
        <f>+J17+J19</f>
        <v>144000000</v>
      </c>
      <c r="K21" s="92">
        <f>+K17+K19</f>
        <v>71126000</v>
      </c>
      <c r="L21" s="165">
        <f t="shared" si="11"/>
        <v>42516274</v>
      </c>
      <c r="M21" s="146">
        <f>+M17+M19</f>
        <v>40775000</v>
      </c>
      <c r="N21" s="97">
        <f>+N17+N19</f>
        <v>59073049</v>
      </c>
      <c r="O21" s="97">
        <f>+O17+O19</f>
        <v>84055549</v>
      </c>
      <c r="P21" s="97">
        <f>+P17+P19</f>
        <v>84055549</v>
      </c>
      <c r="Q21" s="97">
        <f>+Q17+Q19</f>
        <v>86638549</v>
      </c>
      <c r="R21" s="166">
        <f t="shared" si="12"/>
        <v>86638549</v>
      </c>
      <c r="S21" s="167">
        <f t="shared" si="12"/>
        <v>101702100</v>
      </c>
      <c r="T21" s="167">
        <f t="shared" si="12"/>
        <v>101702100</v>
      </c>
      <c r="U21" s="167">
        <f t="shared" si="12"/>
        <v>101702100</v>
      </c>
      <c r="V21" s="167">
        <f t="shared" si="12"/>
        <v>89738100</v>
      </c>
      <c r="W21" s="167">
        <f t="shared" si="12"/>
        <v>89738100</v>
      </c>
      <c r="X21" s="167">
        <f t="shared" si="12"/>
        <v>89667633</v>
      </c>
      <c r="Y21" s="146">
        <f t="shared" si="12"/>
        <v>171550333</v>
      </c>
      <c r="Z21" s="146">
        <f t="shared" ref="Z21:AA21" si="18">+Z17+Z19</f>
        <v>171550333</v>
      </c>
      <c r="AA21" s="146">
        <f t="shared" si="18"/>
        <v>171550333</v>
      </c>
      <c r="AB21" s="146">
        <f t="shared" ref="AB21" si="19">+AB17+AB19</f>
        <v>150092333</v>
      </c>
      <c r="AC21" s="168"/>
      <c r="AD21" s="169"/>
      <c r="AE21" s="146">
        <f t="shared" si="15"/>
        <v>90917000</v>
      </c>
      <c r="AF21" s="89"/>
      <c r="AG21" s="100"/>
      <c r="AH21" s="100"/>
      <c r="AI21" s="100"/>
      <c r="AJ21" s="148"/>
      <c r="AK21" s="170">
        <f t="shared" si="16"/>
        <v>66902333</v>
      </c>
      <c r="AL21" s="166">
        <f t="shared" si="16"/>
        <v>141967333</v>
      </c>
      <c r="AM21" s="166">
        <f t="shared" si="16"/>
        <v>141967333</v>
      </c>
      <c r="AN21" s="89"/>
      <c r="AO21" s="150">
        <f>+AM21/AB21</f>
        <v>0.94586665529411151</v>
      </c>
      <c r="AP21" s="105">
        <f>(R21+L21+X21+AM21)/H21</f>
        <v>0.74963108972170611</v>
      </c>
      <c r="AQ21" s="367"/>
      <c r="AR21" s="369"/>
      <c r="AS21" s="369"/>
      <c r="AT21" s="367"/>
      <c r="AU21" s="371"/>
    </row>
    <row r="22" spans="1:47" s="5" customFormat="1" ht="61.5" customHeight="1" x14ac:dyDescent="0.25">
      <c r="A22" s="299" t="s">
        <v>148</v>
      </c>
      <c r="B22" s="315">
        <v>3</v>
      </c>
      <c r="C22" s="304" t="s">
        <v>153</v>
      </c>
      <c r="D22" s="307" t="s">
        <v>137</v>
      </c>
      <c r="E22" s="320">
        <f>+GESTIÓN!$D$14</f>
        <v>433</v>
      </c>
      <c r="F22" s="320" t="s">
        <v>151</v>
      </c>
      <c r="G22" s="46" t="s">
        <v>8</v>
      </c>
      <c r="H22" s="116">
        <f t="shared" ref="H22" si="20">+L22++R22+X22+Y22+AE22</f>
        <v>10</v>
      </c>
      <c r="I22" s="152">
        <v>2</v>
      </c>
      <c r="J22" s="152">
        <v>2</v>
      </c>
      <c r="K22" s="152">
        <v>2</v>
      </c>
      <c r="L22" s="153">
        <v>2</v>
      </c>
      <c r="M22" s="121">
        <v>2</v>
      </c>
      <c r="N22" s="152">
        <v>2</v>
      </c>
      <c r="O22" s="152">
        <v>2</v>
      </c>
      <c r="P22" s="152">
        <v>2</v>
      </c>
      <c r="Q22" s="152">
        <v>2</v>
      </c>
      <c r="R22" s="153">
        <v>2</v>
      </c>
      <c r="S22" s="154">
        <v>2</v>
      </c>
      <c r="T22" s="154">
        <v>2</v>
      </c>
      <c r="U22" s="154">
        <v>2</v>
      </c>
      <c r="V22" s="154">
        <v>2</v>
      </c>
      <c r="W22" s="154">
        <v>2</v>
      </c>
      <c r="X22" s="154">
        <v>2</v>
      </c>
      <c r="Y22" s="121">
        <v>2</v>
      </c>
      <c r="Z22" s="121">
        <v>2</v>
      </c>
      <c r="AA22" s="121">
        <v>2</v>
      </c>
      <c r="AB22" s="121">
        <v>2</v>
      </c>
      <c r="AC22" s="101"/>
      <c r="AD22" s="155"/>
      <c r="AE22" s="242">
        <v>2</v>
      </c>
      <c r="AF22" s="238"/>
      <c r="AG22" s="101"/>
      <c r="AH22" s="101"/>
      <c r="AI22" s="101"/>
      <c r="AJ22" s="155"/>
      <c r="AK22" s="242">
        <v>0.5</v>
      </c>
      <c r="AL22" s="240">
        <v>1</v>
      </c>
      <c r="AM22" s="240">
        <v>1.5</v>
      </c>
      <c r="AN22" s="153"/>
      <c r="AO22" s="124">
        <f>+AM22/AB22</f>
        <v>0.75</v>
      </c>
      <c r="AP22" s="125">
        <f>(R22+L22+X22+AM22)/H22</f>
        <v>0.75</v>
      </c>
      <c r="AQ22" s="366" t="s">
        <v>204</v>
      </c>
      <c r="AR22" s="372" t="s">
        <v>166</v>
      </c>
      <c r="AS22" s="372" t="s">
        <v>166</v>
      </c>
      <c r="AT22" s="366" t="s">
        <v>186</v>
      </c>
      <c r="AU22" s="372" t="s">
        <v>185</v>
      </c>
    </row>
    <row r="23" spans="1:47" s="5" customFormat="1" ht="61.5" customHeight="1" x14ac:dyDescent="0.25">
      <c r="A23" s="299"/>
      <c r="B23" s="316"/>
      <c r="C23" s="305"/>
      <c r="D23" s="308"/>
      <c r="E23" s="321"/>
      <c r="F23" s="321"/>
      <c r="G23" s="50" t="s">
        <v>9</v>
      </c>
      <c r="H23" s="116">
        <f>+L23+R23++X23+AB23+AE23</f>
        <v>6133343547</v>
      </c>
      <c r="I23" s="92">
        <v>699000000</v>
      </c>
      <c r="J23" s="92">
        <v>699000000</v>
      </c>
      <c r="K23" s="92">
        <v>551874000</v>
      </c>
      <c r="L23" s="126">
        <v>551781180</v>
      </c>
      <c r="M23" s="127">
        <v>901844000</v>
      </c>
      <c r="N23" s="97">
        <v>901844000</v>
      </c>
      <c r="O23" s="97">
        <v>901844000</v>
      </c>
      <c r="P23" s="97">
        <v>901844000</v>
      </c>
      <c r="Q23" s="97">
        <v>879228292</v>
      </c>
      <c r="R23" s="128">
        <v>879191267</v>
      </c>
      <c r="S23" s="135">
        <v>1323082000</v>
      </c>
      <c r="T23" s="135">
        <v>1323082000</v>
      </c>
      <c r="U23" s="135">
        <v>1323082000</v>
      </c>
      <c r="V23" s="135">
        <v>1308293800</v>
      </c>
      <c r="W23" s="135">
        <v>1229928000</v>
      </c>
      <c r="X23" s="135">
        <v>1221424100</v>
      </c>
      <c r="Y23" s="127">
        <v>2370803000</v>
      </c>
      <c r="Z23" s="127">
        <v>2370803000</v>
      </c>
      <c r="AA23" s="127">
        <v>1970803000</v>
      </c>
      <c r="AB23" s="127">
        <v>1945976000</v>
      </c>
      <c r="AC23" s="129"/>
      <c r="AD23" s="130"/>
      <c r="AE23" s="127">
        <v>1534971000</v>
      </c>
      <c r="AF23" s="97"/>
      <c r="AG23" s="129"/>
      <c r="AH23" s="129"/>
      <c r="AI23" s="129"/>
      <c r="AJ23" s="130"/>
      <c r="AK23" s="237">
        <v>827950000</v>
      </c>
      <c r="AL23" s="236">
        <v>1251503900</v>
      </c>
      <c r="AM23" s="236">
        <v>1351589100</v>
      </c>
      <c r="AN23" s="131"/>
      <c r="AO23" s="132">
        <f>+AM23/AB23</f>
        <v>0.69455589380341798</v>
      </c>
      <c r="AP23" s="125">
        <f>(R23+L23+X23+AM23)/H23</f>
        <v>0.65282265966635245</v>
      </c>
      <c r="AQ23" s="366"/>
      <c r="AR23" s="372"/>
      <c r="AS23" s="372"/>
      <c r="AT23" s="366"/>
      <c r="AU23" s="372"/>
    </row>
    <row r="24" spans="1:47" s="5" customFormat="1" ht="61.5" customHeight="1" x14ac:dyDescent="0.25">
      <c r="A24" s="299"/>
      <c r="B24" s="316"/>
      <c r="C24" s="305"/>
      <c r="D24" s="308"/>
      <c r="E24" s="321"/>
      <c r="F24" s="321"/>
      <c r="G24" s="47" t="s">
        <v>10</v>
      </c>
      <c r="H24" s="174"/>
      <c r="I24" s="102"/>
      <c r="J24" s="102"/>
      <c r="K24" s="102"/>
      <c r="L24" s="175"/>
      <c r="M24" s="176"/>
      <c r="N24" s="181"/>
      <c r="O24" s="94"/>
      <c r="P24" s="94"/>
      <c r="Q24" s="94"/>
      <c r="R24" s="177"/>
      <c r="S24" s="182"/>
      <c r="T24" s="182"/>
      <c r="U24" s="182"/>
      <c r="V24" s="182"/>
      <c r="W24" s="182"/>
      <c r="X24" s="182"/>
      <c r="Y24" s="176"/>
      <c r="Z24" s="176"/>
      <c r="AA24" s="176"/>
      <c r="AB24" s="176"/>
      <c r="AC24" s="178"/>
      <c r="AD24" s="179"/>
      <c r="AE24" s="176"/>
      <c r="AF24" s="88"/>
      <c r="AG24" s="178"/>
      <c r="AH24" s="178"/>
      <c r="AI24" s="178"/>
      <c r="AJ24" s="179"/>
      <c r="AK24" s="180"/>
      <c r="AL24" s="94"/>
      <c r="AM24" s="94"/>
      <c r="AN24" s="177"/>
      <c r="AO24" s="180"/>
      <c r="AP24" s="94"/>
      <c r="AQ24" s="366"/>
      <c r="AR24" s="372"/>
      <c r="AS24" s="372"/>
      <c r="AT24" s="366"/>
      <c r="AU24" s="372"/>
    </row>
    <row r="25" spans="1:47" s="5" customFormat="1" ht="61.5" customHeight="1" x14ac:dyDescent="0.25">
      <c r="A25" s="299"/>
      <c r="B25" s="316"/>
      <c r="C25" s="305"/>
      <c r="D25" s="308"/>
      <c r="E25" s="321"/>
      <c r="F25" s="321"/>
      <c r="G25" s="50" t="s">
        <v>11</v>
      </c>
      <c r="H25" s="116">
        <f t="shared" ref="H25" si="21">+L25+R25++X25+Y25+AE25</f>
        <v>492750758</v>
      </c>
      <c r="I25" s="102"/>
      <c r="J25" s="102"/>
      <c r="K25" s="102"/>
      <c r="L25" s="175"/>
      <c r="M25" s="176"/>
      <c r="N25" s="97">
        <v>188958315</v>
      </c>
      <c r="O25" s="97">
        <v>188958315</v>
      </c>
      <c r="P25" s="97">
        <v>188958311</v>
      </c>
      <c r="Q25" s="97">
        <v>188958311</v>
      </c>
      <c r="R25" s="157">
        <v>188958310</v>
      </c>
      <c r="S25" s="135">
        <v>79725568</v>
      </c>
      <c r="T25" s="135">
        <v>79725568</v>
      </c>
      <c r="U25" s="135">
        <v>79581500</v>
      </c>
      <c r="V25" s="135">
        <v>79581500</v>
      </c>
      <c r="W25" s="135">
        <v>79581500</v>
      </c>
      <c r="X25" s="135">
        <v>79581500</v>
      </c>
      <c r="Y25" s="136">
        <v>224210948</v>
      </c>
      <c r="Z25" s="136">
        <v>224210948</v>
      </c>
      <c r="AA25" s="136">
        <v>224210948</v>
      </c>
      <c r="AB25" s="136">
        <v>219615148</v>
      </c>
      <c r="AC25" s="96"/>
      <c r="AD25" s="133"/>
      <c r="AE25" s="136"/>
      <c r="AF25" s="95"/>
      <c r="AG25" s="96"/>
      <c r="AH25" s="96"/>
      <c r="AI25" s="96"/>
      <c r="AJ25" s="133"/>
      <c r="AK25" s="237">
        <v>175233480</v>
      </c>
      <c r="AL25" s="236">
        <v>219615148</v>
      </c>
      <c r="AM25" s="236">
        <v>219615148</v>
      </c>
      <c r="AN25" s="157"/>
      <c r="AO25" s="132">
        <f>+AM25/AB25</f>
        <v>1</v>
      </c>
      <c r="AP25" s="93"/>
      <c r="AQ25" s="366"/>
      <c r="AR25" s="372"/>
      <c r="AS25" s="372"/>
      <c r="AT25" s="366"/>
      <c r="AU25" s="372"/>
    </row>
    <row r="26" spans="1:47" s="5" customFormat="1" ht="61.5" customHeight="1" x14ac:dyDescent="0.25">
      <c r="A26" s="299"/>
      <c r="B26" s="316"/>
      <c r="C26" s="305"/>
      <c r="D26" s="308"/>
      <c r="E26" s="321"/>
      <c r="F26" s="321"/>
      <c r="G26" s="47" t="s">
        <v>12</v>
      </c>
      <c r="H26" s="116">
        <f t="shared" ref="H26" si="22">+L26++R26+X26+Y26+AE26</f>
        <v>10</v>
      </c>
      <c r="I26" s="25">
        <f t="shared" ref="I26:L27" si="23">+I22+I24</f>
        <v>2</v>
      </c>
      <c r="J26" s="25">
        <f t="shared" si="23"/>
        <v>2</v>
      </c>
      <c r="K26" s="25">
        <f t="shared" si="23"/>
        <v>2</v>
      </c>
      <c r="L26" s="158">
        <f t="shared" si="23"/>
        <v>2</v>
      </c>
      <c r="M26" s="140">
        <f>+M22+M24</f>
        <v>2</v>
      </c>
      <c r="N26" s="159">
        <f t="shared" ref="N26:Y27" si="24">+N22+N24</f>
        <v>2</v>
      </c>
      <c r="O26" s="159">
        <f t="shared" si="24"/>
        <v>2</v>
      </c>
      <c r="P26" s="159">
        <f t="shared" si="24"/>
        <v>2</v>
      </c>
      <c r="Q26" s="159">
        <f t="shared" si="24"/>
        <v>2</v>
      </c>
      <c r="R26" s="160">
        <f t="shared" si="24"/>
        <v>2</v>
      </c>
      <c r="S26" s="161">
        <f t="shared" si="24"/>
        <v>2</v>
      </c>
      <c r="T26" s="161">
        <f t="shared" si="24"/>
        <v>2</v>
      </c>
      <c r="U26" s="161">
        <f t="shared" si="24"/>
        <v>2</v>
      </c>
      <c r="V26" s="161">
        <f t="shared" si="24"/>
        <v>2</v>
      </c>
      <c r="W26" s="161">
        <f t="shared" si="24"/>
        <v>2</v>
      </c>
      <c r="X26" s="161">
        <f t="shared" si="24"/>
        <v>2</v>
      </c>
      <c r="Y26" s="140">
        <f t="shared" si="24"/>
        <v>2</v>
      </c>
      <c r="Z26" s="140">
        <f t="shared" ref="Z26:AA26" si="25">+Z22+Z24</f>
        <v>2</v>
      </c>
      <c r="AA26" s="140">
        <f t="shared" si="25"/>
        <v>2</v>
      </c>
      <c r="AB26" s="140">
        <f t="shared" ref="AB26" si="26">+AB22+AB24</f>
        <v>2</v>
      </c>
      <c r="AC26" s="159"/>
      <c r="AD26" s="162"/>
      <c r="AE26" s="163">
        <f t="shared" ref="AE26:AE27" si="27">+AE22+AE24</f>
        <v>2</v>
      </c>
      <c r="AF26" s="98"/>
      <c r="AG26" s="25"/>
      <c r="AH26" s="25"/>
      <c r="AI26" s="25"/>
      <c r="AJ26" s="141"/>
      <c r="AK26" s="164">
        <f t="shared" ref="AK26:AM27" si="28">+AK22+AK24</f>
        <v>0.5</v>
      </c>
      <c r="AL26" s="160">
        <f t="shared" si="28"/>
        <v>1</v>
      </c>
      <c r="AM26" s="160">
        <f t="shared" si="28"/>
        <v>1.5</v>
      </c>
      <c r="AN26" s="98"/>
      <c r="AO26" s="132">
        <f>+AM26/AB26</f>
        <v>0.75</v>
      </c>
      <c r="AP26" s="125">
        <f>(R26+L26+X26+AM26)/H26</f>
        <v>0.75</v>
      </c>
      <c r="AQ26" s="366"/>
      <c r="AR26" s="372"/>
      <c r="AS26" s="372"/>
      <c r="AT26" s="366"/>
      <c r="AU26" s="372"/>
    </row>
    <row r="27" spans="1:47" s="5" customFormat="1" ht="61.5" customHeight="1" thickBot="1" x14ac:dyDescent="0.3">
      <c r="A27" s="300"/>
      <c r="B27" s="317"/>
      <c r="C27" s="318"/>
      <c r="D27" s="308"/>
      <c r="E27" s="322"/>
      <c r="F27" s="322"/>
      <c r="G27" s="52" t="s">
        <v>13</v>
      </c>
      <c r="H27" s="183">
        <f t="shared" ref="H27" si="29">+L27+R27++X27+Y27+AE27</f>
        <v>7050921305</v>
      </c>
      <c r="I27" s="92">
        <f>+I23+I25</f>
        <v>699000000</v>
      </c>
      <c r="J27" s="92">
        <f>+J23+J25</f>
        <v>699000000</v>
      </c>
      <c r="K27" s="92">
        <f>+K23+K25</f>
        <v>551874000</v>
      </c>
      <c r="L27" s="165">
        <f t="shared" si="23"/>
        <v>551781180</v>
      </c>
      <c r="M27" s="146">
        <f>+M23+M25</f>
        <v>901844000</v>
      </c>
      <c r="N27" s="97">
        <f>+N23+N25</f>
        <v>1090802315</v>
      </c>
      <c r="O27" s="97">
        <f>+O23+O25</f>
        <v>1090802315</v>
      </c>
      <c r="P27" s="97">
        <f>+P23+P25</f>
        <v>1090802311</v>
      </c>
      <c r="Q27" s="97">
        <f>+Q23+Q25</f>
        <v>1068186603</v>
      </c>
      <c r="R27" s="166">
        <f t="shared" si="24"/>
        <v>1068149577</v>
      </c>
      <c r="S27" s="167">
        <f t="shared" si="24"/>
        <v>1402807568</v>
      </c>
      <c r="T27" s="167">
        <f t="shared" si="24"/>
        <v>1402807568</v>
      </c>
      <c r="U27" s="167">
        <f t="shared" si="24"/>
        <v>1402663500</v>
      </c>
      <c r="V27" s="167">
        <f t="shared" si="24"/>
        <v>1387875300</v>
      </c>
      <c r="W27" s="167">
        <f t="shared" si="24"/>
        <v>1309509500</v>
      </c>
      <c r="X27" s="167">
        <f t="shared" si="24"/>
        <v>1301005600</v>
      </c>
      <c r="Y27" s="146">
        <f t="shared" si="24"/>
        <v>2595013948</v>
      </c>
      <c r="Z27" s="146">
        <f t="shared" ref="Z27:AA27" si="30">+Z23+Z25</f>
        <v>2595013948</v>
      </c>
      <c r="AA27" s="146">
        <f t="shared" si="30"/>
        <v>2195013948</v>
      </c>
      <c r="AB27" s="146">
        <f t="shared" ref="AB27" si="31">+AB23+AB25</f>
        <v>2165591148</v>
      </c>
      <c r="AC27" s="168"/>
      <c r="AD27" s="169"/>
      <c r="AE27" s="146">
        <f t="shared" si="27"/>
        <v>1534971000</v>
      </c>
      <c r="AF27" s="89"/>
      <c r="AG27" s="100"/>
      <c r="AH27" s="100"/>
      <c r="AI27" s="100"/>
      <c r="AJ27" s="148"/>
      <c r="AK27" s="170">
        <f t="shared" si="28"/>
        <v>1003183480</v>
      </c>
      <c r="AL27" s="166">
        <f t="shared" si="28"/>
        <v>1471119048</v>
      </c>
      <c r="AM27" s="166">
        <f t="shared" si="28"/>
        <v>1571204248</v>
      </c>
      <c r="AN27" s="89"/>
      <c r="AO27" s="150">
        <f>+AM27/AB27</f>
        <v>0.72553134023061683</v>
      </c>
      <c r="AP27" s="105">
        <f>(R27+L27+X27+AM27)/H27</f>
        <v>0.63709980734212723</v>
      </c>
      <c r="AQ27" s="367"/>
      <c r="AR27" s="373"/>
      <c r="AS27" s="373"/>
      <c r="AT27" s="367"/>
      <c r="AU27" s="373"/>
    </row>
    <row r="28" spans="1:47" s="5" customFormat="1" ht="61.5" customHeight="1" x14ac:dyDescent="0.25">
      <c r="A28" s="319" t="s">
        <v>149</v>
      </c>
      <c r="B28" s="315">
        <v>4</v>
      </c>
      <c r="C28" s="360" t="s">
        <v>154</v>
      </c>
      <c r="D28" s="307" t="s">
        <v>137</v>
      </c>
      <c r="E28" s="320">
        <f>+GESTIÓN!$D$14</f>
        <v>433</v>
      </c>
      <c r="F28" s="320" t="s">
        <v>151</v>
      </c>
      <c r="G28" s="46" t="s">
        <v>8</v>
      </c>
      <c r="H28" s="116">
        <f t="shared" ref="H28" si="32">+L28++R28+X28+Y28+AE28</f>
        <v>10</v>
      </c>
      <c r="I28" s="152">
        <v>1</v>
      </c>
      <c r="J28" s="152">
        <v>1</v>
      </c>
      <c r="K28" s="152">
        <v>1</v>
      </c>
      <c r="L28" s="153">
        <v>1</v>
      </c>
      <c r="M28" s="121">
        <v>2</v>
      </c>
      <c r="N28" s="152">
        <v>2</v>
      </c>
      <c r="O28" s="152">
        <v>2</v>
      </c>
      <c r="P28" s="152">
        <v>2</v>
      </c>
      <c r="Q28" s="152">
        <v>2</v>
      </c>
      <c r="R28" s="153">
        <v>2</v>
      </c>
      <c r="S28" s="154">
        <v>3</v>
      </c>
      <c r="T28" s="154">
        <v>3</v>
      </c>
      <c r="U28" s="154">
        <v>3</v>
      </c>
      <c r="V28" s="154">
        <v>3</v>
      </c>
      <c r="W28" s="154">
        <v>3</v>
      </c>
      <c r="X28" s="154">
        <v>3</v>
      </c>
      <c r="Y28" s="121">
        <v>3</v>
      </c>
      <c r="Z28" s="121">
        <v>3</v>
      </c>
      <c r="AA28" s="121">
        <v>3</v>
      </c>
      <c r="AB28" s="121">
        <v>3</v>
      </c>
      <c r="AC28" s="101"/>
      <c r="AD28" s="155"/>
      <c r="AE28" s="242">
        <v>1</v>
      </c>
      <c r="AF28" s="238"/>
      <c r="AG28" s="101"/>
      <c r="AH28" s="101"/>
      <c r="AI28" s="101"/>
      <c r="AJ28" s="155"/>
      <c r="AK28" s="239">
        <v>0.49</v>
      </c>
      <c r="AL28" s="240">
        <f>+AK28+0.87</f>
        <v>1.3599999999999999</v>
      </c>
      <c r="AM28" s="240">
        <f>+AL28+0.87</f>
        <v>2.23</v>
      </c>
      <c r="AN28" s="153"/>
      <c r="AO28" s="124">
        <f>+AM28/AB28</f>
        <v>0.74333333333333329</v>
      </c>
      <c r="AP28" s="125">
        <f>(R28+L28+X28+AM28)/H28</f>
        <v>0.82300000000000006</v>
      </c>
      <c r="AQ28" s="366" t="s">
        <v>176</v>
      </c>
      <c r="AR28" s="372" t="s">
        <v>166</v>
      </c>
      <c r="AS28" s="372" t="s">
        <v>166</v>
      </c>
      <c r="AT28" s="366" t="s">
        <v>172</v>
      </c>
      <c r="AU28" s="379" t="s">
        <v>177</v>
      </c>
    </row>
    <row r="29" spans="1:47" s="5" customFormat="1" ht="61.5" customHeight="1" x14ac:dyDescent="0.25">
      <c r="A29" s="299"/>
      <c r="B29" s="316"/>
      <c r="C29" s="361"/>
      <c r="D29" s="308"/>
      <c r="E29" s="321"/>
      <c r="F29" s="321"/>
      <c r="G29" s="50" t="s">
        <v>9</v>
      </c>
      <c r="H29" s="116">
        <f>+L29+R29++X29+AB29+AE29</f>
        <v>1077136977</v>
      </c>
      <c r="I29" s="92">
        <v>183000000</v>
      </c>
      <c r="J29" s="92">
        <v>183000000</v>
      </c>
      <c r="K29" s="92">
        <v>164426239</v>
      </c>
      <c r="L29" s="126">
        <v>113597777</v>
      </c>
      <c r="M29" s="127">
        <v>172695000</v>
      </c>
      <c r="N29" s="97">
        <v>172695000</v>
      </c>
      <c r="O29" s="97">
        <v>172695000</v>
      </c>
      <c r="P29" s="97">
        <v>172695000</v>
      </c>
      <c r="Q29" s="97">
        <v>161666520</v>
      </c>
      <c r="R29" s="128">
        <v>161659200</v>
      </c>
      <c r="S29" s="135">
        <v>229241000</v>
      </c>
      <c r="T29" s="135">
        <v>229241000</v>
      </c>
      <c r="U29" s="135">
        <v>229241000</v>
      </c>
      <c r="V29" s="135">
        <v>228770000</v>
      </c>
      <c r="W29" s="135">
        <v>234446000</v>
      </c>
      <c r="X29" s="135">
        <v>234446000</v>
      </c>
      <c r="Y29" s="127">
        <v>279305000</v>
      </c>
      <c r="Z29" s="127">
        <v>279305000</v>
      </c>
      <c r="AA29" s="127">
        <v>279305000</v>
      </c>
      <c r="AB29" s="127">
        <v>309737000</v>
      </c>
      <c r="AC29" s="129"/>
      <c r="AD29" s="130"/>
      <c r="AE29" s="127">
        <v>257697000</v>
      </c>
      <c r="AF29" s="97"/>
      <c r="AG29" s="129"/>
      <c r="AH29" s="129"/>
      <c r="AI29" s="129"/>
      <c r="AJ29" s="130"/>
      <c r="AK29" s="237">
        <v>177488000</v>
      </c>
      <c r="AL29" s="236">
        <v>242648000</v>
      </c>
      <c r="AM29" s="236">
        <v>242648000</v>
      </c>
      <c r="AN29" s="131"/>
      <c r="AO29" s="132">
        <f>+AM29/AB29</f>
        <v>0.78340011041625635</v>
      </c>
      <c r="AP29" s="125">
        <f>(R29+L29+X29+AM29)/H29</f>
        <v>0.69847288976692512</v>
      </c>
      <c r="AQ29" s="366"/>
      <c r="AR29" s="372"/>
      <c r="AS29" s="372"/>
      <c r="AT29" s="366"/>
      <c r="AU29" s="379"/>
    </row>
    <row r="30" spans="1:47" s="5" customFormat="1" ht="61.5" customHeight="1" x14ac:dyDescent="0.25">
      <c r="A30" s="299"/>
      <c r="B30" s="316"/>
      <c r="C30" s="361"/>
      <c r="D30" s="308"/>
      <c r="E30" s="321"/>
      <c r="F30" s="321"/>
      <c r="G30" s="47" t="s">
        <v>10</v>
      </c>
      <c r="H30" s="174"/>
      <c r="I30" s="102"/>
      <c r="J30" s="102"/>
      <c r="K30" s="102"/>
      <c r="L30" s="175"/>
      <c r="M30" s="176"/>
      <c r="N30" s="181"/>
      <c r="O30" s="94"/>
      <c r="P30" s="94"/>
      <c r="Q30" s="94"/>
      <c r="R30" s="177"/>
      <c r="S30" s="182"/>
      <c r="T30" s="182"/>
      <c r="U30" s="182"/>
      <c r="V30" s="182"/>
      <c r="W30" s="182"/>
      <c r="X30" s="182"/>
      <c r="Y30" s="176"/>
      <c r="Z30" s="176"/>
      <c r="AA30" s="176"/>
      <c r="AB30" s="176"/>
      <c r="AC30" s="178"/>
      <c r="AD30" s="179"/>
      <c r="AE30" s="176"/>
      <c r="AF30" s="88"/>
      <c r="AG30" s="178"/>
      <c r="AH30" s="178"/>
      <c r="AI30" s="178"/>
      <c r="AJ30" s="179"/>
      <c r="AK30" s="180"/>
      <c r="AL30" s="94"/>
      <c r="AM30" s="94"/>
      <c r="AN30" s="177"/>
      <c r="AO30" s="180"/>
      <c r="AP30" s="94"/>
      <c r="AQ30" s="366"/>
      <c r="AR30" s="372"/>
      <c r="AS30" s="372"/>
      <c r="AT30" s="366"/>
      <c r="AU30" s="379"/>
    </row>
    <row r="31" spans="1:47" s="5" customFormat="1" ht="61.5" customHeight="1" x14ac:dyDescent="0.25">
      <c r="A31" s="299"/>
      <c r="B31" s="316"/>
      <c r="C31" s="361"/>
      <c r="D31" s="308"/>
      <c r="E31" s="321"/>
      <c r="F31" s="321"/>
      <c r="G31" s="50" t="s">
        <v>11</v>
      </c>
      <c r="H31" s="116">
        <f t="shared" ref="H31" si="33">+L31+R31++X31+Y31+AE31</f>
        <v>92454086</v>
      </c>
      <c r="I31" s="102"/>
      <c r="J31" s="102"/>
      <c r="K31" s="102"/>
      <c r="L31" s="175"/>
      <c r="M31" s="176"/>
      <c r="N31" s="156">
        <v>45395203</v>
      </c>
      <c r="O31" s="156">
        <v>45395203</v>
      </c>
      <c r="P31" s="156">
        <v>45395203</v>
      </c>
      <c r="Q31" s="156">
        <v>45395203</v>
      </c>
      <c r="R31" s="157">
        <f>+Q31</f>
        <v>45395203</v>
      </c>
      <c r="S31" s="135">
        <v>13967066</v>
      </c>
      <c r="T31" s="135">
        <v>13967066</v>
      </c>
      <c r="U31" s="135">
        <v>13967066</v>
      </c>
      <c r="V31" s="135">
        <v>13967066</v>
      </c>
      <c r="W31" s="135">
        <v>13967066</v>
      </c>
      <c r="X31" s="135">
        <v>13967066</v>
      </c>
      <c r="Y31" s="136">
        <v>33091817</v>
      </c>
      <c r="Z31" s="136">
        <v>33091817</v>
      </c>
      <c r="AA31" s="136">
        <v>33091817</v>
      </c>
      <c r="AB31" s="136">
        <v>33091817</v>
      </c>
      <c r="AC31" s="96"/>
      <c r="AD31" s="133"/>
      <c r="AE31" s="136"/>
      <c r="AF31" s="95"/>
      <c r="AG31" s="96"/>
      <c r="AH31" s="96"/>
      <c r="AI31" s="96"/>
      <c r="AJ31" s="133"/>
      <c r="AK31" s="237">
        <v>33091817</v>
      </c>
      <c r="AL31" s="236">
        <v>33091817</v>
      </c>
      <c r="AM31" s="236">
        <v>33091817</v>
      </c>
      <c r="AN31" s="157"/>
      <c r="AO31" s="132">
        <f>+AM31/AB31</f>
        <v>1</v>
      </c>
      <c r="AP31" s="93"/>
      <c r="AQ31" s="366"/>
      <c r="AR31" s="372"/>
      <c r="AS31" s="372"/>
      <c r="AT31" s="366"/>
      <c r="AU31" s="379"/>
    </row>
    <row r="32" spans="1:47" s="5" customFormat="1" ht="61.5" customHeight="1" x14ac:dyDescent="0.25">
      <c r="A32" s="299"/>
      <c r="B32" s="316"/>
      <c r="C32" s="361"/>
      <c r="D32" s="308"/>
      <c r="E32" s="321"/>
      <c r="F32" s="321"/>
      <c r="G32" s="47" t="s">
        <v>12</v>
      </c>
      <c r="H32" s="116">
        <f t="shared" ref="H32" si="34">+L32++R32+X32+Y32+AE32</f>
        <v>10</v>
      </c>
      <c r="I32" s="171">
        <f t="shared" ref="I32:L33" si="35">+I28+I30</f>
        <v>1</v>
      </c>
      <c r="J32" s="171">
        <f t="shared" si="35"/>
        <v>1</v>
      </c>
      <c r="K32" s="171">
        <f t="shared" si="35"/>
        <v>1</v>
      </c>
      <c r="L32" s="158">
        <f t="shared" si="35"/>
        <v>1</v>
      </c>
      <c r="M32" s="140">
        <f>+M28+M30</f>
        <v>2</v>
      </c>
      <c r="N32" s="156">
        <f t="shared" ref="N32:Y33" si="36">+N28+N30</f>
        <v>2</v>
      </c>
      <c r="O32" s="156">
        <f t="shared" si="36"/>
        <v>2</v>
      </c>
      <c r="P32" s="156">
        <f t="shared" si="36"/>
        <v>2</v>
      </c>
      <c r="Q32" s="156">
        <f t="shared" si="36"/>
        <v>2</v>
      </c>
      <c r="R32" s="160">
        <f t="shared" si="36"/>
        <v>2</v>
      </c>
      <c r="S32" s="161">
        <f t="shared" si="36"/>
        <v>3</v>
      </c>
      <c r="T32" s="161">
        <f t="shared" si="36"/>
        <v>3</v>
      </c>
      <c r="U32" s="161">
        <f t="shared" si="36"/>
        <v>3</v>
      </c>
      <c r="V32" s="161">
        <f t="shared" si="36"/>
        <v>3</v>
      </c>
      <c r="W32" s="161">
        <f t="shared" si="36"/>
        <v>3</v>
      </c>
      <c r="X32" s="161">
        <f t="shared" si="36"/>
        <v>3</v>
      </c>
      <c r="Y32" s="140">
        <f t="shared" si="36"/>
        <v>3</v>
      </c>
      <c r="Z32" s="140">
        <f t="shared" ref="Z32:AA32" si="37">+Z28+Z30</f>
        <v>3</v>
      </c>
      <c r="AA32" s="140">
        <f t="shared" si="37"/>
        <v>3</v>
      </c>
      <c r="AB32" s="140">
        <f t="shared" ref="AB32" si="38">+AB28+AB30</f>
        <v>3</v>
      </c>
      <c r="AC32" s="159"/>
      <c r="AD32" s="162"/>
      <c r="AE32" s="140">
        <f t="shared" ref="AE32:AE33" si="39">+AE28+AE30</f>
        <v>1</v>
      </c>
      <c r="AF32" s="98"/>
      <c r="AG32" s="25"/>
      <c r="AH32" s="25"/>
      <c r="AI32" s="25"/>
      <c r="AJ32" s="141"/>
      <c r="AK32" s="164">
        <v>0</v>
      </c>
      <c r="AL32" s="160">
        <f t="shared" ref="AK32:AN33" si="40">+AL28+AL30</f>
        <v>1.3599999999999999</v>
      </c>
      <c r="AM32" s="160">
        <f t="shared" si="40"/>
        <v>2.23</v>
      </c>
      <c r="AN32" s="163">
        <f t="shared" si="40"/>
        <v>0</v>
      </c>
      <c r="AO32" s="132">
        <f>+AM32/AB32</f>
        <v>0.74333333333333329</v>
      </c>
      <c r="AP32" s="125">
        <f>(R32+L32+X32+AM32)/H32</f>
        <v>0.82300000000000006</v>
      </c>
      <c r="AQ32" s="366"/>
      <c r="AR32" s="372"/>
      <c r="AS32" s="372"/>
      <c r="AT32" s="366"/>
      <c r="AU32" s="379"/>
    </row>
    <row r="33" spans="1:47" s="5" customFormat="1" ht="61.5" customHeight="1" thickBot="1" x14ac:dyDescent="0.3">
      <c r="A33" s="299"/>
      <c r="B33" s="317"/>
      <c r="C33" s="362"/>
      <c r="D33" s="308"/>
      <c r="E33" s="322"/>
      <c r="F33" s="322"/>
      <c r="G33" s="52" t="s">
        <v>13</v>
      </c>
      <c r="H33" s="183">
        <f t="shared" ref="H33" si="41">+L33+R33++X33+Y33+AE33</f>
        <v>1139159063</v>
      </c>
      <c r="I33" s="92">
        <f>+I29+I31</f>
        <v>183000000</v>
      </c>
      <c r="J33" s="92">
        <f>+J29+J31</f>
        <v>183000000</v>
      </c>
      <c r="K33" s="92">
        <f>+K29+K31</f>
        <v>164426239</v>
      </c>
      <c r="L33" s="165">
        <f t="shared" si="35"/>
        <v>113597777</v>
      </c>
      <c r="M33" s="146">
        <f>+M29+M31</f>
        <v>172695000</v>
      </c>
      <c r="N33" s="97">
        <f>+N29+N31</f>
        <v>218090203</v>
      </c>
      <c r="O33" s="97">
        <f>+O29+O31</f>
        <v>218090203</v>
      </c>
      <c r="P33" s="97">
        <f>+P29+P31</f>
        <v>218090203</v>
      </c>
      <c r="Q33" s="97">
        <f>+Q29+Q31</f>
        <v>207061723</v>
      </c>
      <c r="R33" s="166">
        <f t="shared" si="36"/>
        <v>207054403</v>
      </c>
      <c r="S33" s="167">
        <f t="shared" si="36"/>
        <v>243208066</v>
      </c>
      <c r="T33" s="167">
        <f t="shared" si="36"/>
        <v>243208066</v>
      </c>
      <c r="U33" s="167">
        <f t="shared" si="36"/>
        <v>243208066</v>
      </c>
      <c r="V33" s="167">
        <f t="shared" si="36"/>
        <v>242737066</v>
      </c>
      <c r="W33" s="167">
        <f t="shared" si="36"/>
        <v>248413066</v>
      </c>
      <c r="X33" s="167">
        <f t="shared" si="36"/>
        <v>248413066</v>
      </c>
      <c r="Y33" s="146">
        <f t="shared" si="36"/>
        <v>312396817</v>
      </c>
      <c r="Z33" s="146">
        <f t="shared" ref="Z33:AA33" si="42">+Z29+Z31</f>
        <v>312396817</v>
      </c>
      <c r="AA33" s="146">
        <f t="shared" si="42"/>
        <v>312396817</v>
      </c>
      <c r="AB33" s="146">
        <f t="shared" ref="AB33" si="43">+AB29+AB31</f>
        <v>342828817</v>
      </c>
      <c r="AC33" s="168"/>
      <c r="AD33" s="169"/>
      <c r="AE33" s="146">
        <f t="shared" si="39"/>
        <v>257697000</v>
      </c>
      <c r="AF33" s="89"/>
      <c r="AG33" s="100"/>
      <c r="AH33" s="100"/>
      <c r="AI33" s="100"/>
      <c r="AJ33" s="148"/>
      <c r="AK33" s="170">
        <f t="shared" si="40"/>
        <v>210579817</v>
      </c>
      <c r="AL33" s="166">
        <f t="shared" si="40"/>
        <v>275739817</v>
      </c>
      <c r="AM33" s="166">
        <f t="shared" si="40"/>
        <v>275739817</v>
      </c>
      <c r="AN33" s="146">
        <f t="shared" si="40"/>
        <v>0</v>
      </c>
      <c r="AO33" s="150">
        <f>+AM33/AB33</f>
        <v>0.80430758246323264</v>
      </c>
      <c r="AP33" s="105">
        <f>(R33+L33+X33+AM33)/H33</f>
        <v>0.74160412750014704</v>
      </c>
      <c r="AQ33" s="367"/>
      <c r="AR33" s="373"/>
      <c r="AS33" s="373"/>
      <c r="AT33" s="367"/>
      <c r="AU33" s="380"/>
    </row>
    <row r="34" spans="1:47" s="5" customFormat="1" ht="72" customHeight="1" x14ac:dyDescent="0.25">
      <c r="A34" s="299"/>
      <c r="B34" s="315">
        <v>5</v>
      </c>
      <c r="C34" s="304" t="s">
        <v>155</v>
      </c>
      <c r="D34" s="307" t="s">
        <v>137</v>
      </c>
      <c r="E34" s="320">
        <f>+GESTIÓN!$D$14</f>
        <v>433</v>
      </c>
      <c r="F34" s="320" t="s">
        <v>151</v>
      </c>
      <c r="G34" s="46" t="s">
        <v>8</v>
      </c>
      <c r="H34" s="116">
        <f t="shared" ref="H34" si="44">+L34++R34+X34+Y34+AE34</f>
        <v>14</v>
      </c>
      <c r="I34" s="152">
        <v>1</v>
      </c>
      <c r="J34" s="152">
        <v>1</v>
      </c>
      <c r="K34" s="152">
        <v>1</v>
      </c>
      <c r="L34" s="153">
        <v>1</v>
      </c>
      <c r="M34" s="121">
        <v>4</v>
      </c>
      <c r="N34" s="152">
        <v>4</v>
      </c>
      <c r="O34" s="152">
        <v>4</v>
      </c>
      <c r="P34" s="152">
        <v>4</v>
      </c>
      <c r="Q34" s="152">
        <v>4</v>
      </c>
      <c r="R34" s="153">
        <v>4</v>
      </c>
      <c r="S34" s="154">
        <v>4</v>
      </c>
      <c r="T34" s="154">
        <v>4</v>
      </c>
      <c r="U34" s="154">
        <v>4</v>
      </c>
      <c r="V34" s="154">
        <v>4</v>
      </c>
      <c r="W34" s="154">
        <v>4</v>
      </c>
      <c r="X34" s="154">
        <v>4</v>
      </c>
      <c r="Y34" s="121">
        <v>4</v>
      </c>
      <c r="Z34" s="121">
        <v>4</v>
      </c>
      <c r="AA34" s="121">
        <v>4</v>
      </c>
      <c r="AB34" s="121">
        <v>4</v>
      </c>
      <c r="AC34" s="101"/>
      <c r="AD34" s="155"/>
      <c r="AE34" s="121">
        <v>1</v>
      </c>
      <c r="AF34" s="238"/>
      <c r="AG34" s="101"/>
      <c r="AH34" s="101"/>
      <c r="AI34" s="101"/>
      <c r="AJ34" s="155"/>
      <c r="AK34" s="239">
        <v>1</v>
      </c>
      <c r="AL34" s="240">
        <v>2</v>
      </c>
      <c r="AM34" s="240">
        <v>3</v>
      </c>
      <c r="AN34" s="153"/>
      <c r="AO34" s="124">
        <f>+AM34/AB34</f>
        <v>0.75</v>
      </c>
      <c r="AP34" s="125">
        <f>(R34+L34+X34+AM34)/H34</f>
        <v>0.8571428571428571</v>
      </c>
      <c r="AQ34" s="381" t="s">
        <v>191</v>
      </c>
      <c r="AR34" s="377" t="s">
        <v>166</v>
      </c>
      <c r="AS34" s="377" t="s">
        <v>166</v>
      </c>
      <c r="AT34" s="381" t="s">
        <v>192</v>
      </c>
      <c r="AU34" s="382" t="s">
        <v>193</v>
      </c>
    </row>
    <row r="35" spans="1:47" s="5" customFormat="1" ht="72" customHeight="1" x14ac:dyDescent="0.25">
      <c r="A35" s="299"/>
      <c r="B35" s="316"/>
      <c r="C35" s="305"/>
      <c r="D35" s="308"/>
      <c r="E35" s="321"/>
      <c r="F35" s="321"/>
      <c r="G35" s="50" t="s">
        <v>9</v>
      </c>
      <c r="H35" s="116">
        <f>+L35+R35++X35+AB35+AE35</f>
        <v>2231679720</v>
      </c>
      <c r="I35" s="92">
        <v>259000000</v>
      </c>
      <c r="J35" s="92">
        <v>259000000</v>
      </c>
      <c r="K35" s="92">
        <v>266794422</v>
      </c>
      <c r="L35" s="126">
        <v>262322021</v>
      </c>
      <c r="M35" s="127">
        <v>348853000</v>
      </c>
      <c r="N35" s="97">
        <v>348853000</v>
      </c>
      <c r="O35" s="97">
        <v>365100900</v>
      </c>
      <c r="P35" s="97">
        <v>365100900</v>
      </c>
      <c r="Q35" s="97">
        <v>378416999</v>
      </c>
      <c r="R35" s="128">
        <v>378416999</v>
      </c>
      <c r="S35" s="135">
        <v>437659000</v>
      </c>
      <c r="T35" s="135">
        <v>437659000</v>
      </c>
      <c r="U35" s="135">
        <v>437659000</v>
      </c>
      <c r="V35" s="135">
        <v>459745200</v>
      </c>
      <c r="W35" s="135">
        <v>514620200</v>
      </c>
      <c r="X35" s="135">
        <v>505219700</v>
      </c>
      <c r="Y35" s="127">
        <v>539376000</v>
      </c>
      <c r="Z35" s="127">
        <v>539376000</v>
      </c>
      <c r="AA35" s="127">
        <v>539376000</v>
      </c>
      <c r="AB35" s="127">
        <v>547823000</v>
      </c>
      <c r="AC35" s="129"/>
      <c r="AD35" s="130"/>
      <c r="AE35" s="127">
        <v>537898000</v>
      </c>
      <c r="AF35" s="97"/>
      <c r="AG35" s="129"/>
      <c r="AH35" s="129"/>
      <c r="AI35" s="129"/>
      <c r="AJ35" s="130"/>
      <c r="AK35" s="237">
        <v>415214000</v>
      </c>
      <c r="AL35" s="134">
        <v>494307000</v>
      </c>
      <c r="AM35" s="241">
        <v>503745000</v>
      </c>
      <c r="AN35" s="131"/>
      <c r="AO35" s="132">
        <f>+AM35/AB35</f>
        <v>0.91953970534278406</v>
      </c>
      <c r="AP35" s="125">
        <f>(R35+L35+X35+AM35)/H35</f>
        <v>0.73922064408059418</v>
      </c>
      <c r="AQ35" s="366"/>
      <c r="AR35" s="372"/>
      <c r="AS35" s="372"/>
      <c r="AT35" s="366"/>
      <c r="AU35" s="379"/>
    </row>
    <row r="36" spans="1:47" s="5" customFormat="1" ht="72" customHeight="1" x14ac:dyDescent="0.25">
      <c r="A36" s="299"/>
      <c r="B36" s="316"/>
      <c r="C36" s="305"/>
      <c r="D36" s="308"/>
      <c r="E36" s="321"/>
      <c r="F36" s="321"/>
      <c r="G36" s="47" t="s">
        <v>10</v>
      </c>
      <c r="H36" s="174"/>
      <c r="I36" s="102"/>
      <c r="J36" s="102"/>
      <c r="K36" s="102"/>
      <c r="L36" s="175"/>
      <c r="M36" s="176"/>
      <c r="N36" s="181"/>
      <c r="O36" s="94"/>
      <c r="P36" s="94"/>
      <c r="Q36" s="94"/>
      <c r="R36" s="177"/>
      <c r="S36" s="182"/>
      <c r="T36" s="182"/>
      <c r="U36" s="182"/>
      <c r="V36" s="182"/>
      <c r="W36" s="182"/>
      <c r="X36" s="182"/>
      <c r="Y36" s="176"/>
      <c r="Z36" s="176"/>
      <c r="AA36" s="176"/>
      <c r="AB36" s="176"/>
      <c r="AC36" s="178"/>
      <c r="AD36" s="179"/>
      <c r="AE36" s="176"/>
      <c r="AF36" s="88"/>
      <c r="AG36" s="178"/>
      <c r="AH36" s="178"/>
      <c r="AI36" s="178"/>
      <c r="AJ36" s="179"/>
      <c r="AK36" s="180"/>
      <c r="AL36" s="94"/>
      <c r="AM36" s="94"/>
      <c r="AN36" s="177"/>
      <c r="AO36" s="180"/>
      <c r="AP36" s="94"/>
      <c r="AQ36" s="366"/>
      <c r="AR36" s="372"/>
      <c r="AS36" s="372"/>
      <c r="AT36" s="366"/>
      <c r="AU36" s="379"/>
    </row>
    <row r="37" spans="1:47" s="5" customFormat="1" ht="72" customHeight="1" x14ac:dyDescent="0.25">
      <c r="A37" s="299"/>
      <c r="B37" s="316"/>
      <c r="C37" s="305"/>
      <c r="D37" s="308"/>
      <c r="E37" s="321"/>
      <c r="F37" s="321"/>
      <c r="G37" s="50" t="s">
        <v>11</v>
      </c>
      <c r="H37" s="116">
        <f t="shared" ref="H37" si="45">+L37+R37++X37+Y37+AE37</f>
        <v>165730182</v>
      </c>
      <c r="I37" s="102"/>
      <c r="J37" s="102"/>
      <c r="K37" s="102"/>
      <c r="L37" s="175"/>
      <c r="M37" s="176"/>
      <c r="N37" s="156">
        <v>97852816</v>
      </c>
      <c r="O37" s="156">
        <v>97852816</v>
      </c>
      <c r="P37" s="156">
        <v>97852816</v>
      </c>
      <c r="Q37" s="156">
        <v>97852816</v>
      </c>
      <c r="R37" s="157">
        <f>+Q37</f>
        <v>97852816</v>
      </c>
      <c r="S37" s="135">
        <v>25113733</v>
      </c>
      <c r="T37" s="135">
        <v>25113733</v>
      </c>
      <c r="U37" s="135">
        <v>22986466</v>
      </c>
      <c r="V37" s="135">
        <v>22986466</v>
      </c>
      <c r="W37" s="135">
        <v>22986466</v>
      </c>
      <c r="X37" s="135">
        <v>22986466</v>
      </c>
      <c r="Y37" s="136">
        <v>44890900</v>
      </c>
      <c r="Z37" s="136">
        <v>44890900</v>
      </c>
      <c r="AA37" s="136">
        <v>44890900</v>
      </c>
      <c r="AB37" s="136">
        <v>44890900</v>
      </c>
      <c r="AC37" s="96"/>
      <c r="AD37" s="133"/>
      <c r="AE37" s="136"/>
      <c r="AF37" s="95"/>
      <c r="AG37" s="96"/>
      <c r="AH37" s="96"/>
      <c r="AI37" s="96"/>
      <c r="AJ37" s="133"/>
      <c r="AK37" s="237">
        <v>44890900</v>
      </c>
      <c r="AL37" s="236">
        <v>44890900</v>
      </c>
      <c r="AM37" s="236">
        <v>44890900</v>
      </c>
      <c r="AN37" s="157"/>
      <c r="AO37" s="132">
        <f>+AM37/AB37</f>
        <v>1</v>
      </c>
      <c r="AP37" s="93"/>
      <c r="AQ37" s="366"/>
      <c r="AR37" s="372"/>
      <c r="AS37" s="372"/>
      <c r="AT37" s="366"/>
      <c r="AU37" s="379"/>
    </row>
    <row r="38" spans="1:47" s="5" customFormat="1" ht="72" customHeight="1" x14ac:dyDescent="0.25">
      <c r="A38" s="299"/>
      <c r="B38" s="316"/>
      <c r="C38" s="305"/>
      <c r="D38" s="308"/>
      <c r="E38" s="321"/>
      <c r="F38" s="321"/>
      <c r="G38" s="47" t="s">
        <v>12</v>
      </c>
      <c r="H38" s="116">
        <f t="shared" ref="H38" si="46">+L38++R38+X38+Y38+AE38</f>
        <v>14</v>
      </c>
      <c r="I38" s="25">
        <f t="shared" ref="I38:L39" si="47">+I34+I36</f>
        <v>1</v>
      </c>
      <c r="J38" s="25">
        <f t="shared" si="47"/>
        <v>1</v>
      </c>
      <c r="K38" s="25">
        <f t="shared" si="47"/>
        <v>1</v>
      </c>
      <c r="L38" s="158">
        <f t="shared" si="47"/>
        <v>1</v>
      </c>
      <c r="M38" s="140">
        <f>+M34+M36</f>
        <v>4</v>
      </c>
      <c r="N38" s="159">
        <f t="shared" ref="N38:Y39" si="48">+N34+N36</f>
        <v>4</v>
      </c>
      <c r="O38" s="159">
        <f t="shared" si="48"/>
        <v>4</v>
      </c>
      <c r="P38" s="159">
        <f t="shared" si="48"/>
        <v>4</v>
      </c>
      <c r="Q38" s="159">
        <f t="shared" si="48"/>
        <v>4</v>
      </c>
      <c r="R38" s="160">
        <f t="shared" si="48"/>
        <v>4</v>
      </c>
      <c r="S38" s="161">
        <f t="shared" si="48"/>
        <v>4</v>
      </c>
      <c r="T38" s="161">
        <f t="shared" si="48"/>
        <v>4</v>
      </c>
      <c r="U38" s="161">
        <f t="shared" si="48"/>
        <v>4</v>
      </c>
      <c r="V38" s="161">
        <f t="shared" si="48"/>
        <v>4</v>
      </c>
      <c r="W38" s="161">
        <f t="shared" si="48"/>
        <v>4</v>
      </c>
      <c r="X38" s="161">
        <f t="shared" si="48"/>
        <v>4</v>
      </c>
      <c r="Y38" s="140">
        <f t="shared" si="48"/>
        <v>4</v>
      </c>
      <c r="Z38" s="140">
        <f t="shared" ref="Z38:AA38" si="49">+Z34+Z36</f>
        <v>4</v>
      </c>
      <c r="AA38" s="140">
        <f t="shared" si="49"/>
        <v>4</v>
      </c>
      <c r="AB38" s="140">
        <f t="shared" ref="AB38" si="50">+AB34+AB36</f>
        <v>4</v>
      </c>
      <c r="AC38" s="159"/>
      <c r="AD38" s="162"/>
      <c r="AE38" s="140">
        <f t="shared" ref="AE38:AE39" si="51">+AE34+AE36</f>
        <v>1</v>
      </c>
      <c r="AF38" s="98"/>
      <c r="AG38" s="25"/>
      <c r="AH38" s="25"/>
      <c r="AI38" s="25"/>
      <c r="AJ38" s="141"/>
      <c r="AK38" s="164">
        <f t="shared" ref="AK38:AM39" si="52">+AK34+AK36</f>
        <v>1</v>
      </c>
      <c r="AL38" s="160">
        <f t="shared" si="52"/>
        <v>2</v>
      </c>
      <c r="AM38" s="160">
        <f t="shared" si="52"/>
        <v>3</v>
      </c>
      <c r="AN38" s="98"/>
      <c r="AO38" s="132">
        <f>+AM38/AB38</f>
        <v>0.75</v>
      </c>
      <c r="AP38" s="125">
        <f>(R38+L38+X38+AM38)/H38</f>
        <v>0.8571428571428571</v>
      </c>
      <c r="AQ38" s="366"/>
      <c r="AR38" s="372"/>
      <c r="AS38" s="372"/>
      <c r="AT38" s="366"/>
      <c r="AU38" s="379"/>
    </row>
    <row r="39" spans="1:47" s="5" customFormat="1" ht="72" customHeight="1" thickBot="1" x14ac:dyDescent="0.3">
      <c r="A39" s="299"/>
      <c r="B39" s="317"/>
      <c r="C39" s="318"/>
      <c r="D39" s="308"/>
      <c r="E39" s="322"/>
      <c r="F39" s="322"/>
      <c r="G39" s="51" t="s">
        <v>13</v>
      </c>
      <c r="H39" s="183">
        <f t="shared" ref="H39" si="53">+L39+R39++X39+Y39+AE39</f>
        <v>2388962902</v>
      </c>
      <c r="I39" s="92">
        <f>+I35+I37</f>
        <v>259000000</v>
      </c>
      <c r="J39" s="92">
        <f>+J35+J37</f>
        <v>259000000</v>
      </c>
      <c r="K39" s="92">
        <f>+K35+K37</f>
        <v>266794422</v>
      </c>
      <c r="L39" s="165">
        <f t="shared" si="47"/>
        <v>262322021</v>
      </c>
      <c r="M39" s="146">
        <f>+M35+M37</f>
        <v>348853000</v>
      </c>
      <c r="N39" s="97">
        <f>+N35+N37</f>
        <v>446705816</v>
      </c>
      <c r="O39" s="97">
        <f>+O35+O37</f>
        <v>462953716</v>
      </c>
      <c r="P39" s="97">
        <f>+P35+P37</f>
        <v>462953716</v>
      </c>
      <c r="Q39" s="97">
        <f>+Q35+Q37</f>
        <v>476269815</v>
      </c>
      <c r="R39" s="166">
        <f t="shared" si="48"/>
        <v>476269815</v>
      </c>
      <c r="S39" s="167">
        <f t="shared" si="48"/>
        <v>462772733</v>
      </c>
      <c r="T39" s="167">
        <f t="shared" si="48"/>
        <v>462772733</v>
      </c>
      <c r="U39" s="167">
        <f t="shared" si="48"/>
        <v>460645466</v>
      </c>
      <c r="V39" s="167">
        <f t="shared" si="48"/>
        <v>482731666</v>
      </c>
      <c r="W39" s="167">
        <f t="shared" si="48"/>
        <v>537606666</v>
      </c>
      <c r="X39" s="167">
        <f t="shared" si="48"/>
        <v>528206166</v>
      </c>
      <c r="Y39" s="146">
        <f t="shared" si="48"/>
        <v>584266900</v>
      </c>
      <c r="Z39" s="146">
        <f t="shared" ref="Z39:AA39" si="54">+Z35+Z37</f>
        <v>584266900</v>
      </c>
      <c r="AA39" s="146">
        <f t="shared" si="54"/>
        <v>584266900</v>
      </c>
      <c r="AB39" s="146">
        <f t="shared" ref="AB39" si="55">+AB35+AB37</f>
        <v>592713900</v>
      </c>
      <c r="AC39" s="168"/>
      <c r="AD39" s="169"/>
      <c r="AE39" s="146">
        <f t="shared" si="51"/>
        <v>537898000</v>
      </c>
      <c r="AF39" s="89"/>
      <c r="AG39" s="100"/>
      <c r="AH39" s="100"/>
      <c r="AI39" s="100"/>
      <c r="AJ39" s="148"/>
      <c r="AK39" s="170">
        <f t="shared" si="52"/>
        <v>460104900</v>
      </c>
      <c r="AL39" s="166">
        <f t="shared" si="52"/>
        <v>539197900</v>
      </c>
      <c r="AM39" s="166">
        <f t="shared" si="52"/>
        <v>548635900</v>
      </c>
      <c r="AN39" s="89"/>
      <c r="AO39" s="150">
        <f>+AM39/AB39</f>
        <v>0.92563359826722469</v>
      </c>
      <c r="AP39" s="105">
        <f>(R39+L39+X39+AM39)/H39</f>
        <v>0.75992553106628358</v>
      </c>
      <c r="AQ39" s="367"/>
      <c r="AR39" s="373"/>
      <c r="AS39" s="373"/>
      <c r="AT39" s="367"/>
      <c r="AU39" s="380"/>
    </row>
    <row r="40" spans="1:47" s="5" customFormat="1" ht="63.75" customHeight="1" x14ac:dyDescent="0.25">
      <c r="A40" s="299"/>
      <c r="B40" s="315">
        <v>6</v>
      </c>
      <c r="C40" s="304" t="s">
        <v>156</v>
      </c>
      <c r="D40" s="307" t="s">
        <v>137</v>
      </c>
      <c r="E40" s="320">
        <f>+GESTIÓN!$D$14</f>
        <v>433</v>
      </c>
      <c r="F40" s="320" t="s">
        <v>151</v>
      </c>
      <c r="G40" s="48" t="s">
        <v>8</v>
      </c>
      <c r="H40" s="116">
        <f t="shared" ref="H40" si="56">+L40++R40+X40+Y40+AE40</f>
        <v>24</v>
      </c>
      <c r="I40" s="152">
        <v>3</v>
      </c>
      <c r="J40" s="152">
        <v>3</v>
      </c>
      <c r="K40" s="152">
        <v>3</v>
      </c>
      <c r="L40" s="153">
        <v>3</v>
      </c>
      <c r="M40" s="121">
        <v>6</v>
      </c>
      <c r="N40" s="152">
        <v>6</v>
      </c>
      <c r="O40" s="152">
        <v>7</v>
      </c>
      <c r="P40" s="152">
        <v>7</v>
      </c>
      <c r="Q40" s="152">
        <v>7</v>
      </c>
      <c r="R40" s="153">
        <v>7</v>
      </c>
      <c r="S40" s="154">
        <v>6</v>
      </c>
      <c r="T40" s="154">
        <v>6</v>
      </c>
      <c r="U40" s="154">
        <v>6</v>
      </c>
      <c r="V40" s="153">
        <v>6</v>
      </c>
      <c r="W40" s="153">
        <v>6</v>
      </c>
      <c r="X40" s="153">
        <v>6</v>
      </c>
      <c r="Y40" s="121">
        <v>6</v>
      </c>
      <c r="Z40" s="121">
        <v>6</v>
      </c>
      <c r="AA40" s="121">
        <v>6</v>
      </c>
      <c r="AB40" s="121">
        <v>6</v>
      </c>
      <c r="AC40" s="101"/>
      <c r="AD40" s="155"/>
      <c r="AE40" s="121">
        <v>2</v>
      </c>
      <c r="AF40" s="238"/>
      <c r="AG40" s="101"/>
      <c r="AH40" s="101"/>
      <c r="AI40" s="101"/>
      <c r="AJ40" s="155"/>
      <c r="AK40" s="239">
        <v>1</v>
      </c>
      <c r="AL40" s="240">
        <v>4</v>
      </c>
      <c r="AM40" s="240">
        <v>5</v>
      </c>
      <c r="AN40" s="153"/>
      <c r="AO40" s="124">
        <f>+AM40/AB40</f>
        <v>0.83333333333333337</v>
      </c>
      <c r="AP40" s="125">
        <f>(R40+L40+X40+AM40)/H40</f>
        <v>0.875</v>
      </c>
      <c r="AQ40" s="374" t="s">
        <v>194</v>
      </c>
      <c r="AR40" s="377" t="s">
        <v>195</v>
      </c>
      <c r="AS40" s="377" t="s">
        <v>195</v>
      </c>
      <c r="AT40" s="374" t="s">
        <v>197</v>
      </c>
      <c r="AU40" s="374" t="s">
        <v>196</v>
      </c>
    </row>
    <row r="41" spans="1:47" s="5" customFormat="1" ht="66.75" customHeight="1" x14ac:dyDescent="0.25">
      <c r="A41" s="299"/>
      <c r="B41" s="316"/>
      <c r="C41" s="305"/>
      <c r="D41" s="308"/>
      <c r="E41" s="321"/>
      <c r="F41" s="321"/>
      <c r="G41" s="50" t="s">
        <v>9</v>
      </c>
      <c r="H41" s="116">
        <f>+L41+R41++X41+AB41+AE41</f>
        <v>650151114</v>
      </c>
      <c r="I41" s="92">
        <v>170999895</v>
      </c>
      <c r="J41" s="92">
        <v>170999895</v>
      </c>
      <c r="K41" s="92">
        <v>126996034</v>
      </c>
      <c r="L41" s="126">
        <v>83301867</v>
      </c>
      <c r="M41" s="127">
        <v>168348000</v>
      </c>
      <c r="N41" s="97">
        <v>168348000</v>
      </c>
      <c r="O41" s="97">
        <v>152100100</v>
      </c>
      <c r="P41" s="97">
        <v>152100100</v>
      </c>
      <c r="Q41" s="97">
        <v>126473767</v>
      </c>
      <c r="R41" s="128">
        <v>125356519</v>
      </c>
      <c r="S41" s="135">
        <v>156788000</v>
      </c>
      <c r="T41" s="135">
        <v>156788000</v>
      </c>
      <c r="U41" s="135">
        <v>156788000</v>
      </c>
      <c r="V41" s="135">
        <v>153275000</v>
      </c>
      <c r="W41" s="135">
        <v>164249500</v>
      </c>
      <c r="X41" s="135">
        <v>163232728</v>
      </c>
      <c r="Y41" s="127">
        <v>132868000</v>
      </c>
      <c r="Z41" s="127">
        <v>132868000</v>
      </c>
      <c r="AA41" s="127">
        <v>132868000</v>
      </c>
      <c r="AB41" s="127">
        <v>141908000</v>
      </c>
      <c r="AC41" s="129"/>
      <c r="AD41" s="130"/>
      <c r="AE41" s="127">
        <v>136352000</v>
      </c>
      <c r="AF41" s="97"/>
      <c r="AG41" s="129"/>
      <c r="AH41" s="129"/>
      <c r="AI41" s="129"/>
      <c r="AJ41" s="130"/>
      <c r="AK41" s="237">
        <v>95069000</v>
      </c>
      <c r="AL41" s="236">
        <v>132069000</v>
      </c>
      <c r="AM41" s="236">
        <v>132069000</v>
      </c>
      <c r="AN41" s="128"/>
      <c r="AO41" s="132">
        <f>+AM41/AB41</f>
        <v>0.93066634721086905</v>
      </c>
      <c r="AP41" s="125">
        <f>(R41+L41+X41+AM41)/H41</f>
        <v>0.77514304466761241</v>
      </c>
      <c r="AQ41" s="375"/>
      <c r="AR41" s="372"/>
      <c r="AS41" s="372"/>
      <c r="AT41" s="375"/>
      <c r="AU41" s="375"/>
    </row>
    <row r="42" spans="1:47" s="5" customFormat="1" ht="53.25" customHeight="1" x14ac:dyDescent="0.25">
      <c r="A42" s="299"/>
      <c r="B42" s="316"/>
      <c r="C42" s="305"/>
      <c r="D42" s="308"/>
      <c r="E42" s="321"/>
      <c r="F42" s="321"/>
      <c r="G42" s="47" t="s">
        <v>10</v>
      </c>
      <c r="H42" s="174"/>
      <c r="I42" s="102"/>
      <c r="J42" s="102"/>
      <c r="K42" s="102"/>
      <c r="L42" s="175"/>
      <c r="M42" s="176"/>
      <c r="N42" s="181"/>
      <c r="O42" s="94"/>
      <c r="P42" s="94"/>
      <c r="Q42" s="94"/>
      <c r="R42" s="177"/>
      <c r="S42" s="182"/>
      <c r="T42" s="182"/>
      <c r="U42" s="182"/>
      <c r="V42" s="182"/>
      <c r="W42" s="182"/>
      <c r="X42" s="182"/>
      <c r="Y42" s="176"/>
      <c r="Z42" s="176"/>
      <c r="AA42" s="176"/>
      <c r="AB42" s="176"/>
      <c r="AC42" s="178"/>
      <c r="AD42" s="179"/>
      <c r="AE42" s="176"/>
      <c r="AF42" s="88"/>
      <c r="AG42" s="178"/>
      <c r="AH42" s="178"/>
      <c r="AI42" s="178"/>
      <c r="AJ42" s="179"/>
      <c r="AK42" s="180"/>
      <c r="AL42" s="94"/>
      <c r="AM42" s="94"/>
      <c r="AN42" s="177"/>
      <c r="AO42" s="180"/>
      <c r="AP42" s="94"/>
      <c r="AQ42" s="375"/>
      <c r="AR42" s="372"/>
      <c r="AS42" s="372"/>
      <c r="AT42" s="375"/>
      <c r="AU42" s="375"/>
    </row>
    <row r="43" spans="1:47" s="5" customFormat="1" ht="62.25" customHeight="1" x14ac:dyDescent="0.25">
      <c r="A43" s="299"/>
      <c r="B43" s="316"/>
      <c r="C43" s="305"/>
      <c r="D43" s="308"/>
      <c r="E43" s="321"/>
      <c r="F43" s="321"/>
      <c r="G43" s="50" t="s">
        <v>11</v>
      </c>
      <c r="H43" s="116">
        <f t="shared" ref="H43" si="57">+L43+R43++X43+Y43+AE43</f>
        <v>80757593</v>
      </c>
      <c r="I43" s="102"/>
      <c r="J43" s="102"/>
      <c r="K43" s="102"/>
      <c r="L43" s="175"/>
      <c r="M43" s="176"/>
      <c r="N43" s="156">
        <v>29455450</v>
      </c>
      <c r="O43" s="156">
        <v>29455450</v>
      </c>
      <c r="P43" s="156">
        <v>27737160</v>
      </c>
      <c r="Q43" s="156">
        <v>27737160</v>
      </c>
      <c r="R43" s="157">
        <f>+Q43</f>
        <v>27737160</v>
      </c>
      <c r="S43" s="135">
        <v>14781100</v>
      </c>
      <c r="T43" s="135">
        <v>14781100</v>
      </c>
      <c r="U43" s="135">
        <v>14781100</v>
      </c>
      <c r="V43" s="135">
        <v>14781100</v>
      </c>
      <c r="W43" s="135">
        <v>14781100</v>
      </c>
      <c r="X43" s="135">
        <v>11209700</v>
      </c>
      <c r="Y43" s="136">
        <v>41810733</v>
      </c>
      <c r="Z43" s="136">
        <v>41810733</v>
      </c>
      <c r="AA43" s="136">
        <v>41810733</v>
      </c>
      <c r="AB43" s="136">
        <v>41810240</v>
      </c>
      <c r="AC43" s="96"/>
      <c r="AD43" s="133"/>
      <c r="AE43" s="136"/>
      <c r="AF43" s="95"/>
      <c r="AG43" s="96"/>
      <c r="AH43" s="96"/>
      <c r="AI43" s="96"/>
      <c r="AJ43" s="133"/>
      <c r="AK43" s="237">
        <v>41810240</v>
      </c>
      <c r="AL43" s="236">
        <v>41810240</v>
      </c>
      <c r="AM43" s="236">
        <v>41810240</v>
      </c>
      <c r="AN43" s="157"/>
      <c r="AO43" s="132">
        <f t="shared" ref="AO43:AO48" si="58">+AM43/AB43</f>
        <v>1</v>
      </c>
      <c r="AP43" s="93"/>
      <c r="AQ43" s="375"/>
      <c r="AR43" s="372"/>
      <c r="AS43" s="372"/>
      <c r="AT43" s="375"/>
      <c r="AU43" s="375"/>
    </row>
    <row r="44" spans="1:47" s="5" customFormat="1" ht="54.75" customHeight="1" x14ac:dyDescent="0.25">
      <c r="A44" s="299"/>
      <c r="B44" s="316"/>
      <c r="C44" s="305"/>
      <c r="D44" s="308"/>
      <c r="E44" s="321"/>
      <c r="F44" s="321"/>
      <c r="G44" s="47" t="s">
        <v>12</v>
      </c>
      <c r="H44" s="116">
        <f t="shared" ref="H44" si="59">+L44++R44+X44+Y44+AE44</f>
        <v>24</v>
      </c>
      <c r="I44" s="25">
        <f t="shared" ref="I44:L45" si="60">+I40+I42</f>
        <v>3</v>
      </c>
      <c r="J44" s="25">
        <f t="shared" si="60"/>
        <v>3</v>
      </c>
      <c r="K44" s="25">
        <f t="shared" si="60"/>
        <v>3</v>
      </c>
      <c r="L44" s="158">
        <f t="shared" si="60"/>
        <v>3</v>
      </c>
      <c r="M44" s="140">
        <f>+M40+M42</f>
        <v>6</v>
      </c>
      <c r="N44" s="159">
        <f t="shared" ref="N44:Y45" si="61">+N40+N42</f>
        <v>6</v>
      </c>
      <c r="O44" s="159">
        <f t="shared" si="61"/>
        <v>7</v>
      </c>
      <c r="P44" s="159">
        <f t="shared" si="61"/>
        <v>7</v>
      </c>
      <c r="Q44" s="159">
        <f t="shared" si="61"/>
        <v>7</v>
      </c>
      <c r="R44" s="160">
        <f t="shared" si="61"/>
        <v>7</v>
      </c>
      <c r="S44" s="161">
        <f t="shared" si="61"/>
        <v>6</v>
      </c>
      <c r="T44" s="161">
        <f t="shared" si="61"/>
        <v>6</v>
      </c>
      <c r="U44" s="161">
        <f t="shared" si="61"/>
        <v>6</v>
      </c>
      <c r="V44" s="161">
        <f t="shared" si="61"/>
        <v>6</v>
      </c>
      <c r="W44" s="161">
        <f t="shared" si="61"/>
        <v>6</v>
      </c>
      <c r="X44" s="161">
        <f t="shared" si="61"/>
        <v>6</v>
      </c>
      <c r="Y44" s="140">
        <f t="shared" si="61"/>
        <v>6</v>
      </c>
      <c r="Z44" s="140">
        <f t="shared" ref="Z44:AA44" si="62">+Z40+Z42</f>
        <v>6</v>
      </c>
      <c r="AA44" s="140">
        <f t="shared" si="62"/>
        <v>6</v>
      </c>
      <c r="AB44" s="140">
        <f t="shared" ref="AB44" si="63">+AB40+AB42</f>
        <v>6</v>
      </c>
      <c r="AC44" s="159"/>
      <c r="AD44" s="162"/>
      <c r="AE44" s="140">
        <f t="shared" ref="AE44:AE45" si="64">+AE40+AE42</f>
        <v>2</v>
      </c>
      <c r="AF44" s="98"/>
      <c r="AG44" s="25"/>
      <c r="AH44" s="25"/>
      <c r="AI44" s="25"/>
      <c r="AJ44" s="141"/>
      <c r="AK44" s="164">
        <f t="shared" ref="AK44:AM45" si="65">+AK40+AK42</f>
        <v>1</v>
      </c>
      <c r="AL44" s="160">
        <f t="shared" si="65"/>
        <v>4</v>
      </c>
      <c r="AM44" s="172">
        <f t="shared" si="65"/>
        <v>5</v>
      </c>
      <c r="AN44" s="98"/>
      <c r="AO44" s="132">
        <f t="shared" si="58"/>
        <v>0.83333333333333337</v>
      </c>
      <c r="AP44" s="125">
        <f>(R44+L44+X44+AM44)/H44</f>
        <v>0.875</v>
      </c>
      <c r="AQ44" s="375"/>
      <c r="AR44" s="372"/>
      <c r="AS44" s="372"/>
      <c r="AT44" s="375"/>
      <c r="AU44" s="375"/>
    </row>
    <row r="45" spans="1:47" s="5" customFormat="1" ht="63.75" customHeight="1" thickBot="1" x14ac:dyDescent="0.3">
      <c r="A45" s="299"/>
      <c r="B45" s="317"/>
      <c r="C45" s="318"/>
      <c r="D45" s="323"/>
      <c r="E45" s="322"/>
      <c r="F45" s="322"/>
      <c r="G45" s="52" t="s">
        <v>13</v>
      </c>
      <c r="H45" s="183">
        <f t="shared" ref="H45" si="66">+L45+R45++X45+Y45+AE45</f>
        <v>721868707</v>
      </c>
      <c r="I45" s="99">
        <f>+I41+I43</f>
        <v>170999895</v>
      </c>
      <c r="J45" s="99">
        <f>+J41+J43</f>
        <v>170999895</v>
      </c>
      <c r="K45" s="99">
        <f>+K41+K43</f>
        <v>126996034</v>
      </c>
      <c r="L45" s="165">
        <f t="shared" si="60"/>
        <v>83301867</v>
      </c>
      <c r="M45" s="146">
        <f>+M41+M43</f>
        <v>168348000</v>
      </c>
      <c r="N45" s="146">
        <f>+N41+N43</f>
        <v>197803450</v>
      </c>
      <c r="O45" s="146">
        <f>+O41+O43</f>
        <v>181555550</v>
      </c>
      <c r="P45" s="146">
        <f>+P41+P43</f>
        <v>179837260</v>
      </c>
      <c r="Q45" s="146">
        <f>+Q41+Q43</f>
        <v>154210927</v>
      </c>
      <c r="R45" s="166">
        <f t="shared" si="61"/>
        <v>153093679</v>
      </c>
      <c r="S45" s="167">
        <f t="shared" si="61"/>
        <v>171569100</v>
      </c>
      <c r="T45" s="167">
        <f t="shared" si="61"/>
        <v>171569100</v>
      </c>
      <c r="U45" s="167">
        <f t="shared" si="61"/>
        <v>171569100</v>
      </c>
      <c r="V45" s="167">
        <f t="shared" si="61"/>
        <v>168056100</v>
      </c>
      <c r="W45" s="167">
        <f t="shared" si="61"/>
        <v>179030600</v>
      </c>
      <c r="X45" s="167">
        <f t="shared" si="61"/>
        <v>174442428</v>
      </c>
      <c r="Y45" s="146">
        <f t="shared" si="61"/>
        <v>174678733</v>
      </c>
      <c r="Z45" s="146">
        <f t="shared" ref="Z45:AA45" si="67">+Z41+Z43</f>
        <v>174678733</v>
      </c>
      <c r="AA45" s="146">
        <f t="shared" si="67"/>
        <v>174678733</v>
      </c>
      <c r="AB45" s="146">
        <f t="shared" ref="AB45" si="68">+AB41+AB43</f>
        <v>183718240</v>
      </c>
      <c r="AC45" s="168"/>
      <c r="AD45" s="169"/>
      <c r="AE45" s="146">
        <f t="shared" si="64"/>
        <v>136352000</v>
      </c>
      <c r="AF45" s="89"/>
      <c r="AG45" s="100"/>
      <c r="AH45" s="100"/>
      <c r="AI45" s="100"/>
      <c r="AJ45" s="148"/>
      <c r="AK45" s="170">
        <f t="shared" si="65"/>
        <v>136879240</v>
      </c>
      <c r="AL45" s="166">
        <f t="shared" si="65"/>
        <v>173879240</v>
      </c>
      <c r="AM45" s="173">
        <f t="shared" si="65"/>
        <v>173879240</v>
      </c>
      <c r="AN45" s="89"/>
      <c r="AO45" s="150">
        <f t="shared" si="58"/>
        <v>0.94644516516160837</v>
      </c>
      <c r="AP45" s="105">
        <f>(R45+L45+X45+AM45)/H45</f>
        <v>0.81000493348716385</v>
      </c>
      <c r="AQ45" s="376"/>
      <c r="AR45" s="378"/>
      <c r="AS45" s="378"/>
      <c r="AT45" s="376"/>
      <c r="AU45" s="376"/>
    </row>
    <row r="46" spans="1:47" ht="31.5" customHeight="1" x14ac:dyDescent="0.25">
      <c r="A46" s="309" t="s">
        <v>14</v>
      </c>
      <c r="B46" s="310"/>
      <c r="C46" s="310"/>
      <c r="D46" s="310"/>
      <c r="E46" s="310"/>
      <c r="F46" s="311"/>
      <c r="G46" s="46" t="s">
        <v>9</v>
      </c>
      <c r="H46" s="90">
        <f>H11+H17+H23+H29+H35+H41</f>
        <v>10902519995</v>
      </c>
      <c r="I46" s="90">
        <f>I11+I17+I23+I29+I35+I41</f>
        <v>1643433817</v>
      </c>
      <c r="J46" s="90">
        <f>J11+J17+J23+J29+J35+J41</f>
        <v>1643433817</v>
      </c>
      <c r="K46" s="90">
        <f t="shared" ref="K46:AE46" si="69">K11+K17+K23+K29+K35+K41</f>
        <v>1368650617</v>
      </c>
      <c r="L46" s="90">
        <f t="shared" si="69"/>
        <v>1198849249</v>
      </c>
      <c r="M46" s="90">
        <f t="shared" si="69"/>
        <v>1744585000</v>
      </c>
      <c r="N46" s="90">
        <f t="shared" si="69"/>
        <v>1744585000</v>
      </c>
      <c r="O46" s="90">
        <f t="shared" si="69"/>
        <v>1704184978</v>
      </c>
      <c r="P46" s="90">
        <f t="shared" si="69"/>
        <v>1704184978</v>
      </c>
      <c r="Q46" s="90">
        <f t="shared" si="69"/>
        <v>1660934978</v>
      </c>
      <c r="R46" s="90">
        <f t="shared" si="69"/>
        <v>1659773385</v>
      </c>
      <c r="S46" s="90">
        <f t="shared" si="69"/>
        <v>2300000000</v>
      </c>
      <c r="T46" s="90">
        <f t="shared" si="69"/>
        <v>2300000000</v>
      </c>
      <c r="U46" s="90">
        <f t="shared" si="69"/>
        <v>2300000000</v>
      </c>
      <c r="V46" s="104">
        <f t="shared" si="69"/>
        <v>2291350000</v>
      </c>
      <c r="W46" s="104">
        <f t="shared" si="69"/>
        <v>2291350000</v>
      </c>
      <c r="X46" s="90">
        <f t="shared" si="69"/>
        <v>2272358361</v>
      </c>
      <c r="Y46" s="90">
        <f t="shared" si="69"/>
        <v>3550000000</v>
      </c>
      <c r="Z46" s="90">
        <f t="shared" si="69"/>
        <v>3550000000</v>
      </c>
      <c r="AA46" s="90">
        <f t="shared" si="69"/>
        <v>3150000000</v>
      </c>
      <c r="AB46" s="90">
        <f t="shared" ref="AB46" si="70">AB11+AB17+AB23+AB29+AB35+AB41</f>
        <v>3150000000</v>
      </c>
      <c r="AC46" s="90">
        <f t="shared" si="69"/>
        <v>0</v>
      </c>
      <c r="AD46" s="90">
        <f t="shared" si="69"/>
        <v>0</v>
      </c>
      <c r="AE46" s="90">
        <f t="shared" si="69"/>
        <v>2621539000</v>
      </c>
      <c r="AF46" s="90">
        <f t="shared" ref="AF46:AJ46" si="71">AF11+AF29+AF35+AF41</f>
        <v>0</v>
      </c>
      <c r="AG46" s="90">
        <f t="shared" si="71"/>
        <v>0</v>
      </c>
      <c r="AH46" s="90">
        <f t="shared" si="71"/>
        <v>0</v>
      </c>
      <c r="AI46" s="90">
        <f t="shared" si="71"/>
        <v>0</v>
      </c>
      <c r="AJ46" s="90">
        <f t="shared" si="71"/>
        <v>0</v>
      </c>
      <c r="AK46" s="90">
        <f t="shared" ref="AK46:AL46" si="72">AK11+AK17+AK23+AK29+AK35+AK41</f>
        <v>1632800000</v>
      </c>
      <c r="AL46" s="90">
        <f t="shared" si="72"/>
        <v>2312671900</v>
      </c>
      <c r="AM46" s="90">
        <f t="shared" ref="AM46" si="73">AM11+AM17+AM23+AM29+AM35+AM41</f>
        <v>2422195100</v>
      </c>
      <c r="AN46" s="22"/>
      <c r="AO46" s="207">
        <f t="shared" si="58"/>
        <v>0.76895082539682535</v>
      </c>
      <c r="AP46" s="125">
        <f>(R46+L46+X46+AM46)/H46</f>
        <v>0.69279176726701341</v>
      </c>
    </row>
    <row r="47" spans="1:47" ht="28.5" customHeight="1" x14ac:dyDescent="0.25">
      <c r="A47" s="309"/>
      <c r="B47" s="310"/>
      <c r="C47" s="310"/>
      <c r="D47" s="310"/>
      <c r="E47" s="310"/>
      <c r="F47" s="311"/>
      <c r="G47" s="50" t="s">
        <v>11</v>
      </c>
      <c r="H47" s="159">
        <f>+H13+H19+H25+H31+H37+H43</f>
        <v>911025191</v>
      </c>
      <c r="I47" s="187">
        <f t="shared" ref="I47:AD47" si="74">+I13+I19+I25+I31+I37+I43</f>
        <v>0</v>
      </c>
      <c r="J47" s="187">
        <f t="shared" si="74"/>
        <v>0</v>
      </c>
      <c r="K47" s="187">
        <f t="shared" si="74"/>
        <v>0</v>
      </c>
      <c r="L47" s="159">
        <f t="shared" si="74"/>
        <v>0</v>
      </c>
      <c r="M47" s="159">
        <f t="shared" si="74"/>
        <v>0</v>
      </c>
      <c r="N47" s="159">
        <f t="shared" si="74"/>
        <v>406228423</v>
      </c>
      <c r="O47" s="159">
        <f t="shared" si="74"/>
        <v>406228423</v>
      </c>
      <c r="P47" s="159">
        <f t="shared" si="74"/>
        <v>404510129</v>
      </c>
      <c r="Q47" s="159">
        <f t="shared" si="74"/>
        <v>404510129</v>
      </c>
      <c r="R47" s="159">
        <f t="shared" si="74"/>
        <v>404510128</v>
      </c>
      <c r="S47" s="159">
        <f t="shared" si="74"/>
        <v>148104234</v>
      </c>
      <c r="T47" s="159">
        <f t="shared" si="74"/>
        <v>148104234</v>
      </c>
      <c r="U47" s="159">
        <f t="shared" si="74"/>
        <v>145832899</v>
      </c>
      <c r="V47" s="184">
        <f t="shared" si="74"/>
        <v>145832899</v>
      </c>
      <c r="W47" s="184">
        <f t="shared" si="74"/>
        <v>145832899</v>
      </c>
      <c r="X47" s="159">
        <f t="shared" si="74"/>
        <v>142261499</v>
      </c>
      <c r="Y47" s="90">
        <f t="shared" si="74"/>
        <v>364253564</v>
      </c>
      <c r="Z47" s="90">
        <f t="shared" si="74"/>
        <v>364253564</v>
      </c>
      <c r="AA47" s="90">
        <f t="shared" si="74"/>
        <v>364253564</v>
      </c>
      <c r="AB47" s="90">
        <f t="shared" ref="AB47" si="75">+AB13+AB19+AB25+AB31+AB37+AB43</f>
        <v>359657271</v>
      </c>
      <c r="AC47" s="90">
        <f t="shared" si="74"/>
        <v>0</v>
      </c>
      <c r="AD47" s="90">
        <f t="shared" si="74"/>
        <v>0</v>
      </c>
      <c r="AE47" s="90">
        <f>+AE13+AE19+AE25+AE31+AE37+AE43</f>
        <v>0</v>
      </c>
      <c r="AF47" s="90">
        <f t="shared" ref="AF47:AJ47" si="76">+AF13+AF31+AF43</f>
        <v>0</v>
      </c>
      <c r="AG47" s="90">
        <f t="shared" si="76"/>
        <v>0</v>
      </c>
      <c r="AH47" s="90">
        <f t="shared" si="76"/>
        <v>0</v>
      </c>
      <c r="AI47" s="90">
        <f t="shared" si="76"/>
        <v>0</v>
      </c>
      <c r="AJ47" s="90">
        <f t="shared" si="76"/>
        <v>0</v>
      </c>
      <c r="AK47" s="90">
        <f t="shared" ref="AK47:AL47" si="77">+AK13+AK19+AK25+AK31+AK37+AK43</f>
        <v>315275603</v>
      </c>
      <c r="AL47" s="90">
        <f t="shared" si="77"/>
        <v>359657271</v>
      </c>
      <c r="AM47" s="90">
        <f t="shared" ref="AM47" si="78">+AM13+AM19+AM25+AM31+AM37+AM43</f>
        <v>359657271</v>
      </c>
      <c r="AN47" s="27"/>
      <c r="AO47" s="207">
        <f t="shared" si="58"/>
        <v>1</v>
      </c>
      <c r="AP47" s="209"/>
    </row>
    <row r="48" spans="1:47" ht="35.25" customHeight="1" thickBot="1" x14ac:dyDescent="0.3">
      <c r="A48" s="312"/>
      <c r="B48" s="313"/>
      <c r="C48" s="313"/>
      <c r="D48" s="313"/>
      <c r="E48" s="313"/>
      <c r="F48" s="314"/>
      <c r="G48" s="49" t="s">
        <v>14</v>
      </c>
      <c r="H48" s="185">
        <f t="shared" ref="H48" si="79">H46+H47</f>
        <v>11813545186</v>
      </c>
      <c r="I48" s="185">
        <f t="shared" ref="I48:AE48" si="80">I46+I47</f>
        <v>1643433817</v>
      </c>
      <c r="J48" s="185">
        <f t="shared" si="80"/>
        <v>1643433817</v>
      </c>
      <c r="K48" s="185">
        <f t="shared" si="80"/>
        <v>1368650617</v>
      </c>
      <c r="L48" s="185">
        <f t="shared" si="80"/>
        <v>1198849249</v>
      </c>
      <c r="M48" s="185">
        <f t="shared" si="80"/>
        <v>1744585000</v>
      </c>
      <c r="N48" s="185">
        <f t="shared" si="80"/>
        <v>2150813423</v>
      </c>
      <c r="O48" s="185">
        <f t="shared" si="80"/>
        <v>2110413401</v>
      </c>
      <c r="P48" s="185">
        <f t="shared" si="80"/>
        <v>2108695107</v>
      </c>
      <c r="Q48" s="185">
        <f t="shared" si="80"/>
        <v>2065445107</v>
      </c>
      <c r="R48" s="185">
        <f t="shared" si="80"/>
        <v>2064283513</v>
      </c>
      <c r="S48" s="185">
        <f t="shared" si="80"/>
        <v>2448104234</v>
      </c>
      <c r="T48" s="185">
        <f t="shared" si="80"/>
        <v>2448104234</v>
      </c>
      <c r="U48" s="185">
        <f t="shared" si="80"/>
        <v>2445832899</v>
      </c>
      <c r="V48" s="186">
        <f t="shared" si="80"/>
        <v>2437182899</v>
      </c>
      <c r="W48" s="186">
        <f t="shared" si="80"/>
        <v>2437182899</v>
      </c>
      <c r="X48" s="185">
        <f t="shared" si="80"/>
        <v>2414619860</v>
      </c>
      <c r="Y48" s="218">
        <f t="shared" si="80"/>
        <v>3914253564</v>
      </c>
      <c r="Z48" s="185">
        <f t="shared" si="80"/>
        <v>3914253564</v>
      </c>
      <c r="AA48" s="185">
        <f t="shared" si="80"/>
        <v>3514253564</v>
      </c>
      <c r="AB48" s="185">
        <f t="shared" ref="AB48" si="81">AB46+AB47</f>
        <v>3509657271</v>
      </c>
      <c r="AC48" s="185">
        <f t="shared" si="80"/>
        <v>0</v>
      </c>
      <c r="AD48" s="185">
        <f t="shared" si="80"/>
        <v>0</v>
      </c>
      <c r="AE48" s="185">
        <f t="shared" si="80"/>
        <v>2621539000</v>
      </c>
      <c r="AF48" s="26">
        <f t="shared" ref="AF48:AK48" si="82">+AF46+AF47</f>
        <v>0</v>
      </c>
      <c r="AG48" s="26">
        <f t="shared" si="82"/>
        <v>0</v>
      </c>
      <c r="AH48" s="26">
        <f t="shared" si="82"/>
        <v>0</v>
      </c>
      <c r="AI48" s="26">
        <f t="shared" si="82"/>
        <v>0</v>
      </c>
      <c r="AJ48" s="26">
        <f t="shared" si="82"/>
        <v>0</v>
      </c>
      <c r="AK48" s="210">
        <f t="shared" si="82"/>
        <v>1948075603</v>
      </c>
      <c r="AL48" s="210">
        <f t="shared" ref="AL48:AM48" si="83">+AL46+AL47</f>
        <v>2672329171</v>
      </c>
      <c r="AM48" s="210">
        <f t="shared" si="83"/>
        <v>2781852371</v>
      </c>
      <c r="AN48" s="29"/>
      <c r="AO48" s="208">
        <f t="shared" si="58"/>
        <v>0.7926279280846622</v>
      </c>
      <c r="AP48" s="209"/>
    </row>
    <row r="50" spans="7:38" x14ac:dyDescent="0.25">
      <c r="AL50" s="219"/>
    </row>
    <row r="51" spans="7:38" x14ac:dyDescent="0.25">
      <c r="G51" s="69" t="s">
        <v>125</v>
      </c>
      <c r="H51" s="1"/>
      <c r="I51" s="1"/>
      <c r="J51" s="1"/>
      <c r="K51" s="1"/>
      <c r="L51" s="1"/>
      <c r="M51" s="1"/>
    </row>
    <row r="52" spans="7:38" ht="15.75" customHeight="1" x14ac:dyDescent="0.25">
      <c r="G52" s="71" t="s">
        <v>126</v>
      </c>
      <c r="H52" s="328" t="s">
        <v>127</v>
      </c>
      <c r="I52" s="328"/>
      <c r="J52" s="328"/>
      <c r="K52" s="328"/>
      <c r="L52" s="330" t="s">
        <v>128</v>
      </c>
      <c r="M52" s="330"/>
      <c r="N52" s="330"/>
      <c r="AB52" s="221"/>
    </row>
    <row r="53" spans="7:38" x14ac:dyDescent="0.25">
      <c r="G53" s="70">
        <v>11</v>
      </c>
      <c r="H53" s="329" t="s">
        <v>129</v>
      </c>
      <c r="I53" s="329"/>
      <c r="J53" s="329"/>
      <c r="K53" s="329"/>
      <c r="L53" s="331" t="s">
        <v>131</v>
      </c>
      <c r="M53" s="331"/>
      <c r="N53" s="331"/>
    </row>
  </sheetData>
  <mergeCells count="98">
    <mergeCell ref="AQ34:AQ39"/>
    <mergeCell ref="AR34:AR39"/>
    <mergeCell ref="AS34:AS39"/>
    <mergeCell ref="AT34:AT39"/>
    <mergeCell ref="AU34:AU39"/>
    <mergeCell ref="AQ28:AQ33"/>
    <mergeCell ref="AR28:AR33"/>
    <mergeCell ref="AS28:AS33"/>
    <mergeCell ref="AT28:AT33"/>
    <mergeCell ref="AU28:AU33"/>
    <mergeCell ref="AQ40:AQ45"/>
    <mergeCell ref="AR40:AR45"/>
    <mergeCell ref="AS40:AS45"/>
    <mergeCell ref="AT40:AT45"/>
    <mergeCell ref="AU40:AU45"/>
    <mergeCell ref="AS16:AS21"/>
    <mergeCell ref="AT16:AT21"/>
    <mergeCell ref="AU16:AU21"/>
    <mergeCell ref="AQ22:AQ27"/>
    <mergeCell ref="AR22:AR27"/>
    <mergeCell ref="AS22:AS27"/>
    <mergeCell ref="AT22:AT27"/>
    <mergeCell ref="AU22:AU27"/>
    <mergeCell ref="AS7:AS9"/>
    <mergeCell ref="AT7:AT9"/>
    <mergeCell ref="AU7:AU9"/>
    <mergeCell ref="AQ10:AQ15"/>
    <mergeCell ref="AR10:AR15"/>
    <mergeCell ref="AS10:AS15"/>
    <mergeCell ref="AT10:AT15"/>
    <mergeCell ref="AU10:AU15"/>
    <mergeCell ref="D22:D27"/>
    <mergeCell ref="E22:E27"/>
    <mergeCell ref="F22:F27"/>
    <mergeCell ref="AQ7:AQ9"/>
    <mergeCell ref="AR7:AR9"/>
    <mergeCell ref="AQ16:AQ21"/>
    <mergeCell ref="AR16:AR21"/>
    <mergeCell ref="A1:E3"/>
    <mergeCell ref="A4:P4"/>
    <mergeCell ref="A5:P5"/>
    <mergeCell ref="AM3:AP3"/>
    <mergeCell ref="F1:AP1"/>
    <mergeCell ref="F3:AL3"/>
    <mergeCell ref="Q4:AP4"/>
    <mergeCell ref="Q5:AP5"/>
    <mergeCell ref="F2:AP2"/>
    <mergeCell ref="H52:K52"/>
    <mergeCell ref="H53:K53"/>
    <mergeCell ref="L52:N52"/>
    <mergeCell ref="L53:N53"/>
    <mergeCell ref="AO7:AO9"/>
    <mergeCell ref="H7:H9"/>
    <mergeCell ref="AE8:AJ8"/>
    <mergeCell ref="AP7:AP9"/>
    <mergeCell ref="B7:D8"/>
    <mergeCell ref="J7:AJ7"/>
    <mergeCell ref="I8:L8"/>
    <mergeCell ref="M8:R8"/>
    <mergeCell ref="S8:X8"/>
    <mergeCell ref="Y8:AD8"/>
    <mergeCell ref="AK8:AN8"/>
    <mergeCell ref="F7:F9"/>
    <mergeCell ref="AK7:AN7"/>
    <mergeCell ref="G7:G9"/>
    <mergeCell ref="E7:E9"/>
    <mergeCell ref="E40:E45"/>
    <mergeCell ref="F40:F45"/>
    <mergeCell ref="E10:E15"/>
    <mergeCell ref="F10:F15"/>
    <mergeCell ref="A7:A9"/>
    <mergeCell ref="A10:A21"/>
    <mergeCell ref="B10:B15"/>
    <mergeCell ref="C10:C15"/>
    <mergeCell ref="D10:D15"/>
    <mergeCell ref="B28:B33"/>
    <mergeCell ref="C28:C33"/>
    <mergeCell ref="D28:D33"/>
    <mergeCell ref="E16:E21"/>
    <mergeCell ref="F16:F21"/>
    <mergeCell ref="B22:B27"/>
    <mergeCell ref="C22:C27"/>
    <mergeCell ref="A22:A27"/>
    <mergeCell ref="B16:B21"/>
    <mergeCell ref="C16:C21"/>
    <mergeCell ref="D16:D21"/>
    <mergeCell ref="A46:F48"/>
    <mergeCell ref="D34:D39"/>
    <mergeCell ref="B34:B39"/>
    <mergeCell ref="C34:C39"/>
    <mergeCell ref="A28:A45"/>
    <mergeCell ref="E28:E33"/>
    <mergeCell ref="F28:F33"/>
    <mergeCell ref="E34:E39"/>
    <mergeCell ref="F34:F39"/>
    <mergeCell ref="B40:B45"/>
    <mergeCell ref="C40:C45"/>
    <mergeCell ref="D40:D45"/>
  </mergeCells>
  <dataValidations count="1">
    <dataValidation type="list" allowBlank="1" showInputMessage="1" showErrorMessage="1" sqref="D10:D45" xr:uid="{00000000-0002-0000-0100-000000000000}">
      <formula1>#REF!</formula1>
    </dataValidation>
  </dataValidations>
  <printOptions horizontalCentered="1" verticalCentered="1"/>
  <pageMargins left="0" right="0" top="0" bottom="0.39370078740157483" header="0.31496062992125984" footer="0"/>
  <pageSetup scale="5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2"/>
  <sheetViews>
    <sheetView topLeftCell="A25" zoomScale="64" zoomScaleNormal="64" workbookViewId="0">
      <selection activeCell="D8" sqref="D8"/>
    </sheetView>
  </sheetViews>
  <sheetFormatPr baseColWidth="10" defaultRowHeight="12.75" x14ac:dyDescent="0.25"/>
  <cols>
    <col min="1" max="1" width="18" style="8" customWidth="1"/>
    <col min="2" max="2" width="18.28515625" style="8" customWidth="1"/>
    <col min="3" max="3" width="25.5703125" style="19" customWidth="1"/>
    <col min="4" max="4" width="11.28515625" style="8" customWidth="1"/>
    <col min="5" max="5" width="10.28515625" style="8" customWidth="1"/>
    <col min="6" max="6" width="11.7109375" style="8" customWidth="1"/>
    <col min="7" max="13" width="8.28515625" style="8" customWidth="1"/>
    <col min="14" max="18" width="8.28515625" style="9" customWidth="1"/>
    <col min="19" max="19" width="11.7109375" style="9" customWidth="1"/>
    <col min="20" max="20" width="10.42578125" style="9" customWidth="1"/>
    <col min="21" max="21" width="13.28515625" style="9" customWidth="1"/>
    <col min="22" max="22" width="66.140625" style="12" customWidth="1"/>
    <col min="23" max="31" width="11.42578125" style="12"/>
    <col min="32" max="16384" width="11.42578125" style="8"/>
  </cols>
  <sheetData>
    <row r="1" spans="1:32" s="10" customFormat="1" ht="43.5" customHeight="1" x14ac:dyDescent="0.25">
      <c r="A1" s="333"/>
      <c r="B1" s="334"/>
      <c r="C1" s="334"/>
      <c r="D1" s="280" t="s">
        <v>135</v>
      </c>
      <c r="E1" s="281"/>
      <c r="F1" s="281"/>
      <c r="G1" s="281"/>
      <c r="H1" s="281"/>
      <c r="I1" s="281"/>
      <c r="J1" s="281"/>
      <c r="K1" s="281"/>
      <c r="L1" s="281"/>
      <c r="M1" s="281"/>
      <c r="N1" s="281"/>
      <c r="O1" s="281"/>
      <c r="P1" s="281"/>
      <c r="Q1" s="281"/>
      <c r="R1" s="281"/>
      <c r="S1" s="281"/>
      <c r="T1" s="281"/>
      <c r="U1" s="281"/>
      <c r="V1" s="282"/>
    </row>
    <row r="2" spans="1:32" s="10" customFormat="1" ht="64.5" customHeight="1" x14ac:dyDescent="0.25">
      <c r="A2" s="336"/>
      <c r="B2" s="337"/>
      <c r="C2" s="337"/>
      <c r="D2" s="283" t="s">
        <v>133</v>
      </c>
      <c r="E2" s="284"/>
      <c r="F2" s="284"/>
      <c r="G2" s="284"/>
      <c r="H2" s="284"/>
      <c r="I2" s="284"/>
      <c r="J2" s="284"/>
      <c r="K2" s="284"/>
      <c r="L2" s="284"/>
      <c r="M2" s="284"/>
      <c r="N2" s="284"/>
      <c r="O2" s="284"/>
      <c r="P2" s="284"/>
      <c r="Q2" s="284"/>
      <c r="R2" s="284"/>
      <c r="S2" s="284"/>
      <c r="T2" s="284"/>
      <c r="U2" s="284"/>
      <c r="V2" s="285"/>
    </row>
    <row r="3" spans="1:32" s="10" customFormat="1" ht="43.5" customHeight="1" thickBot="1" x14ac:dyDescent="0.3">
      <c r="A3" s="339"/>
      <c r="B3" s="340"/>
      <c r="C3" s="340"/>
      <c r="D3" s="407" t="s">
        <v>123</v>
      </c>
      <c r="E3" s="408"/>
      <c r="F3" s="408"/>
      <c r="G3" s="408"/>
      <c r="H3" s="408"/>
      <c r="I3" s="408"/>
      <c r="J3" s="408"/>
      <c r="K3" s="408"/>
      <c r="L3" s="408"/>
      <c r="M3" s="408"/>
      <c r="N3" s="408"/>
      <c r="O3" s="408"/>
      <c r="P3" s="408"/>
      <c r="Q3" s="408"/>
      <c r="R3" s="408"/>
      <c r="S3" s="408"/>
      <c r="T3" s="408"/>
      <c r="U3" s="408"/>
      <c r="V3" s="409"/>
    </row>
    <row r="4" spans="1:32" s="10" customFormat="1" ht="43.5" customHeight="1" thickBot="1" x14ac:dyDescent="0.3">
      <c r="A4" s="333"/>
      <c r="B4" s="334"/>
      <c r="C4" s="334"/>
      <c r="D4" s="334"/>
      <c r="E4" s="334"/>
      <c r="F4" s="334"/>
      <c r="G4" s="334"/>
      <c r="H4" s="334"/>
      <c r="I4" s="334"/>
      <c r="J4" s="334"/>
      <c r="K4" s="334"/>
      <c r="L4" s="334"/>
      <c r="M4" s="334"/>
      <c r="N4" s="334"/>
      <c r="O4" s="334"/>
      <c r="P4" s="334"/>
      <c r="Q4" s="334"/>
      <c r="R4" s="334"/>
      <c r="S4" s="334"/>
      <c r="T4" s="334"/>
      <c r="U4" s="334"/>
      <c r="V4" s="416"/>
    </row>
    <row r="5" spans="1:32" s="10" customFormat="1" ht="43.5" customHeight="1" x14ac:dyDescent="0.25">
      <c r="A5" s="400" t="s">
        <v>0</v>
      </c>
      <c r="B5" s="401"/>
      <c r="C5" s="401"/>
      <c r="D5" s="410" t="s">
        <v>136</v>
      </c>
      <c r="E5" s="411"/>
      <c r="F5" s="411"/>
      <c r="G5" s="411"/>
      <c r="H5" s="411"/>
      <c r="I5" s="411"/>
      <c r="J5" s="411"/>
      <c r="K5" s="411"/>
      <c r="L5" s="411"/>
      <c r="M5" s="411"/>
      <c r="N5" s="411"/>
      <c r="O5" s="411"/>
      <c r="P5" s="411"/>
      <c r="Q5" s="411"/>
      <c r="R5" s="411"/>
      <c r="S5" s="411"/>
      <c r="T5" s="411"/>
      <c r="U5" s="411"/>
      <c r="V5" s="412"/>
      <c r="W5" s="222"/>
      <c r="X5" s="222"/>
      <c r="Y5" s="222"/>
      <c r="Z5" s="222"/>
      <c r="AA5" s="222"/>
      <c r="AB5" s="222"/>
      <c r="AC5" s="222"/>
      <c r="AD5" s="222"/>
      <c r="AE5" s="222"/>
      <c r="AF5" s="244"/>
    </row>
    <row r="6" spans="1:32" s="10" customFormat="1" ht="43.5" customHeight="1" thickBot="1" x14ac:dyDescent="0.3">
      <c r="A6" s="398" t="s">
        <v>2</v>
      </c>
      <c r="B6" s="399"/>
      <c r="C6" s="399"/>
      <c r="D6" s="413" t="s">
        <v>140</v>
      </c>
      <c r="E6" s="414"/>
      <c r="F6" s="414"/>
      <c r="G6" s="414"/>
      <c r="H6" s="414"/>
      <c r="I6" s="414"/>
      <c r="J6" s="414"/>
      <c r="K6" s="414"/>
      <c r="L6" s="414"/>
      <c r="M6" s="414"/>
      <c r="N6" s="414"/>
      <c r="O6" s="414"/>
      <c r="P6" s="414"/>
      <c r="Q6" s="414"/>
      <c r="R6" s="414"/>
      <c r="S6" s="414"/>
      <c r="T6" s="414"/>
      <c r="U6" s="414"/>
      <c r="V6" s="415"/>
      <c r="W6" s="245"/>
      <c r="X6" s="245"/>
      <c r="Y6" s="245"/>
      <c r="Z6" s="245"/>
      <c r="AA6" s="245"/>
      <c r="AB6" s="245"/>
      <c r="AC6" s="245"/>
      <c r="AD6" s="245"/>
      <c r="AE6" s="245"/>
      <c r="AF6" s="246"/>
    </row>
    <row r="7" spans="1:32" s="11" customFormat="1" ht="42.75" customHeight="1" x14ac:dyDescent="0.25">
      <c r="A7" s="402" t="s">
        <v>57</v>
      </c>
      <c r="B7" s="393" t="s">
        <v>58</v>
      </c>
      <c r="C7" s="394" t="s">
        <v>59</v>
      </c>
      <c r="D7" s="396" t="s">
        <v>60</v>
      </c>
      <c r="E7" s="397"/>
      <c r="F7" s="393" t="s">
        <v>138</v>
      </c>
      <c r="G7" s="393"/>
      <c r="H7" s="393"/>
      <c r="I7" s="393"/>
      <c r="J7" s="393"/>
      <c r="K7" s="393"/>
      <c r="L7" s="393"/>
      <c r="M7" s="393"/>
      <c r="N7" s="393"/>
      <c r="O7" s="393"/>
      <c r="P7" s="393"/>
      <c r="Q7" s="393"/>
      <c r="R7" s="393"/>
      <c r="S7" s="393"/>
      <c r="T7" s="393" t="s">
        <v>64</v>
      </c>
      <c r="U7" s="393"/>
      <c r="V7" s="405" t="s">
        <v>175</v>
      </c>
    </row>
    <row r="8" spans="1:32" s="11" customFormat="1" ht="59.25" customHeight="1" thickBot="1" x14ac:dyDescent="0.3">
      <c r="A8" s="403"/>
      <c r="B8" s="404"/>
      <c r="C8" s="395"/>
      <c r="D8" s="54" t="s">
        <v>61</v>
      </c>
      <c r="E8" s="54" t="s">
        <v>62</v>
      </c>
      <c r="F8" s="54" t="s">
        <v>63</v>
      </c>
      <c r="G8" s="53" t="s">
        <v>15</v>
      </c>
      <c r="H8" s="53" t="s">
        <v>16</v>
      </c>
      <c r="I8" s="53" t="s">
        <v>17</v>
      </c>
      <c r="J8" s="53" t="s">
        <v>18</v>
      </c>
      <c r="K8" s="53" t="s">
        <v>19</v>
      </c>
      <c r="L8" s="53" t="s">
        <v>20</v>
      </c>
      <c r="M8" s="53" t="s">
        <v>21</v>
      </c>
      <c r="N8" s="53" t="s">
        <v>22</v>
      </c>
      <c r="O8" s="53" t="s">
        <v>23</v>
      </c>
      <c r="P8" s="53" t="s">
        <v>24</v>
      </c>
      <c r="Q8" s="53" t="s">
        <v>25</v>
      </c>
      <c r="R8" s="53" t="s">
        <v>26</v>
      </c>
      <c r="S8" s="80" t="s">
        <v>27</v>
      </c>
      <c r="T8" s="80" t="s">
        <v>65</v>
      </c>
      <c r="U8" s="80" t="s">
        <v>66</v>
      </c>
      <c r="V8" s="406"/>
    </row>
    <row r="9" spans="1:32" s="12" customFormat="1" ht="141" customHeight="1" x14ac:dyDescent="0.25">
      <c r="A9" s="417" t="s">
        <v>147</v>
      </c>
      <c r="B9" s="422" t="s">
        <v>157</v>
      </c>
      <c r="C9" s="435" t="s">
        <v>206</v>
      </c>
      <c r="D9" s="425" t="s">
        <v>139</v>
      </c>
      <c r="E9" s="425"/>
      <c r="F9" s="55" t="s">
        <v>28</v>
      </c>
      <c r="G9" s="243">
        <v>6.5299999999999997E-2</v>
      </c>
      <c r="H9" s="243">
        <v>6.4699999999999994E-2</v>
      </c>
      <c r="I9" s="243">
        <v>8.5000000000000006E-2</v>
      </c>
      <c r="J9" s="243">
        <v>8.5000000000000006E-2</v>
      </c>
      <c r="K9" s="243">
        <v>8.5000000000000006E-2</v>
      </c>
      <c r="L9" s="243">
        <v>8.5000000000000006E-2</v>
      </c>
      <c r="M9" s="243">
        <v>0.105</v>
      </c>
      <c r="N9" s="243">
        <v>8.5000000000000006E-2</v>
      </c>
      <c r="O9" s="243">
        <v>8.5000000000000006E-2</v>
      </c>
      <c r="P9" s="243">
        <v>8.5000000000000006E-2</v>
      </c>
      <c r="Q9" s="243">
        <v>8.5000000000000006E-2</v>
      </c>
      <c r="R9" s="243">
        <v>8.5000000000000006E-2</v>
      </c>
      <c r="S9" s="194">
        <f>SUM(G9:R9)</f>
        <v>0.99999999999999989</v>
      </c>
      <c r="T9" s="433">
        <v>0.12</v>
      </c>
      <c r="U9" s="434">
        <v>0.12</v>
      </c>
      <c r="V9" s="438" t="s">
        <v>202</v>
      </c>
    </row>
    <row r="10" spans="1:32" s="12" customFormat="1" ht="141" customHeight="1" x14ac:dyDescent="0.25">
      <c r="A10" s="418"/>
      <c r="B10" s="423"/>
      <c r="C10" s="426"/>
      <c r="D10" s="384"/>
      <c r="E10" s="384"/>
      <c r="F10" s="57" t="s">
        <v>29</v>
      </c>
      <c r="G10" s="188">
        <v>6.5299999999999997E-2</v>
      </c>
      <c r="H10" s="188">
        <v>6.4699999999999994E-2</v>
      </c>
      <c r="I10" s="188">
        <v>8.5000000000000006E-2</v>
      </c>
      <c r="J10" s="188">
        <v>8.5000000000000006E-2</v>
      </c>
      <c r="K10" s="188">
        <v>8.5000000000000006E-2</v>
      </c>
      <c r="L10" s="188">
        <v>8.5000000000000006E-2</v>
      </c>
      <c r="M10" s="189">
        <v>0.105</v>
      </c>
      <c r="N10" s="189">
        <v>8.5000000000000006E-2</v>
      </c>
      <c r="O10" s="189">
        <v>8.5000000000000006E-2</v>
      </c>
      <c r="P10" s="190"/>
      <c r="Q10" s="190"/>
      <c r="R10" s="190"/>
      <c r="S10" s="192">
        <f>SUM(G10:R10)</f>
        <v>0.745</v>
      </c>
      <c r="T10" s="390"/>
      <c r="U10" s="386"/>
      <c r="V10" s="437"/>
    </row>
    <row r="11" spans="1:32" s="12" customFormat="1" ht="123.75" customHeight="1" x14ac:dyDescent="0.25">
      <c r="A11" s="418"/>
      <c r="B11" s="423" t="s">
        <v>158</v>
      </c>
      <c r="C11" s="431" t="s">
        <v>207</v>
      </c>
      <c r="D11" s="384" t="s">
        <v>139</v>
      </c>
      <c r="E11" s="384"/>
      <c r="F11" s="108" t="s">
        <v>28</v>
      </c>
      <c r="G11" s="188">
        <v>1.3599999999999999E-2</v>
      </c>
      <c r="H11" s="189">
        <v>0.05</v>
      </c>
      <c r="I11" s="188">
        <v>9.5299999999999996E-2</v>
      </c>
      <c r="J11" s="188">
        <v>0.13089999999999999</v>
      </c>
      <c r="K11" s="188">
        <v>0.13089999999999999</v>
      </c>
      <c r="L11" s="188">
        <v>0.13089999999999999</v>
      </c>
      <c r="M11" s="188">
        <v>0.13089999999999999</v>
      </c>
      <c r="N11" s="188">
        <v>6.3500000000000001E-2</v>
      </c>
      <c r="O11" s="188">
        <v>6.3500000000000001E-2</v>
      </c>
      <c r="P11" s="188">
        <v>6.3500000000000001E-2</v>
      </c>
      <c r="Q11" s="188">
        <v>6.3500000000000001E-2</v>
      </c>
      <c r="R11" s="188">
        <v>6.3500000000000001E-2</v>
      </c>
      <c r="S11" s="191">
        <f t="shared" ref="S11:S30" si="0">SUM(G11:R11)</f>
        <v>1</v>
      </c>
      <c r="T11" s="390">
        <f>+U11</f>
        <v>0.1</v>
      </c>
      <c r="U11" s="386">
        <v>0.1</v>
      </c>
      <c r="V11" s="436" t="s">
        <v>203</v>
      </c>
    </row>
    <row r="12" spans="1:32" s="12" customFormat="1" ht="123.75" customHeight="1" x14ac:dyDescent="0.25">
      <c r="A12" s="419"/>
      <c r="B12" s="424"/>
      <c r="C12" s="432"/>
      <c r="D12" s="384"/>
      <c r="E12" s="384"/>
      <c r="F12" s="57" t="s">
        <v>29</v>
      </c>
      <c r="G12" s="188">
        <v>1.3599999999999999E-2</v>
      </c>
      <c r="H12" s="189">
        <v>0.05</v>
      </c>
      <c r="I12" s="188">
        <v>9.5299999999999996E-2</v>
      </c>
      <c r="J12" s="188">
        <v>0.13089999999999999</v>
      </c>
      <c r="K12" s="188">
        <v>0.13089999999999999</v>
      </c>
      <c r="L12" s="188">
        <v>0.13089999999999999</v>
      </c>
      <c r="M12" s="188">
        <v>0.13089999999999999</v>
      </c>
      <c r="N12" s="188">
        <v>6.3500000000000001E-2</v>
      </c>
      <c r="O12" s="188">
        <v>6.3500000000000001E-2</v>
      </c>
      <c r="P12" s="190"/>
      <c r="Q12" s="190"/>
      <c r="R12" s="190"/>
      <c r="S12" s="192">
        <f t="shared" si="0"/>
        <v>0.8095</v>
      </c>
      <c r="T12" s="390"/>
      <c r="U12" s="386"/>
      <c r="V12" s="437"/>
    </row>
    <row r="13" spans="1:32" s="12" customFormat="1" ht="129" customHeight="1" x14ac:dyDescent="0.25">
      <c r="A13" s="421" t="s">
        <v>148</v>
      </c>
      <c r="B13" s="423" t="s">
        <v>159</v>
      </c>
      <c r="C13" s="429" t="s">
        <v>208</v>
      </c>
      <c r="D13" s="384" t="s">
        <v>139</v>
      </c>
      <c r="E13" s="384"/>
      <c r="F13" s="108" t="s">
        <v>28</v>
      </c>
      <c r="G13" s="188">
        <v>6.9000000000000006E-2</v>
      </c>
      <c r="H13" s="189">
        <v>0.12</v>
      </c>
      <c r="I13" s="188">
        <v>8.1000000000000003E-2</v>
      </c>
      <c r="J13" s="188">
        <v>8.1000000000000003E-2</v>
      </c>
      <c r="K13" s="188">
        <v>8.1000000000000003E-2</v>
      </c>
      <c r="L13" s="188">
        <v>8.1000000000000003E-2</v>
      </c>
      <c r="M13" s="188">
        <v>8.1000000000000003E-2</v>
      </c>
      <c r="N13" s="188">
        <v>8.1000000000000003E-2</v>
      </c>
      <c r="O13" s="188">
        <v>8.1000000000000003E-2</v>
      </c>
      <c r="P13" s="188">
        <v>8.1000000000000003E-2</v>
      </c>
      <c r="Q13" s="188">
        <v>8.1000000000000003E-2</v>
      </c>
      <c r="R13" s="188">
        <v>8.2000000000000003E-2</v>
      </c>
      <c r="S13" s="191">
        <f t="shared" si="0"/>
        <v>0.99999999999999978</v>
      </c>
      <c r="T13" s="390">
        <f>+U13+U17+U15</f>
        <v>0.4</v>
      </c>
      <c r="U13" s="386">
        <v>0.15</v>
      </c>
      <c r="V13" s="436" t="s">
        <v>183</v>
      </c>
    </row>
    <row r="14" spans="1:32" s="12" customFormat="1" ht="129" customHeight="1" x14ac:dyDescent="0.25">
      <c r="A14" s="421"/>
      <c r="B14" s="423"/>
      <c r="C14" s="430"/>
      <c r="D14" s="384"/>
      <c r="E14" s="384"/>
      <c r="F14" s="57" t="s">
        <v>29</v>
      </c>
      <c r="G14" s="189">
        <v>6.9000000000000006E-2</v>
      </c>
      <c r="H14" s="189">
        <v>0.12</v>
      </c>
      <c r="I14" s="189">
        <v>8.1000000000000003E-2</v>
      </c>
      <c r="J14" s="188">
        <v>8.1000000000000003E-2</v>
      </c>
      <c r="K14" s="188">
        <v>8.1000000000000003E-2</v>
      </c>
      <c r="L14" s="188">
        <v>8.1000000000000003E-2</v>
      </c>
      <c r="M14" s="188">
        <v>8.1000000000000003E-2</v>
      </c>
      <c r="N14" s="188">
        <v>8.1000000000000003E-2</v>
      </c>
      <c r="O14" s="188">
        <v>8.1000000000000003E-2</v>
      </c>
      <c r="P14" s="190"/>
      <c r="Q14" s="190"/>
      <c r="R14" s="190"/>
      <c r="S14" s="192">
        <f t="shared" si="0"/>
        <v>0.75599999999999989</v>
      </c>
      <c r="T14" s="390"/>
      <c r="U14" s="386"/>
      <c r="V14" s="437"/>
    </row>
    <row r="15" spans="1:32" s="12" customFormat="1" ht="99.75" customHeight="1" x14ac:dyDescent="0.25">
      <c r="A15" s="421"/>
      <c r="B15" s="423"/>
      <c r="C15" s="391" t="s">
        <v>209</v>
      </c>
      <c r="D15" s="384" t="s">
        <v>139</v>
      </c>
      <c r="E15" s="384"/>
      <c r="F15" s="108" t="s">
        <v>28</v>
      </c>
      <c r="G15" s="188">
        <v>6.6000000000000003E-2</v>
      </c>
      <c r="H15" s="189">
        <v>0.17899999999999999</v>
      </c>
      <c r="I15" s="188">
        <v>7.2999999999999995E-2</v>
      </c>
      <c r="J15" s="188">
        <v>7.2999999999999995E-2</v>
      </c>
      <c r="K15" s="188">
        <v>7.2999999999999995E-2</v>
      </c>
      <c r="L15" s="188">
        <v>7.2999999999999995E-2</v>
      </c>
      <c r="M15" s="188">
        <v>7.2999999999999995E-2</v>
      </c>
      <c r="N15" s="188">
        <v>7.2999999999999995E-2</v>
      </c>
      <c r="O15" s="188">
        <v>7.2999999999999995E-2</v>
      </c>
      <c r="P15" s="188">
        <v>7.2999999999999995E-2</v>
      </c>
      <c r="Q15" s="188">
        <v>7.2999999999999995E-2</v>
      </c>
      <c r="R15" s="188">
        <v>9.8000000000000004E-2</v>
      </c>
      <c r="S15" s="191">
        <f t="shared" si="0"/>
        <v>0.99999999999999978</v>
      </c>
      <c r="T15" s="390"/>
      <c r="U15" s="386">
        <v>0.15</v>
      </c>
      <c r="V15" s="439" t="s">
        <v>205</v>
      </c>
    </row>
    <row r="16" spans="1:32" s="12" customFormat="1" ht="120" customHeight="1" x14ac:dyDescent="0.25">
      <c r="A16" s="421"/>
      <c r="B16" s="423"/>
      <c r="C16" s="391"/>
      <c r="D16" s="384"/>
      <c r="E16" s="384"/>
      <c r="F16" s="57" t="s">
        <v>29</v>
      </c>
      <c r="G16" s="189">
        <v>6.6000000000000003E-2</v>
      </c>
      <c r="H16" s="189">
        <v>0.17899999999999999</v>
      </c>
      <c r="I16" s="189">
        <v>7.2999999999999995E-2</v>
      </c>
      <c r="J16" s="188">
        <v>7.2999999999999995E-2</v>
      </c>
      <c r="K16" s="188">
        <v>7.2999999999999995E-2</v>
      </c>
      <c r="L16" s="188">
        <v>7.2999999999999995E-2</v>
      </c>
      <c r="M16" s="188">
        <v>7.2999999999999995E-2</v>
      </c>
      <c r="N16" s="188">
        <v>7.2999999999999995E-2</v>
      </c>
      <c r="O16" s="188">
        <v>7.2999999999999995E-2</v>
      </c>
      <c r="P16" s="188"/>
      <c r="Q16" s="188"/>
      <c r="R16" s="188"/>
      <c r="S16" s="192">
        <f t="shared" si="0"/>
        <v>0.75599999999999989</v>
      </c>
      <c r="T16" s="390"/>
      <c r="U16" s="386"/>
      <c r="V16" s="440"/>
    </row>
    <row r="17" spans="1:31" s="12" customFormat="1" ht="90.75" customHeight="1" x14ac:dyDescent="0.25">
      <c r="A17" s="421"/>
      <c r="B17" s="423"/>
      <c r="C17" s="391" t="s">
        <v>210</v>
      </c>
      <c r="D17" s="384" t="s">
        <v>139</v>
      </c>
      <c r="E17" s="384"/>
      <c r="F17" s="108" t="s">
        <v>28</v>
      </c>
      <c r="G17" s="188">
        <v>0.05</v>
      </c>
      <c r="H17" s="188">
        <v>0.05</v>
      </c>
      <c r="I17" s="188">
        <v>0.09</v>
      </c>
      <c r="J17" s="188">
        <v>0.09</v>
      </c>
      <c r="K17" s="188">
        <v>0.09</v>
      </c>
      <c r="L17" s="188">
        <v>0.09</v>
      </c>
      <c r="M17" s="188">
        <v>0.09</v>
      </c>
      <c r="N17" s="188">
        <v>0.09</v>
      </c>
      <c r="O17" s="188">
        <v>0.09</v>
      </c>
      <c r="P17" s="188">
        <v>0.09</v>
      </c>
      <c r="Q17" s="188">
        <v>0.09</v>
      </c>
      <c r="R17" s="188">
        <v>0.09</v>
      </c>
      <c r="S17" s="191">
        <f t="shared" si="0"/>
        <v>0.99999999999999978</v>
      </c>
      <c r="T17" s="390"/>
      <c r="U17" s="427">
        <v>0.1</v>
      </c>
      <c r="V17" s="436" t="s">
        <v>184</v>
      </c>
    </row>
    <row r="18" spans="1:31" s="12" customFormat="1" ht="90.75" customHeight="1" x14ac:dyDescent="0.25">
      <c r="A18" s="421"/>
      <c r="B18" s="423"/>
      <c r="C18" s="391"/>
      <c r="D18" s="384"/>
      <c r="E18" s="384"/>
      <c r="F18" s="57" t="s">
        <v>29</v>
      </c>
      <c r="G18" s="189">
        <v>0.05</v>
      </c>
      <c r="H18" s="189">
        <v>0.05</v>
      </c>
      <c r="I18" s="189">
        <v>0.09</v>
      </c>
      <c r="J18" s="189">
        <v>0.09</v>
      </c>
      <c r="K18" s="189">
        <v>0.09</v>
      </c>
      <c r="L18" s="189">
        <v>0.09</v>
      </c>
      <c r="M18" s="188">
        <v>0.09</v>
      </c>
      <c r="N18" s="188">
        <v>0.09</v>
      </c>
      <c r="O18" s="188">
        <v>0.09</v>
      </c>
      <c r="P18" s="189"/>
      <c r="Q18" s="190"/>
      <c r="R18" s="190"/>
      <c r="S18" s="192">
        <f t="shared" si="0"/>
        <v>0.72999999999999987</v>
      </c>
      <c r="T18" s="390"/>
      <c r="U18" s="427"/>
      <c r="V18" s="437"/>
    </row>
    <row r="19" spans="1:31" s="12" customFormat="1" ht="152.25" customHeight="1" x14ac:dyDescent="0.25">
      <c r="A19" s="420" t="s">
        <v>149</v>
      </c>
      <c r="B19" s="428" t="s">
        <v>160</v>
      </c>
      <c r="C19" s="426" t="s">
        <v>211</v>
      </c>
      <c r="D19" s="384" t="s">
        <v>139</v>
      </c>
      <c r="E19" s="384"/>
      <c r="F19" s="108" t="s">
        <v>28</v>
      </c>
      <c r="G19" s="188">
        <v>0.05</v>
      </c>
      <c r="H19" s="188">
        <v>0.05</v>
      </c>
      <c r="I19" s="188">
        <v>0.05</v>
      </c>
      <c r="J19" s="188">
        <v>0.1</v>
      </c>
      <c r="K19" s="188">
        <v>0.1</v>
      </c>
      <c r="L19" s="188">
        <v>0.1</v>
      </c>
      <c r="M19" s="188">
        <v>0.1</v>
      </c>
      <c r="N19" s="188">
        <v>0.1</v>
      </c>
      <c r="O19" s="188">
        <v>0.1</v>
      </c>
      <c r="P19" s="188">
        <v>0.1</v>
      </c>
      <c r="Q19" s="188">
        <v>0.1</v>
      </c>
      <c r="R19" s="188">
        <v>0.05</v>
      </c>
      <c r="S19" s="191">
        <f t="shared" si="0"/>
        <v>0.99999999999999989</v>
      </c>
      <c r="T19" s="390">
        <f>+U19+U21</f>
        <v>0.15000000000000002</v>
      </c>
      <c r="U19" s="427">
        <v>0.1</v>
      </c>
      <c r="V19" s="436" t="s">
        <v>178</v>
      </c>
    </row>
    <row r="20" spans="1:31" s="12" customFormat="1" ht="152.25" customHeight="1" x14ac:dyDescent="0.25">
      <c r="A20" s="420"/>
      <c r="B20" s="423"/>
      <c r="C20" s="391"/>
      <c r="D20" s="384"/>
      <c r="E20" s="384"/>
      <c r="F20" s="57" t="s">
        <v>29</v>
      </c>
      <c r="G20" s="189">
        <v>0.05</v>
      </c>
      <c r="H20" s="189">
        <v>0.05</v>
      </c>
      <c r="I20" s="189">
        <v>0.05</v>
      </c>
      <c r="J20" s="189">
        <v>0.1</v>
      </c>
      <c r="K20" s="189">
        <v>0.1</v>
      </c>
      <c r="L20" s="189">
        <v>0.1</v>
      </c>
      <c r="M20" s="188">
        <v>0.1</v>
      </c>
      <c r="N20" s="188">
        <v>0.1</v>
      </c>
      <c r="O20" s="188">
        <v>0.1</v>
      </c>
      <c r="P20" s="190"/>
      <c r="Q20" s="190"/>
      <c r="R20" s="190"/>
      <c r="S20" s="192">
        <f t="shared" si="0"/>
        <v>0.74999999999999989</v>
      </c>
      <c r="T20" s="390"/>
      <c r="U20" s="427"/>
      <c r="V20" s="437"/>
    </row>
    <row r="21" spans="1:31" s="12" customFormat="1" ht="67.5" customHeight="1" x14ac:dyDescent="0.25">
      <c r="A21" s="420"/>
      <c r="B21" s="423"/>
      <c r="C21" s="391" t="s">
        <v>212</v>
      </c>
      <c r="D21" s="384" t="s">
        <v>139</v>
      </c>
      <c r="E21" s="384"/>
      <c r="F21" s="108" t="s">
        <v>28</v>
      </c>
      <c r="G21" s="188">
        <v>0.05</v>
      </c>
      <c r="H21" s="188">
        <v>0.05</v>
      </c>
      <c r="I21" s="188">
        <v>0.09</v>
      </c>
      <c r="J21" s="188">
        <v>0.09</v>
      </c>
      <c r="K21" s="188">
        <v>0.09</v>
      </c>
      <c r="L21" s="188">
        <v>0.09</v>
      </c>
      <c r="M21" s="188">
        <v>0.09</v>
      </c>
      <c r="N21" s="188">
        <v>0.09</v>
      </c>
      <c r="O21" s="188">
        <v>0.09</v>
      </c>
      <c r="P21" s="188">
        <v>0.09</v>
      </c>
      <c r="Q21" s="188">
        <v>0.09</v>
      </c>
      <c r="R21" s="188">
        <v>0.09</v>
      </c>
      <c r="S21" s="191">
        <f t="shared" si="0"/>
        <v>0.99999999999999978</v>
      </c>
      <c r="T21" s="390"/>
      <c r="U21" s="427">
        <v>0.05</v>
      </c>
      <c r="V21" s="436" t="s">
        <v>179</v>
      </c>
    </row>
    <row r="22" spans="1:31" s="12" customFormat="1" ht="67.5" customHeight="1" x14ac:dyDescent="0.25">
      <c r="A22" s="420"/>
      <c r="B22" s="423"/>
      <c r="C22" s="391"/>
      <c r="D22" s="384"/>
      <c r="E22" s="384"/>
      <c r="F22" s="57" t="s">
        <v>29</v>
      </c>
      <c r="G22" s="189">
        <v>0.05</v>
      </c>
      <c r="H22" s="189">
        <v>0.05</v>
      </c>
      <c r="I22" s="189">
        <v>0.09</v>
      </c>
      <c r="J22" s="189">
        <v>0.09</v>
      </c>
      <c r="K22" s="189">
        <v>0.09</v>
      </c>
      <c r="L22" s="189">
        <v>0.09</v>
      </c>
      <c r="M22" s="188">
        <v>0.09</v>
      </c>
      <c r="N22" s="188">
        <v>0.09</v>
      </c>
      <c r="O22" s="188">
        <v>0.09</v>
      </c>
      <c r="P22" s="189"/>
      <c r="Q22" s="190"/>
      <c r="R22" s="190"/>
      <c r="S22" s="192">
        <f t="shared" si="0"/>
        <v>0.72999999999999987</v>
      </c>
      <c r="T22" s="390"/>
      <c r="U22" s="427"/>
      <c r="V22" s="437"/>
    </row>
    <row r="23" spans="1:31" s="12" customFormat="1" ht="96.75" customHeight="1" x14ac:dyDescent="0.25">
      <c r="A23" s="420"/>
      <c r="B23" s="383" t="s">
        <v>155</v>
      </c>
      <c r="C23" s="391" t="s">
        <v>213</v>
      </c>
      <c r="D23" s="384" t="s">
        <v>139</v>
      </c>
      <c r="E23" s="384"/>
      <c r="F23" s="108" t="s">
        <v>28</v>
      </c>
      <c r="G23" s="190">
        <v>0.1</v>
      </c>
      <c r="H23" s="190">
        <v>0.11</v>
      </c>
      <c r="I23" s="190">
        <v>0.1</v>
      </c>
      <c r="J23" s="190">
        <v>7.0000000000000007E-2</v>
      </c>
      <c r="K23" s="190">
        <v>7.0000000000000007E-2</v>
      </c>
      <c r="L23" s="190">
        <v>7.0000000000000007E-2</v>
      </c>
      <c r="M23" s="190">
        <v>0.1</v>
      </c>
      <c r="N23" s="190">
        <v>7.0000000000000007E-2</v>
      </c>
      <c r="O23" s="190">
        <v>7.0000000000000007E-2</v>
      </c>
      <c r="P23" s="190">
        <v>0.1</v>
      </c>
      <c r="Q23" s="190">
        <v>7.0000000000000007E-2</v>
      </c>
      <c r="R23" s="190">
        <v>7.0000000000000007E-2</v>
      </c>
      <c r="S23" s="191">
        <f t="shared" si="0"/>
        <v>1</v>
      </c>
      <c r="T23" s="390">
        <v>0.16</v>
      </c>
      <c r="U23" s="386">
        <v>7.0000000000000007E-2</v>
      </c>
      <c r="V23" s="436" t="s">
        <v>188</v>
      </c>
    </row>
    <row r="24" spans="1:31" s="12" customFormat="1" ht="96.75" customHeight="1" x14ac:dyDescent="0.25">
      <c r="A24" s="420"/>
      <c r="B24" s="383"/>
      <c r="C24" s="391"/>
      <c r="D24" s="384"/>
      <c r="E24" s="384"/>
      <c r="F24" s="57" t="s">
        <v>29</v>
      </c>
      <c r="G24" s="190">
        <v>0.1</v>
      </c>
      <c r="H24" s="190">
        <v>0.11</v>
      </c>
      <c r="I24" s="190">
        <v>0.1</v>
      </c>
      <c r="J24" s="189">
        <v>7.0000000000000007E-2</v>
      </c>
      <c r="K24" s="189">
        <v>7.0000000000000007E-2</v>
      </c>
      <c r="L24" s="189">
        <v>7.0000000000000007E-2</v>
      </c>
      <c r="M24" s="190">
        <v>0.1</v>
      </c>
      <c r="N24" s="190">
        <v>7.0000000000000007E-2</v>
      </c>
      <c r="O24" s="190">
        <v>7.0000000000000007E-2</v>
      </c>
      <c r="P24" s="190"/>
      <c r="Q24" s="190"/>
      <c r="R24" s="190"/>
      <c r="S24" s="192">
        <f t="shared" si="0"/>
        <v>0.76</v>
      </c>
      <c r="T24" s="390"/>
      <c r="U24" s="386"/>
      <c r="V24" s="437"/>
    </row>
    <row r="25" spans="1:31" s="12" customFormat="1" ht="47.25" customHeight="1" x14ac:dyDescent="0.25">
      <c r="A25" s="420"/>
      <c r="B25" s="383"/>
      <c r="C25" s="385" t="s">
        <v>214</v>
      </c>
      <c r="D25" s="384" t="s">
        <v>139</v>
      </c>
      <c r="E25" s="384"/>
      <c r="F25" s="108" t="s">
        <v>28</v>
      </c>
      <c r="G25" s="190">
        <v>0</v>
      </c>
      <c r="H25" s="190">
        <v>0.3</v>
      </c>
      <c r="I25" s="190">
        <v>0</v>
      </c>
      <c r="J25" s="190">
        <v>0.2</v>
      </c>
      <c r="K25" s="190">
        <v>0</v>
      </c>
      <c r="L25" s="190">
        <v>0</v>
      </c>
      <c r="M25" s="190">
        <v>0.3</v>
      </c>
      <c r="N25" s="190">
        <v>0</v>
      </c>
      <c r="O25" s="190">
        <v>0</v>
      </c>
      <c r="P25" s="190">
        <v>0.2</v>
      </c>
      <c r="Q25" s="190">
        <v>0</v>
      </c>
      <c r="R25" s="190">
        <v>0</v>
      </c>
      <c r="S25" s="191">
        <f t="shared" si="0"/>
        <v>1</v>
      </c>
      <c r="T25" s="390"/>
      <c r="U25" s="386">
        <v>2.5000000000000001E-2</v>
      </c>
      <c r="V25" s="441" t="s">
        <v>189</v>
      </c>
    </row>
    <row r="26" spans="1:31" s="12" customFormat="1" ht="47.25" customHeight="1" x14ac:dyDescent="0.25">
      <c r="A26" s="420"/>
      <c r="B26" s="383"/>
      <c r="C26" s="385"/>
      <c r="D26" s="384"/>
      <c r="E26" s="384"/>
      <c r="F26" s="57" t="s">
        <v>29</v>
      </c>
      <c r="G26" s="189">
        <v>0</v>
      </c>
      <c r="H26" s="189">
        <v>0.3</v>
      </c>
      <c r="I26" s="189">
        <v>0</v>
      </c>
      <c r="J26" s="189">
        <v>0.2</v>
      </c>
      <c r="K26" s="189">
        <v>0</v>
      </c>
      <c r="L26" s="189">
        <v>0</v>
      </c>
      <c r="M26" s="190">
        <v>0.3</v>
      </c>
      <c r="N26" s="190">
        <v>0</v>
      </c>
      <c r="O26" s="190">
        <v>0</v>
      </c>
      <c r="P26" s="190"/>
      <c r="Q26" s="190"/>
      <c r="R26" s="190"/>
      <c r="S26" s="192">
        <f t="shared" si="0"/>
        <v>0.8</v>
      </c>
      <c r="T26" s="390"/>
      <c r="U26" s="386"/>
      <c r="V26" s="442"/>
    </row>
    <row r="27" spans="1:31" s="12" customFormat="1" ht="68.25" customHeight="1" x14ac:dyDescent="0.25">
      <c r="A27" s="420"/>
      <c r="B27" s="383"/>
      <c r="C27" s="385" t="s">
        <v>215</v>
      </c>
      <c r="D27" s="384" t="s">
        <v>139</v>
      </c>
      <c r="E27" s="384"/>
      <c r="F27" s="108" t="s">
        <v>28</v>
      </c>
      <c r="G27" s="190">
        <v>0.25</v>
      </c>
      <c r="H27" s="190">
        <v>0</v>
      </c>
      <c r="I27" s="190">
        <v>0</v>
      </c>
      <c r="J27" s="190">
        <v>0.25</v>
      </c>
      <c r="K27" s="190">
        <v>0</v>
      </c>
      <c r="L27" s="190">
        <v>0</v>
      </c>
      <c r="M27" s="190">
        <v>0.25</v>
      </c>
      <c r="N27" s="190">
        <v>0</v>
      </c>
      <c r="O27" s="190">
        <v>0</v>
      </c>
      <c r="P27" s="190">
        <v>0.25</v>
      </c>
      <c r="Q27" s="190">
        <v>0</v>
      </c>
      <c r="R27" s="190">
        <v>0</v>
      </c>
      <c r="S27" s="191">
        <f t="shared" si="0"/>
        <v>1</v>
      </c>
      <c r="T27" s="390"/>
      <c r="U27" s="386">
        <v>6.5000000000000002E-2</v>
      </c>
      <c r="V27" s="436" t="s">
        <v>190</v>
      </c>
    </row>
    <row r="28" spans="1:31" s="12" customFormat="1" ht="68.25" customHeight="1" x14ac:dyDescent="0.25">
      <c r="A28" s="420"/>
      <c r="B28" s="383"/>
      <c r="C28" s="385"/>
      <c r="D28" s="384"/>
      <c r="E28" s="384"/>
      <c r="F28" s="57" t="s">
        <v>29</v>
      </c>
      <c r="G28" s="189">
        <v>0.25</v>
      </c>
      <c r="H28" s="189">
        <v>0</v>
      </c>
      <c r="I28" s="189">
        <v>0</v>
      </c>
      <c r="J28" s="189">
        <v>0.25</v>
      </c>
      <c r="K28" s="189">
        <v>0</v>
      </c>
      <c r="L28" s="189">
        <v>0</v>
      </c>
      <c r="M28" s="190">
        <v>0.25</v>
      </c>
      <c r="N28" s="190">
        <v>0</v>
      </c>
      <c r="O28" s="190">
        <v>0</v>
      </c>
      <c r="P28" s="190"/>
      <c r="Q28" s="190"/>
      <c r="R28" s="190"/>
      <c r="S28" s="192">
        <f t="shared" si="0"/>
        <v>0.75</v>
      </c>
      <c r="T28" s="390"/>
      <c r="U28" s="386"/>
      <c r="V28" s="437"/>
    </row>
    <row r="29" spans="1:31" s="12" customFormat="1" ht="129" customHeight="1" x14ac:dyDescent="0.25">
      <c r="A29" s="420"/>
      <c r="B29" s="392" t="s">
        <v>156</v>
      </c>
      <c r="C29" s="391" t="s">
        <v>216</v>
      </c>
      <c r="D29" s="384" t="s">
        <v>139</v>
      </c>
      <c r="E29" s="384"/>
      <c r="F29" s="108" t="s">
        <v>28</v>
      </c>
      <c r="G29" s="217">
        <v>0.04</v>
      </c>
      <c r="H29" s="190">
        <v>0.08</v>
      </c>
      <c r="I29" s="190">
        <v>0.05</v>
      </c>
      <c r="J29" s="190">
        <v>0.1</v>
      </c>
      <c r="K29" s="190">
        <v>0.13</v>
      </c>
      <c r="L29" s="190">
        <v>0.13</v>
      </c>
      <c r="M29" s="190">
        <v>0.12</v>
      </c>
      <c r="N29" s="190">
        <v>0.09</v>
      </c>
      <c r="O29" s="190">
        <v>7.0000000000000007E-2</v>
      </c>
      <c r="P29" s="190">
        <v>7.0000000000000007E-2</v>
      </c>
      <c r="Q29" s="190">
        <v>7.0000000000000007E-2</v>
      </c>
      <c r="R29" s="190">
        <v>0.05</v>
      </c>
      <c r="S29" s="191">
        <f t="shared" si="0"/>
        <v>1.0000000000000002</v>
      </c>
      <c r="T29" s="390">
        <v>7.0000000000000007E-2</v>
      </c>
      <c r="U29" s="387">
        <f>+T29</f>
        <v>7.0000000000000007E-2</v>
      </c>
      <c r="V29" s="436" t="s">
        <v>187</v>
      </c>
    </row>
    <row r="30" spans="1:31" s="12" customFormat="1" ht="129" customHeight="1" x14ac:dyDescent="0.25">
      <c r="A30" s="420"/>
      <c r="B30" s="392"/>
      <c r="C30" s="391"/>
      <c r="D30" s="384"/>
      <c r="E30" s="384"/>
      <c r="F30" s="57" t="s">
        <v>29</v>
      </c>
      <c r="G30" s="188">
        <v>0.04</v>
      </c>
      <c r="H30" s="188">
        <v>0.08</v>
      </c>
      <c r="I30" s="188">
        <v>0.05</v>
      </c>
      <c r="J30" s="189">
        <v>0.1</v>
      </c>
      <c r="K30" s="189">
        <v>0.13</v>
      </c>
      <c r="L30" s="189">
        <v>0.13</v>
      </c>
      <c r="M30" s="190">
        <v>0.12</v>
      </c>
      <c r="N30" s="190">
        <v>0.09</v>
      </c>
      <c r="O30" s="190">
        <v>7.0000000000000007E-2</v>
      </c>
      <c r="P30" s="188"/>
      <c r="Q30" s="188"/>
      <c r="R30" s="188"/>
      <c r="S30" s="192">
        <f t="shared" si="0"/>
        <v>0.81</v>
      </c>
      <c r="T30" s="390"/>
      <c r="U30" s="387"/>
      <c r="V30" s="437"/>
    </row>
    <row r="31" spans="1:31" s="14" customFormat="1" ht="18.75" customHeight="1" thickBot="1" x14ac:dyDescent="0.3">
      <c r="A31" s="388" t="s">
        <v>30</v>
      </c>
      <c r="B31" s="389"/>
      <c r="C31" s="389"/>
      <c r="D31" s="389"/>
      <c r="E31" s="389"/>
      <c r="F31" s="389"/>
      <c r="G31" s="389"/>
      <c r="H31" s="389"/>
      <c r="I31" s="389"/>
      <c r="J31" s="389"/>
      <c r="K31" s="389"/>
      <c r="L31" s="389"/>
      <c r="M31" s="389"/>
      <c r="N31" s="389"/>
      <c r="O31" s="389"/>
      <c r="P31" s="389"/>
      <c r="Q31" s="389"/>
      <c r="R31" s="389"/>
      <c r="S31" s="389"/>
      <c r="T31" s="106">
        <f>SUM(T9:T30)</f>
        <v>1</v>
      </c>
      <c r="U31" s="193">
        <f>SUM(U9:U30)</f>
        <v>1.0000000000000002</v>
      </c>
      <c r="V31" s="13"/>
      <c r="W31" s="13"/>
      <c r="X31" s="13"/>
      <c r="Y31" s="13"/>
      <c r="Z31" s="13"/>
      <c r="AA31" s="13"/>
      <c r="AB31" s="13"/>
      <c r="AC31" s="13"/>
      <c r="AD31" s="13"/>
      <c r="AE31" s="13"/>
    </row>
    <row r="32" spans="1:31" x14ac:dyDescent="0.25">
      <c r="A32" s="12"/>
      <c r="B32" s="12"/>
      <c r="C32" s="18"/>
      <c r="D32" s="12"/>
      <c r="E32" s="12"/>
      <c r="F32" s="12"/>
      <c r="G32" s="12"/>
      <c r="H32" s="12"/>
      <c r="I32" s="12"/>
      <c r="J32" s="12"/>
      <c r="K32" s="12"/>
      <c r="L32" s="12"/>
      <c r="M32" s="12"/>
      <c r="N32" s="15"/>
      <c r="O32" s="15"/>
      <c r="P32" s="15"/>
      <c r="Q32" s="15"/>
      <c r="R32" s="15"/>
      <c r="S32" s="15"/>
      <c r="T32" s="15"/>
      <c r="U32" s="15"/>
    </row>
    <row r="33" spans="1:21" x14ac:dyDescent="0.25">
      <c r="A33" s="12"/>
      <c r="B33" s="12"/>
      <c r="C33" s="18"/>
      <c r="D33" s="12"/>
      <c r="E33" s="12"/>
      <c r="F33" s="12"/>
      <c r="G33" s="12"/>
      <c r="H33" s="12"/>
      <c r="I33" s="12"/>
      <c r="J33" s="12"/>
      <c r="K33" s="12"/>
      <c r="L33" s="12"/>
      <c r="M33" s="12"/>
      <c r="N33" s="15"/>
      <c r="O33" s="15"/>
      <c r="P33" s="15"/>
      <c r="Q33" s="15"/>
      <c r="R33" s="15"/>
      <c r="S33" s="15"/>
      <c r="T33" s="15"/>
      <c r="U33" s="15"/>
    </row>
    <row r="34" spans="1:21" ht="15" x14ac:dyDescent="0.25">
      <c r="A34" s="69" t="s">
        <v>125</v>
      </c>
      <c r="B34" s="4"/>
      <c r="C34" s="4"/>
      <c r="D34" s="4"/>
      <c r="E34" s="4"/>
      <c r="F34" s="4"/>
      <c r="G34" s="4"/>
      <c r="H34" s="21"/>
      <c r="I34" s="12"/>
      <c r="J34" s="12"/>
      <c r="K34" s="12"/>
      <c r="L34" s="12"/>
      <c r="M34" s="12"/>
      <c r="N34" s="15"/>
      <c r="O34" s="15"/>
      <c r="P34" s="15"/>
      <c r="Q34" s="15"/>
      <c r="R34" s="15"/>
      <c r="S34" s="15"/>
      <c r="T34" s="15"/>
      <c r="U34" s="15"/>
    </row>
    <row r="35" spans="1:21" ht="15" customHeight="1" x14ac:dyDescent="0.25">
      <c r="A35" s="71" t="s">
        <v>126</v>
      </c>
      <c r="B35" s="328" t="s">
        <v>127</v>
      </c>
      <c r="C35" s="328"/>
      <c r="D35" s="328"/>
      <c r="E35" s="328"/>
      <c r="F35" s="328"/>
      <c r="G35" s="328"/>
      <c r="H35" s="328"/>
      <c r="I35" s="330" t="s">
        <v>128</v>
      </c>
      <c r="J35" s="330"/>
      <c r="K35" s="330"/>
      <c r="L35" s="330"/>
      <c r="M35" s="330"/>
      <c r="N35" s="330"/>
      <c r="O35" s="330"/>
      <c r="P35" s="15"/>
      <c r="Q35" s="15"/>
      <c r="R35" s="15"/>
      <c r="S35" s="15"/>
      <c r="T35" s="15"/>
      <c r="U35" s="15"/>
    </row>
    <row r="36" spans="1:21" ht="33.75" customHeight="1" x14ac:dyDescent="0.25">
      <c r="A36" s="70">
        <v>11</v>
      </c>
      <c r="B36" s="331" t="s">
        <v>129</v>
      </c>
      <c r="C36" s="331"/>
      <c r="D36" s="331"/>
      <c r="E36" s="331"/>
      <c r="F36" s="331"/>
      <c r="G36" s="331"/>
      <c r="H36" s="331"/>
      <c r="I36" s="331" t="s">
        <v>131</v>
      </c>
      <c r="J36" s="331"/>
      <c r="K36" s="331"/>
      <c r="L36" s="331"/>
      <c r="M36" s="331"/>
      <c r="N36" s="331"/>
      <c r="O36" s="331"/>
      <c r="P36" s="15"/>
      <c r="Q36" s="15"/>
      <c r="R36" s="15"/>
      <c r="S36" s="15"/>
      <c r="T36" s="15"/>
      <c r="U36" s="15"/>
    </row>
    <row r="37" spans="1:21" x14ac:dyDescent="0.25">
      <c r="A37" s="12"/>
      <c r="B37" s="12"/>
      <c r="C37" s="18"/>
      <c r="D37" s="12"/>
      <c r="E37" s="12"/>
      <c r="F37" s="12"/>
      <c r="G37" s="12"/>
      <c r="H37" s="12"/>
      <c r="I37" s="12"/>
      <c r="J37" s="12"/>
      <c r="K37" s="12"/>
      <c r="L37" s="12"/>
      <c r="M37" s="12"/>
      <c r="N37" s="15"/>
      <c r="O37" s="15"/>
      <c r="P37" s="15"/>
      <c r="Q37" s="15"/>
      <c r="R37" s="15"/>
      <c r="S37" s="15"/>
      <c r="T37" s="15"/>
      <c r="U37" s="15"/>
    </row>
    <row r="38" spans="1:21" x14ac:dyDescent="0.25">
      <c r="A38" s="12"/>
      <c r="B38" s="12"/>
      <c r="C38" s="18"/>
      <c r="D38" s="12"/>
      <c r="E38" s="12"/>
      <c r="F38" s="12"/>
      <c r="G38" s="12"/>
      <c r="H38" s="12"/>
      <c r="I38" s="12"/>
      <c r="J38" s="12"/>
      <c r="K38" s="12"/>
      <c r="L38" s="12"/>
      <c r="M38" s="12"/>
      <c r="N38" s="15"/>
      <c r="O38" s="15"/>
      <c r="P38" s="15"/>
      <c r="Q38" s="15"/>
      <c r="R38" s="15"/>
      <c r="S38" s="15"/>
      <c r="T38" s="15"/>
      <c r="U38" s="15"/>
    </row>
    <row r="39" spans="1:21" x14ac:dyDescent="0.25">
      <c r="A39" s="12"/>
      <c r="B39" s="12"/>
      <c r="C39" s="18"/>
      <c r="D39" s="12"/>
      <c r="E39" s="12"/>
      <c r="F39" s="12"/>
      <c r="G39" s="12"/>
      <c r="H39" s="12"/>
      <c r="I39" s="12"/>
      <c r="J39" s="12"/>
      <c r="K39" s="12"/>
      <c r="L39" s="12"/>
      <c r="M39" s="12"/>
      <c r="N39" s="15"/>
      <c r="O39" s="15"/>
      <c r="P39" s="15"/>
      <c r="Q39" s="15"/>
      <c r="R39" s="15"/>
      <c r="S39" s="15"/>
      <c r="T39" s="15"/>
      <c r="U39" s="15"/>
    </row>
    <row r="40" spans="1:21" x14ac:dyDescent="0.25">
      <c r="A40" s="12"/>
      <c r="B40" s="12"/>
      <c r="C40" s="18"/>
      <c r="D40" s="12"/>
      <c r="E40" s="12"/>
      <c r="F40" s="12"/>
      <c r="G40" s="12"/>
      <c r="H40" s="12"/>
      <c r="I40" s="12"/>
      <c r="J40" s="12"/>
      <c r="K40" s="12"/>
      <c r="L40" s="12"/>
      <c r="M40" s="12"/>
      <c r="N40" s="15"/>
      <c r="O40" s="15"/>
      <c r="P40" s="15"/>
      <c r="Q40" s="15"/>
      <c r="R40" s="15"/>
      <c r="S40" s="15"/>
      <c r="T40" s="15"/>
      <c r="U40" s="15"/>
    </row>
    <row r="41" spans="1:21" x14ac:dyDescent="0.25">
      <c r="A41" s="12"/>
      <c r="B41" s="12"/>
      <c r="C41" s="18"/>
      <c r="D41" s="12"/>
      <c r="E41" s="12"/>
      <c r="F41" s="12"/>
      <c r="G41" s="12"/>
      <c r="H41" s="12"/>
      <c r="I41" s="12"/>
      <c r="J41" s="12"/>
      <c r="K41" s="12"/>
      <c r="L41" s="12"/>
      <c r="M41" s="12"/>
      <c r="N41" s="15"/>
      <c r="O41" s="15"/>
      <c r="P41" s="15"/>
      <c r="Q41" s="15"/>
      <c r="R41" s="15"/>
      <c r="S41" s="15"/>
      <c r="T41" s="15"/>
      <c r="U41" s="15"/>
    </row>
    <row r="42" spans="1:21" x14ac:dyDescent="0.25">
      <c r="A42" s="12"/>
      <c r="B42" s="12"/>
      <c r="C42" s="18"/>
      <c r="D42" s="12"/>
      <c r="E42" s="12"/>
      <c r="F42" s="12"/>
      <c r="G42" s="12"/>
      <c r="H42" s="12"/>
      <c r="I42" s="12"/>
      <c r="J42" s="12"/>
      <c r="K42" s="12"/>
      <c r="L42" s="12"/>
      <c r="M42" s="12"/>
      <c r="N42" s="15"/>
      <c r="O42" s="15"/>
      <c r="P42" s="15"/>
      <c r="Q42" s="15"/>
      <c r="R42" s="15"/>
      <c r="S42" s="15"/>
      <c r="T42" s="15"/>
      <c r="U42" s="15"/>
    </row>
    <row r="43" spans="1:21" x14ac:dyDescent="0.25">
      <c r="A43" s="12"/>
      <c r="B43" s="12"/>
      <c r="C43" s="18"/>
      <c r="D43" s="12"/>
      <c r="E43" s="12"/>
      <c r="F43" s="12"/>
      <c r="G43" s="12"/>
      <c r="H43" s="12"/>
      <c r="I43" s="12"/>
      <c r="J43" s="12"/>
      <c r="K43" s="12"/>
      <c r="L43" s="12"/>
      <c r="M43" s="12"/>
      <c r="N43" s="15"/>
      <c r="O43" s="15"/>
      <c r="P43" s="15"/>
      <c r="Q43" s="15"/>
      <c r="R43" s="15"/>
      <c r="S43" s="15"/>
      <c r="T43" s="15"/>
      <c r="U43" s="15"/>
    </row>
    <row r="44" spans="1:21" x14ac:dyDescent="0.25">
      <c r="A44" s="12"/>
      <c r="B44" s="12"/>
      <c r="C44" s="18"/>
      <c r="D44" s="12"/>
      <c r="E44" s="12"/>
      <c r="F44" s="12"/>
      <c r="G44" s="12"/>
      <c r="H44" s="12"/>
      <c r="I44" s="12"/>
      <c r="J44" s="12"/>
      <c r="K44" s="12"/>
      <c r="L44" s="12"/>
      <c r="M44" s="12"/>
      <c r="N44" s="15"/>
      <c r="O44" s="15"/>
      <c r="P44" s="15"/>
      <c r="Q44" s="15"/>
      <c r="R44" s="15"/>
      <c r="S44" s="15"/>
      <c r="T44" s="15"/>
      <c r="U44" s="15"/>
    </row>
    <row r="45" spans="1:21" x14ac:dyDescent="0.25">
      <c r="A45" s="12"/>
      <c r="B45" s="12"/>
      <c r="C45" s="18"/>
      <c r="D45" s="12"/>
      <c r="E45" s="12"/>
      <c r="F45" s="12"/>
      <c r="G45" s="12"/>
      <c r="H45" s="12"/>
      <c r="I45" s="12"/>
      <c r="J45" s="12"/>
      <c r="K45" s="12"/>
      <c r="L45" s="12"/>
      <c r="M45" s="12"/>
      <c r="N45" s="15"/>
      <c r="O45" s="15"/>
      <c r="P45" s="15"/>
      <c r="Q45" s="15"/>
      <c r="R45" s="15"/>
      <c r="S45" s="15"/>
      <c r="T45" s="15"/>
      <c r="U45" s="15"/>
    </row>
    <row r="46" spans="1:21" x14ac:dyDescent="0.25">
      <c r="A46" s="12"/>
      <c r="B46" s="12"/>
      <c r="C46" s="18"/>
      <c r="D46" s="12"/>
      <c r="E46" s="12"/>
      <c r="F46" s="12"/>
      <c r="G46" s="12"/>
      <c r="H46" s="12"/>
      <c r="I46" s="12"/>
      <c r="J46" s="12"/>
      <c r="K46" s="12"/>
      <c r="L46" s="12"/>
      <c r="M46" s="12"/>
      <c r="N46" s="15"/>
      <c r="O46" s="15"/>
      <c r="P46" s="15"/>
      <c r="Q46" s="15"/>
      <c r="R46" s="15"/>
      <c r="S46" s="15"/>
      <c r="T46" s="15"/>
      <c r="U46" s="15"/>
    </row>
    <row r="47" spans="1:21" x14ac:dyDescent="0.25">
      <c r="A47" s="12"/>
      <c r="B47" s="12"/>
      <c r="C47" s="18"/>
      <c r="D47" s="12"/>
      <c r="E47" s="12"/>
      <c r="F47" s="12"/>
      <c r="G47" s="12"/>
      <c r="H47" s="12"/>
      <c r="I47" s="12"/>
      <c r="J47" s="12"/>
      <c r="K47" s="12"/>
      <c r="L47" s="12"/>
      <c r="M47" s="12"/>
      <c r="N47" s="15"/>
      <c r="O47" s="15"/>
      <c r="P47" s="15"/>
      <c r="Q47" s="15"/>
      <c r="R47" s="15"/>
      <c r="S47" s="15"/>
      <c r="T47" s="15"/>
      <c r="U47" s="15"/>
    </row>
    <row r="48" spans="1:2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A87" s="12"/>
      <c r="B87" s="12"/>
      <c r="C87" s="18"/>
      <c r="D87" s="12"/>
      <c r="E87" s="12"/>
      <c r="F87" s="12"/>
      <c r="G87" s="12"/>
      <c r="H87" s="12"/>
      <c r="I87" s="12"/>
      <c r="J87" s="12"/>
      <c r="K87" s="12"/>
      <c r="L87" s="12"/>
      <c r="M87" s="12"/>
      <c r="N87" s="15"/>
      <c r="O87" s="15"/>
      <c r="P87" s="15"/>
      <c r="Q87" s="15"/>
      <c r="R87" s="15"/>
      <c r="S87" s="15"/>
      <c r="T87" s="15"/>
      <c r="U87" s="15"/>
    </row>
    <row r="88" spans="1:21" x14ac:dyDescent="0.25">
      <c r="A88" s="12"/>
      <c r="B88" s="12"/>
      <c r="C88" s="18"/>
      <c r="D88" s="12"/>
      <c r="E88" s="12"/>
      <c r="F88" s="12"/>
      <c r="G88" s="12"/>
      <c r="H88" s="12"/>
      <c r="I88" s="12"/>
      <c r="J88" s="12"/>
      <c r="K88" s="12"/>
      <c r="L88" s="12"/>
      <c r="M88" s="12"/>
      <c r="N88" s="15"/>
      <c r="O88" s="15"/>
      <c r="P88" s="15"/>
      <c r="Q88" s="15"/>
      <c r="R88" s="15"/>
      <c r="S88" s="15"/>
      <c r="T88" s="15"/>
      <c r="U88" s="15"/>
    </row>
    <row r="89" spans="1:21" x14ac:dyDescent="0.25">
      <c r="A89" s="12"/>
      <c r="B89" s="12"/>
      <c r="C89" s="18"/>
      <c r="D89" s="12"/>
      <c r="E89" s="12"/>
      <c r="F89" s="12"/>
      <c r="G89" s="12"/>
      <c r="H89" s="12"/>
      <c r="I89" s="12"/>
      <c r="J89" s="12"/>
      <c r="K89" s="12"/>
      <c r="L89" s="12"/>
      <c r="M89" s="12"/>
      <c r="N89" s="15"/>
      <c r="O89" s="15"/>
      <c r="P89" s="15"/>
      <c r="Q89" s="15"/>
      <c r="R89" s="15"/>
      <c r="S89" s="15"/>
      <c r="T89" s="15"/>
      <c r="U89" s="15"/>
    </row>
    <row r="90" spans="1:21" x14ac:dyDescent="0.25">
      <c r="A90" s="12"/>
      <c r="B90" s="12"/>
      <c r="C90" s="18"/>
      <c r="D90" s="12"/>
      <c r="E90" s="12"/>
      <c r="F90" s="12"/>
      <c r="G90" s="12"/>
      <c r="H90" s="12"/>
      <c r="I90" s="12"/>
      <c r="J90" s="12"/>
      <c r="K90" s="12"/>
      <c r="L90" s="12"/>
      <c r="M90" s="12"/>
      <c r="N90" s="15"/>
      <c r="O90" s="15"/>
      <c r="P90" s="15"/>
      <c r="Q90" s="15"/>
      <c r="R90" s="15"/>
      <c r="S90" s="15"/>
      <c r="T90" s="15"/>
      <c r="U90" s="15"/>
    </row>
    <row r="91" spans="1:21" x14ac:dyDescent="0.25">
      <c r="A91" s="12"/>
      <c r="B91" s="12"/>
      <c r="C91" s="18"/>
      <c r="D91" s="12"/>
      <c r="E91" s="12"/>
      <c r="F91" s="12"/>
      <c r="G91" s="12"/>
      <c r="H91" s="12"/>
      <c r="I91" s="12"/>
      <c r="J91" s="12"/>
      <c r="K91" s="12"/>
      <c r="L91" s="12"/>
      <c r="M91" s="12"/>
      <c r="N91" s="15"/>
      <c r="O91" s="15"/>
      <c r="P91" s="15"/>
      <c r="Q91" s="15"/>
      <c r="R91" s="15"/>
      <c r="S91" s="15"/>
      <c r="T91" s="15"/>
      <c r="U91" s="15"/>
    </row>
    <row r="92" spans="1:21" x14ac:dyDescent="0.25">
      <c r="A92" s="12"/>
      <c r="B92" s="12"/>
      <c r="C92" s="18"/>
      <c r="D92" s="12"/>
      <c r="E92" s="12"/>
      <c r="F92" s="12"/>
      <c r="G92" s="12"/>
      <c r="H92" s="12"/>
      <c r="I92" s="12"/>
      <c r="J92" s="12"/>
      <c r="K92" s="12"/>
      <c r="L92" s="12"/>
      <c r="M92" s="12"/>
      <c r="N92" s="15"/>
      <c r="O92" s="15"/>
      <c r="P92" s="15"/>
      <c r="Q92" s="15"/>
      <c r="R92" s="15"/>
      <c r="S92" s="15"/>
      <c r="T92" s="15"/>
      <c r="U92" s="15"/>
    </row>
    <row r="93" spans="1:21" x14ac:dyDescent="0.25">
      <c r="A93" s="12"/>
      <c r="B93" s="12"/>
      <c r="C93" s="18"/>
      <c r="D93" s="12"/>
      <c r="E93" s="12"/>
      <c r="F93" s="12"/>
      <c r="G93" s="12"/>
      <c r="H93" s="12"/>
      <c r="I93" s="12"/>
      <c r="J93" s="12"/>
      <c r="K93" s="12"/>
      <c r="L93" s="12"/>
      <c r="M93" s="12"/>
      <c r="N93" s="15"/>
      <c r="O93" s="15"/>
      <c r="P93" s="15"/>
      <c r="Q93" s="15"/>
      <c r="R93" s="15"/>
      <c r="S93" s="15"/>
      <c r="T93" s="15"/>
      <c r="U93" s="15"/>
    </row>
    <row r="94" spans="1:21" x14ac:dyDescent="0.25">
      <c r="A94" s="12"/>
      <c r="B94" s="12"/>
      <c r="C94" s="18"/>
      <c r="D94" s="12"/>
      <c r="E94" s="12"/>
      <c r="F94" s="12"/>
      <c r="G94" s="12"/>
      <c r="H94" s="12"/>
      <c r="I94" s="12"/>
      <c r="J94" s="12"/>
      <c r="K94" s="12"/>
      <c r="L94" s="12"/>
      <c r="M94" s="12"/>
      <c r="N94" s="15"/>
      <c r="O94" s="15"/>
      <c r="P94" s="15"/>
      <c r="Q94" s="15"/>
      <c r="R94" s="15"/>
      <c r="S94" s="15"/>
      <c r="T94" s="15"/>
      <c r="U94" s="15"/>
    </row>
    <row r="95" spans="1:21" x14ac:dyDescent="0.25">
      <c r="A95" s="12"/>
      <c r="B95" s="12"/>
      <c r="C95" s="18"/>
      <c r="D95" s="12"/>
      <c r="E95" s="12"/>
      <c r="F95" s="12"/>
      <c r="G95" s="12"/>
      <c r="H95" s="12"/>
      <c r="I95" s="12"/>
      <c r="J95" s="12"/>
      <c r="K95" s="12"/>
      <c r="L95" s="12"/>
      <c r="M95" s="12"/>
      <c r="N95" s="15"/>
      <c r="O95" s="15"/>
      <c r="P95" s="15"/>
      <c r="Q95" s="15"/>
      <c r="R95" s="15"/>
      <c r="S95" s="15"/>
      <c r="T95" s="15"/>
      <c r="U95" s="15"/>
    </row>
    <row r="96" spans="1:21" x14ac:dyDescent="0.25">
      <c r="A96" s="12"/>
      <c r="B96" s="12"/>
      <c r="C96" s="18"/>
      <c r="D96" s="12"/>
      <c r="E96" s="12"/>
      <c r="F96" s="12"/>
      <c r="G96" s="12"/>
      <c r="H96" s="12"/>
      <c r="I96" s="12"/>
      <c r="J96" s="12"/>
      <c r="K96" s="12"/>
      <c r="L96" s="12"/>
      <c r="M96" s="12"/>
      <c r="N96" s="15"/>
      <c r="O96" s="15"/>
      <c r="P96" s="15"/>
      <c r="Q96" s="15"/>
      <c r="R96" s="15"/>
      <c r="S96" s="15"/>
      <c r="T96" s="15"/>
      <c r="U96" s="15"/>
    </row>
    <row r="97" spans="1:21" x14ac:dyDescent="0.25">
      <c r="A97" s="12"/>
      <c r="B97" s="12"/>
      <c r="C97" s="18"/>
      <c r="D97" s="12"/>
      <c r="E97" s="12"/>
      <c r="F97" s="12"/>
      <c r="G97" s="12"/>
      <c r="H97" s="12"/>
      <c r="I97" s="12"/>
      <c r="J97" s="12"/>
      <c r="K97" s="12"/>
      <c r="L97" s="12"/>
      <c r="M97" s="12"/>
      <c r="N97" s="15"/>
      <c r="O97" s="15"/>
      <c r="P97" s="15"/>
      <c r="Q97" s="15"/>
      <c r="R97" s="15"/>
      <c r="S97" s="15"/>
      <c r="T97" s="15"/>
      <c r="U97" s="15"/>
    </row>
    <row r="98" spans="1:21" x14ac:dyDescent="0.25">
      <c r="A98" s="12"/>
      <c r="B98" s="12"/>
      <c r="C98" s="18"/>
      <c r="D98" s="12"/>
      <c r="E98" s="12"/>
      <c r="F98" s="12"/>
      <c r="G98" s="12"/>
      <c r="H98" s="12"/>
      <c r="I98" s="12"/>
      <c r="J98" s="12"/>
      <c r="K98" s="12"/>
      <c r="L98" s="12"/>
      <c r="M98" s="12"/>
      <c r="N98" s="15"/>
      <c r="O98" s="15"/>
      <c r="P98" s="15"/>
      <c r="Q98" s="15"/>
      <c r="R98" s="15"/>
      <c r="S98" s="15"/>
      <c r="T98" s="15"/>
      <c r="U98" s="15"/>
    </row>
    <row r="99" spans="1:21" x14ac:dyDescent="0.25">
      <c r="C99" s="18"/>
      <c r="D99" s="12"/>
      <c r="E99" s="12"/>
      <c r="F99" s="12"/>
      <c r="G99" s="12"/>
      <c r="H99" s="12"/>
      <c r="I99" s="12"/>
      <c r="J99" s="12"/>
      <c r="K99" s="12"/>
      <c r="L99" s="12"/>
      <c r="M99" s="12"/>
      <c r="N99" s="15"/>
    </row>
    <row r="100" spans="1:21" x14ac:dyDescent="0.25">
      <c r="C100" s="18"/>
      <c r="D100" s="12"/>
      <c r="E100" s="12"/>
      <c r="F100" s="12"/>
      <c r="G100" s="12"/>
      <c r="H100" s="12"/>
      <c r="I100" s="12"/>
      <c r="J100" s="12"/>
      <c r="K100" s="12"/>
      <c r="L100" s="12"/>
      <c r="M100" s="12"/>
      <c r="N100" s="15"/>
    </row>
    <row r="101" spans="1:21" x14ac:dyDescent="0.25">
      <c r="C101" s="18"/>
      <c r="D101" s="12"/>
      <c r="E101" s="12"/>
      <c r="F101" s="12"/>
      <c r="G101" s="12"/>
      <c r="H101" s="12"/>
      <c r="I101" s="12"/>
      <c r="J101" s="12"/>
      <c r="K101" s="12"/>
      <c r="L101" s="12"/>
      <c r="M101" s="12"/>
      <c r="N101" s="15"/>
    </row>
    <row r="102" spans="1:21" x14ac:dyDescent="0.25">
      <c r="C102" s="18"/>
      <c r="D102" s="12"/>
      <c r="E102" s="12"/>
      <c r="F102" s="12"/>
      <c r="G102" s="12"/>
      <c r="H102" s="12"/>
      <c r="I102" s="12"/>
      <c r="J102" s="12"/>
      <c r="K102" s="12"/>
      <c r="L102" s="12"/>
      <c r="M102" s="12"/>
      <c r="N102" s="15"/>
    </row>
  </sheetData>
  <mergeCells count="91">
    <mergeCell ref="V27:V28"/>
    <mergeCell ref="V29:V30"/>
    <mergeCell ref="V9:V10"/>
    <mergeCell ref="V11:V12"/>
    <mergeCell ref="V13:V14"/>
    <mergeCell ref="V15:V16"/>
    <mergeCell ref="V17:V18"/>
    <mergeCell ref="V19:V20"/>
    <mergeCell ref="V21:V22"/>
    <mergeCell ref="V23:V24"/>
    <mergeCell ref="V25:V26"/>
    <mergeCell ref="T9:T10"/>
    <mergeCell ref="T11:T12"/>
    <mergeCell ref="U11:U12"/>
    <mergeCell ref="U9:U10"/>
    <mergeCell ref="C9:C10"/>
    <mergeCell ref="D9:D10"/>
    <mergeCell ref="T19:T22"/>
    <mergeCell ref="U19:U20"/>
    <mergeCell ref="U21:U22"/>
    <mergeCell ref="T23:T28"/>
    <mergeCell ref="B13:B18"/>
    <mergeCell ref="B19:B22"/>
    <mergeCell ref="C13:C14"/>
    <mergeCell ref="D13:D14"/>
    <mergeCell ref="C15:C16"/>
    <mergeCell ref="E9:E10"/>
    <mergeCell ref="C17:C18"/>
    <mergeCell ref="C19:C20"/>
    <mergeCell ref="C21:C22"/>
    <mergeCell ref="C23:C24"/>
    <mergeCell ref="C11:C12"/>
    <mergeCell ref="A9:A12"/>
    <mergeCell ref="A19:A30"/>
    <mergeCell ref="D11:D12"/>
    <mergeCell ref="E11:E12"/>
    <mergeCell ref="D15:D16"/>
    <mergeCell ref="E15:E16"/>
    <mergeCell ref="D17:D18"/>
    <mergeCell ref="E17:E18"/>
    <mergeCell ref="D19:D20"/>
    <mergeCell ref="E19:E20"/>
    <mergeCell ref="D21:D22"/>
    <mergeCell ref="E21:E22"/>
    <mergeCell ref="A13:A18"/>
    <mergeCell ref="B9:B10"/>
    <mergeCell ref="B11:B12"/>
    <mergeCell ref="E27:E28"/>
    <mergeCell ref="V7:V8"/>
    <mergeCell ref="D1:V1"/>
    <mergeCell ref="D2:V2"/>
    <mergeCell ref="D3:V3"/>
    <mergeCell ref="D5:V5"/>
    <mergeCell ref="D6:V6"/>
    <mergeCell ref="A4:V4"/>
    <mergeCell ref="T7:U7"/>
    <mergeCell ref="A1:C3"/>
    <mergeCell ref="C7:C8"/>
    <mergeCell ref="D7:E7"/>
    <mergeCell ref="F7:S7"/>
    <mergeCell ref="A6:C6"/>
    <mergeCell ref="A5:C5"/>
    <mergeCell ref="A7:A8"/>
    <mergeCell ref="B7:B8"/>
    <mergeCell ref="B36:H36"/>
    <mergeCell ref="B35:H35"/>
    <mergeCell ref="I35:O35"/>
    <mergeCell ref="I36:O36"/>
    <mergeCell ref="U29:U30"/>
    <mergeCell ref="A31:S31"/>
    <mergeCell ref="T29:T30"/>
    <mergeCell ref="D29:D30"/>
    <mergeCell ref="E29:E30"/>
    <mergeCell ref="C29:C30"/>
    <mergeCell ref="B29:B30"/>
    <mergeCell ref="B23:B28"/>
    <mergeCell ref="D23:D24"/>
    <mergeCell ref="E23:E24"/>
    <mergeCell ref="C25:C26"/>
    <mergeCell ref="U13:U14"/>
    <mergeCell ref="U23:U24"/>
    <mergeCell ref="D25:D26"/>
    <mergeCell ref="E25:E26"/>
    <mergeCell ref="E13:E14"/>
    <mergeCell ref="C27:C28"/>
    <mergeCell ref="D27:D28"/>
    <mergeCell ref="T13:T18"/>
    <mergeCell ref="U15:U16"/>
    <mergeCell ref="U17:U18"/>
    <mergeCell ref="U27:U28"/>
    <mergeCell ref="U25:U26"/>
  </mergeCells>
  <printOptions horizontalCentered="1" verticalCentered="1"/>
  <pageMargins left="0" right="0" top="0" bottom="0.59055118110236227" header="0.31496062992125984" footer="0"/>
  <pageSetup scale="55" fitToHeight="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605"/>
  <sheetViews>
    <sheetView zoomScale="60" zoomScaleNormal="60" workbookViewId="0">
      <selection activeCell="H32" sqref="H32"/>
    </sheetView>
  </sheetViews>
  <sheetFormatPr baseColWidth="10" defaultRowHeight="15" x14ac:dyDescent="0.25"/>
  <cols>
    <col min="2" max="2" width="34.42578125" customWidth="1"/>
    <col min="3" max="3" width="33.5703125" customWidth="1"/>
    <col min="4" max="4" width="16.28515625" customWidth="1"/>
    <col min="5" max="5" width="18.7109375" customWidth="1"/>
    <col min="6" max="6" width="19.42578125" customWidth="1"/>
    <col min="7" max="7" width="18.7109375" style="31" customWidth="1"/>
    <col min="8" max="8" width="18.7109375" customWidth="1"/>
    <col min="9" max="9" width="18.7109375" hidden="1" customWidth="1"/>
    <col min="10" max="11" width="18.7109375" customWidth="1"/>
    <col min="12" max="12" width="18.7109375" style="30"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33"/>
      <c r="B1" s="334"/>
      <c r="C1" s="334"/>
      <c r="D1" s="334"/>
      <c r="E1" s="280" t="s">
        <v>135</v>
      </c>
      <c r="F1" s="281"/>
      <c r="G1" s="281"/>
      <c r="H1" s="281"/>
      <c r="I1" s="281"/>
      <c r="J1" s="281"/>
      <c r="K1" s="281"/>
      <c r="L1" s="281"/>
      <c r="M1" s="281"/>
      <c r="N1" s="281"/>
      <c r="O1" s="281"/>
      <c r="P1" s="281"/>
      <c r="Q1" s="281"/>
      <c r="R1" s="281"/>
      <c r="S1" s="281"/>
      <c r="T1" s="281"/>
      <c r="U1" s="281"/>
      <c r="V1" s="281"/>
      <c r="W1" s="281"/>
      <c r="X1" s="281"/>
      <c r="Y1" s="282"/>
    </row>
    <row r="2" spans="1:25" ht="55.5" customHeight="1" x14ac:dyDescent="0.25">
      <c r="A2" s="336"/>
      <c r="B2" s="337"/>
      <c r="C2" s="337"/>
      <c r="D2" s="337"/>
      <c r="E2" s="484" t="s">
        <v>134</v>
      </c>
      <c r="F2" s="485"/>
      <c r="G2" s="485"/>
      <c r="H2" s="485"/>
      <c r="I2" s="485"/>
      <c r="J2" s="485"/>
      <c r="K2" s="485"/>
      <c r="L2" s="485"/>
      <c r="M2" s="485"/>
      <c r="N2" s="485"/>
      <c r="O2" s="485"/>
      <c r="P2" s="485"/>
      <c r="Q2" s="485"/>
      <c r="R2" s="485"/>
      <c r="S2" s="485"/>
      <c r="T2" s="485"/>
      <c r="U2" s="485"/>
      <c r="V2" s="485"/>
      <c r="W2" s="485"/>
      <c r="X2" s="485"/>
      <c r="Y2" s="486"/>
    </row>
    <row r="3" spans="1:25" ht="31.5" customHeight="1" thickBot="1" x14ac:dyDescent="0.3">
      <c r="A3" s="339"/>
      <c r="B3" s="340"/>
      <c r="C3" s="340"/>
      <c r="D3" s="340"/>
      <c r="E3" s="267" t="s">
        <v>123</v>
      </c>
      <c r="F3" s="268"/>
      <c r="G3" s="268"/>
      <c r="H3" s="268"/>
      <c r="I3" s="268"/>
      <c r="J3" s="268"/>
      <c r="K3" s="268"/>
      <c r="L3" s="268"/>
      <c r="M3" s="268"/>
      <c r="N3" s="268"/>
      <c r="O3" s="268"/>
      <c r="P3" s="268"/>
      <c r="Q3" s="268"/>
      <c r="R3" s="268"/>
      <c r="S3" s="286" t="s">
        <v>124</v>
      </c>
      <c r="T3" s="286"/>
      <c r="U3" s="286"/>
      <c r="V3" s="286"/>
      <c r="W3" s="286"/>
      <c r="X3" s="286"/>
      <c r="Y3" s="287"/>
    </row>
    <row r="4" spans="1:25" ht="29.25" customHeight="1" x14ac:dyDescent="0.25">
      <c r="A4" s="494" t="s">
        <v>32</v>
      </c>
      <c r="B4" s="495"/>
      <c r="C4" s="495"/>
      <c r="D4" s="496"/>
      <c r="E4" s="491" t="s">
        <v>140</v>
      </c>
      <c r="F4" s="492"/>
      <c r="G4" s="492"/>
      <c r="H4" s="492"/>
      <c r="I4" s="492"/>
      <c r="J4" s="492"/>
      <c r="K4" s="492"/>
      <c r="L4" s="492"/>
      <c r="M4" s="492"/>
      <c r="N4" s="492"/>
      <c r="O4" s="492"/>
      <c r="P4" s="492"/>
      <c r="Q4" s="492"/>
      <c r="R4" s="492"/>
      <c r="S4" s="492"/>
      <c r="T4" s="492"/>
      <c r="U4" s="492"/>
      <c r="V4" s="492"/>
      <c r="W4" s="492"/>
      <c r="X4" s="492"/>
      <c r="Y4" s="493"/>
    </row>
    <row r="5" spans="1:25" ht="27.75" customHeight="1" thickBot="1" x14ac:dyDescent="0.3">
      <c r="A5" s="497" t="s">
        <v>33</v>
      </c>
      <c r="B5" s="498"/>
      <c r="C5" s="498"/>
      <c r="D5" s="499"/>
      <c r="E5" s="488">
        <v>2019</v>
      </c>
      <c r="F5" s="489"/>
      <c r="G5" s="489"/>
      <c r="H5" s="489"/>
      <c r="I5" s="489"/>
      <c r="J5" s="489"/>
      <c r="K5" s="489"/>
      <c r="L5" s="489"/>
      <c r="M5" s="489"/>
      <c r="N5" s="489"/>
      <c r="O5" s="489"/>
      <c r="P5" s="489"/>
      <c r="Q5" s="489"/>
      <c r="R5" s="489"/>
      <c r="S5" s="489"/>
      <c r="T5" s="489"/>
      <c r="U5" s="489"/>
      <c r="V5" s="489"/>
      <c r="W5" s="489"/>
      <c r="X5" s="489"/>
      <c r="Y5" s="490"/>
    </row>
    <row r="6" spans="1:25" ht="36" customHeight="1" x14ac:dyDescent="0.25">
      <c r="A6" s="455" t="s">
        <v>40</v>
      </c>
      <c r="B6" s="456" t="s">
        <v>41</v>
      </c>
      <c r="C6" s="456" t="s">
        <v>109</v>
      </c>
      <c r="D6" s="456" t="s">
        <v>42</v>
      </c>
      <c r="E6" s="456" t="s">
        <v>43</v>
      </c>
      <c r="F6" s="500" t="s">
        <v>108</v>
      </c>
      <c r="G6" s="501"/>
      <c r="H6" s="501"/>
      <c r="I6" s="501"/>
      <c r="J6" s="456" t="s">
        <v>165</v>
      </c>
      <c r="K6" s="456"/>
      <c r="L6" s="456"/>
      <c r="M6" s="456"/>
      <c r="N6" s="456" t="s">
        <v>44</v>
      </c>
      <c r="O6" s="456"/>
      <c r="P6" s="456"/>
      <c r="Q6" s="456"/>
      <c r="R6" s="456"/>
      <c r="S6" s="456" t="s">
        <v>50</v>
      </c>
      <c r="T6" s="456"/>
      <c r="U6" s="456"/>
      <c r="V6" s="456"/>
      <c r="W6" s="456"/>
      <c r="X6" s="456"/>
      <c r="Y6" s="457"/>
    </row>
    <row r="7" spans="1:25" ht="36" customHeight="1" thickBot="1" x14ac:dyDescent="0.3">
      <c r="A7" s="461" t="s">
        <v>34</v>
      </c>
      <c r="B7" s="462"/>
      <c r="C7" s="462"/>
      <c r="D7" s="462"/>
      <c r="E7" s="462"/>
      <c r="F7" s="62" t="s">
        <v>107</v>
      </c>
      <c r="G7" s="62" t="s">
        <v>106</v>
      </c>
      <c r="H7" s="62" t="s">
        <v>105</v>
      </c>
      <c r="I7" s="62" t="s">
        <v>104</v>
      </c>
      <c r="J7" s="62" t="s">
        <v>107</v>
      </c>
      <c r="K7" s="62" t="s">
        <v>106</v>
      </c>
      <c r="L7" s="62" t="s">
        <v>105</v>
      </c>
      <c r="M7" s="62" t="s">
        <v>104</v>
      </c>
      <c r="N7" s="59" t="s">
        <v>45</v>
      </c>
      <c r="O7" s="59" t="s">
        <v>46</v>
      </c>
      <c r="P7" s="59" t="s">
        <v>47</v>
      </c>
      <c r="Q7" s="59" t="s">
        <v>48</v>
      </c>
      <c r="R7" s="59" t="s">
        <v>49</v>
      </c>
      <c r="S7" s="59" t="s">
        <v>51</v>
      </c>
      <c r="T7" s="59" t="s">
        <v>52</v>
      </c>
      <c r="U7" s="59" t="s">
        <v>103</v>
      </c>
      <c r="V7" s="59" t="s">
        <v>53</v>
      </c>
      <c r="W7" s="59" t="s">
        <v>54</v>
      </c>
      <c r="X7" s="60" t="s">
        <v>55</v>
      </c>
      <c r="Y7" s="61" t="s">
        <v>56</v>
      </c>
    </row>
    <row r="8" spans="1:25" ht="24" customHeight="1" x14ac:dyDescent="0.25">
      <c r="A8" s="502">
        <v>1</v>
      </c>
      <c r="B8" s="468" t="s">
        <v>161</v>
      </c>
      <c r="C8" s="464" t="s">
        <v>102</v>
      </c>
      <c r="D8" s="56" t="s">
        <v>35</v>
      </c>
      <c r="E8" s="195">
        <f>+INVERSIÓN!H10</f>
        <v>4</v>
      </c>
      <c r="F8" s="197">
        <f>+INVERSIÓN!Z10</f>
        <v>1</v>
      </c>
      <c r="G8" s="197">
        <f>+INVERSIÓN!AA10</f>
        <v>1</v>
      </c>
      <c r="H8" s="197">
        <f>+INVERSIÓN!AB10</f>
        <v>1</v>
      </c>
      <c r="I8" s="39"/>
      <c r="J8" s="211">
        <f>+INVERSIÓN!AK10</f>
        <v>0.22</v>
      </c>
      <c r="K8" s="211">
        <f>+INVERSIÓN!AL10</f>
        <v>0.48</v>
      </c>
      <c r="L8" s="211">
        <f>+INVERSIÓN!AM10</f>
        <v>0.74</v>
      </c>
      <c r="M8" s="39"/>
      <c r="N8" s="474" t="s">
        <v>102</v>
      </c>
      <c r="O8" s="487" t="s">
        <v>166</v>
      </c>
      <c r="P8" s="487" t="s">
        <v>166</v>
      </c>
      <c r="Q8" s="487" t="s">
        <v>166</v>
      </c>
      <c r="R8" s="487" t="s">
        <v>167</v>
      </c>
      <c r="S8" s="481" t="s">
        <v>168</v>
      </c>
      <c r="T8" s="481" t="s">
        <v>168</v>
      </c>
      <c r="U8" s="481" t="s">
        <v>168</v>
      </c>
      <c r="V8" s="422" t="s">
        <v>169</v>
      </c>
      <c r="W8" s="422" t="s">
        <v>169</v>
      </c>
      <c r="X8" s="422" t="s">
        <v>170</v>
      </c>
      <c r="Y8" s="478">
        <v>8281030</v>
      </c>
    </row>
    <row r="9" spans="1:25" ht="24" customHeight="1" x14ac:dyDescent="0.25">
      <c r="A9" s="467"/>
      <c r="B9" s="469"/>
      <c r="C9" s="465"/>
      <c r="D9" s="57" t="s">
        <v>36</v>
      </c>
      <c r="E9" s="107">
        <f>+INVERSIÓN!H11</f>
        <v>390731330</v>
      </c>
      <c r="F9" s="107">
        <f>+INVERSIÓN!Z11</f>
        <v>69600000</v>
      </c>
      <c r="G9" s="107">
        <f>+INVERSIÓN!AA11</f>
        <v>69600000</v>
      </c>
      <c r="H9" s="107">
        <f>+INVERSIÓN!AB11</f>
        <v>67966000</v>
      </c>
      <c r="I9" s="38"/>
      <c r="J9" s="107">
        <f>+INVERSIÓN!AK11</f>
        <v>63679000</v>
      </c>
      <c r="K9" s="107">
        <f>+INVERSIÓN!AL11</f>
        <v>63679000</v>
      </c>
      <c r="L9" s="107">
        <f>+INVERSIÓN!AM11</f>
        <v>63679000</v>
      </c>
      <c r="M9" s="38"/>
      <c r="N9" s="475"/>
      <c r="O9" s="444"/>
      <c r="P9" s="444"/>
      <c r="Q9" s="444"/>
      <c r="R9" s="444"/>
      <c r="S9" s="482"/>
      <c r="T9" s="482"/>
      <c r="U9" s="482"/>
      <c r="V9" s="423"/>
      <c r="W9" s="423"/>
      <c r="X9" s="423"/>
      <c r="Y9" s="479"/>
    </row>
    <row r="10" spans="1:25" ht="24" customHeight="1" x14ac:dyDescent="0.25">
      <c r="A10" s="467"/>
      <c r="B10" s="469"/>
      <c r="C10" s="465"/>
      <c r="D10" s="55" t="s">
        <v>37</v>
      </c>
      <c r="E10" s="199">
        <f>+INVERSIÓN!H12</f>
        <v>0</v>
      </c>
      <c r="F10" s="199">
        <f>+INVERSIÓN!Z12</f>
        <v>0</v>
      </c>
      <c r="G10" s="199">
        <f>+INVERSIÓN!AA12</f>
        <v>0</v>
      </c>
      <c r="H10" s="199">
        <f>+INVERSIÓN!AB12</f>
        <v>0</v>
      </c>
      <c r="I10" s="200"/>
      <c r="J10" s="199">
        <f>+INVERSIÓN!AK12</f>
        <v>0</v>
      </c>
      <c r="K10" s="199">
        <f>+INVERSIÓN!AL12</f>
        <v>0</v>
      </c>
      <c r="L10" s="199">
        <f>+INVERSIÓN!AM12</f>
        <v>0</v>
      </c>
      <c r="M10" s="38"/>
      <c r="N10" s="475"/>
      <c r="O10" s="444"/>
      <c r="P10" s="444"/>
      <c r="Q10" s="444"/>
      <c r="R10" s="444"/>
      <c r="S10" s="482"/>
      <c r="T10" s="482"/>
      <c r="U10" s="482"/>
      <c r="V10" s="423"/>
      <c r="W10" s="423"/>
      <c r="X10" s="423"/>
      <c r="Y10" s="479"/>
    </row>
    <row r="11" spans="1:25" ht="24" customHeight="1" thickBot="1" x14ac:dyDescent="0.3">
      <c r="A11" s="467"/>
      <c r="B11" s="470"/>
      <c r="C11" s="466"/>
      <c r="D11" s="57" t="s">
        <v>38</v>
      </c>
      <c r="E11" s="203">
        <f>+INVERSIÓN!H13</f>
        <v>38978090</v>
      </c>
      <c r="F11" s="203">
        <f>+INVERSIÓN!Z13</f>
        <v>6746833</v>
      </c>
      <c r="G11" s="203">
        <f>+INVERSIÓN!AA13</f>
        <v>6746833</v>
      </c>
      <c r="H11" s="203">
        <f>+INVERSIÓN!AB13</f>
        <v>6746833</v>
      </c>
      <c r="I11" s="204"/>
      <c r="J11" s="203">
        <f>+INVERSIÓN!AK13</f>
        <v>6746833</v>
      </c>
      <c r="K11" s="203">
        <f>+INVERSIÓN!AL13</f>
        <v>6746833</v>
      </c>
      <c r="L11" s="203">
        <f>+INVERSIÓN!AM13</f>
        <v>6746833</v>
      </c>
      <c r="M11" s="38"/>
      <c r="N11" s="476"/>
      <c r="O11" s="445"/>
      <c r="P11" s="445"/>
      <c r="Q11" s="445"/>
      <c r="R11" s="445"/>
      <c r="S11" s="483"/>
      <c r="T11" s="483"/>
      <c r="U11" s="483"/>
      <c r="V11" s="477"/>
      <c r="W11" s="477"/>
      <c r="X11" s="477"/>
      <c r="Y11" s="480"/>
    </row>
    <row r="12" spans="1:25" ht="24" customHeight="1" x14ac:dyDescent="0.25">
      <c r="A12" s="467">
        <v>2</v>
      </c>
      <c r="B12" s="468" t="s">
        <v>162</v>
      </c>
      <c r="C12" s="464" t="s">
        <v>163</v>
      </c>
      <c r="D12" s="56" t="s">
        <v>35</v>
      </c>
      <c r="E12" s="195">
        <f>+INVERSIÓN!H16</f>
        <v>6</v>
      </c>
      <c r="F12" s="197">
        <f>+INVERSIÓN!Z16</f>
        <v>1</v>
      </c>
      <c r="G12" s="197">
        <f>+INVERSIÓN!AA16</f>
        <v>1</v>
      </c>
      <c r="H12" s="197">
        <f>+INVERSIÓN!AB16</f>
        <v>1</v>
      </c>
      <c r="I12" s="39"/>
      <c r="J12" s="211">
        <f>+INVERSIÓN!AK16</f>
        <v>0.16</v>
      </c>
      <c r="K12" s="211">
        <f>+INVERSIÓN!AL16</f>
        <v>0.55000000000000004</v>
      </c>
      <c r="L12" s="211">
        <f>+INVERSIÓN!AM16</f>
        <v>0.81</v>
      </c>
      <c r="M12" s="38"/>
      <c r="N12" s="474" t="s">
        <v>102</v>
      </c>
      <c r="O12" s="443" t="s">
        <v>166</v>
      </c>
      <c r="P12" s="443" t="s">
        <v>166</v>
      </c>
      <c r="Q12" s="443" t="s">
        <v>166</v>
      </c>
      <c r="R12" s="443" t="s">
        <v>167</v>
      </c>
      <c r="S12" s="481" t="s">
        <v>168</v>
      </c>
      <c r="T12" s="481" t="s">
        <v>168</v>
      </c>
      <c r="U12" s="481" t="s">
        <v>168</v>
      </c>
      <c r="V12" s="422" t="s">
        <v>169</v>
      </c>
      <c r="W12" s="422" t="s">
        <v>169</v>
      </c>
      <c r="X12" s="422" t="s">
        <v>170</v>
      </c>
      <c r="Y12" s="478">
        <v>8281030</v>
      </c>
    </row>
    <row r="13" spans="1:25" ht="24" customHeight="1" x14ac:dyDescent="0.25">
      <c r="A13" s="467"/>
      <c r="B13" s="469"/>
      <c r="C13" s="465"/>
      <c r="D13" s="57" t="s">
        <v>36</v>
      </c>
      <c r="E13" s="107">
        <f>+INVERSIÓN!H17</f>
        <v>419477307</v>
      </c>
      <c r="F13" s="107">
        <f>+INVERSIÓN!Z17</f>
        <v>158048000</v>
      </c>
      <c r="G13" s="107">
        <f>+INVERSIÓN!AA17</f>
        <v>158048000</v>
      </c>
      <c r="H13" s="107">
        <f>+INVERSIÓN!AB17</f>
        <v>136590000</v>
      </c>
      <c r="I13" s="38"/>
      <c r="J13" s="107">
        <f>+INVERSIÓN!AK17</f>
        <v>53400000</v>
      </c>
      <c r="K13" s="107">
        <f>+INVERSIÓN!AL17</f>
        <v>128465000</v>
      </c>
      <c r="L13" s="107">
        <f>+INVERSIÓN!AM17</f>
        <v>128465000</v>
      </c>
      <c r="M13" s="38"/>
      <c r="N13" s="475"/>
      <c r="O13" s="444"/>
      <c r="P13" s="444"/>
      <c r="Q13" s="444"/>
      <c r="R13" s="444"/>
      <c r="S13" s="482"/>
      <c r="T13" s="482"/>
      <c r="U13" s="482"/>
      <c r="V13" s="423"/>
      <c r="W13" s="423"/>
      <c r="X13" s="423"/>
      <c r="Y13" s="479"/>
    </row>
    <row r="14" spans="1:25" ht="24" customHeight="1" x14ac:dyDescent="0.25">
      <c r="A14" s="467"/>
      <c r="B14" s="469"/>
      <c r="C14" s="465"/>
      <c r="D14" s="55" t="s">
        <v>37</v>
      </c>
      <c r="E14" s="199">
        <f>+INVERSIÓN!H18</f>
        <v>0</v>
      </c>
      <c r="F14" s="199">
        <f>+INVERSIÓN!Z18</f>
        <v>0</v>
      </c>
      <c r="G14" s="199">
        <f>+INVERSIÓN!AA18</f>
        <v>0</v>
      </c>
      <c r="H14" s="199">
        <f>+INVERSIÓN!AB18</f>
        <v>0</v>
      </c>
      <c r="I14" s="200"/>
      <c r="J14" s="199">
        <f>+INVERSIÓN!AK18</f>
        <v>0</v>
      </c>
      <c r="K14" s="199">
        <f>+INVERSIÓN!AL18</f>
        <v>0</v>
      </c>
      <c r="L14" s="199">
        <f>+INVERSIÓN!AM18</f>
        <v>0</v>
      </c>
      <c r="M14" s="38"/>
      <c r="N14" s="475"/>
      <c r="O14" s="444"/>
      <c r="P14" s="444"/>
      <c r="Q14" s="444"/>
      <c r="R14" s="444"/>
      <c r="S14" s="482"/>
      <c r="T14" s="482"/>
      <c r="U14" s="482"/>
      <c r="V14" s="423"/>
      <c r="W14" s="423"/>
      <c r="X14" s="423"/>
      <c r="Y14" s="479"/>
    </row>
    <row r="15" spans="1:25" ht="24" customHeight="1" thickBot="1" x14ac:dyDescent="0.3">
      <c r="A15" s="467"/>
      <c r="B15" s="470"/>
      <c r="C15" s="466"/>
      <c r="D15" s="57" t="s">
        <v>38</v>
      </c>
      <c r="E15" s="203">
        <f>+INVERSIÓN!H19</f>
        <v>40354482</v>
      </c>
      <c r="F15" s="203">
        <f>+INVERSIÓN!Z19</f>
        <v>13502333</v>
      </c>
      <c r="G15" s="203">
        <f>+INVERSIÓN!AA19</f>
        <v>13502333</v>
      </c>
      <c r="H15" s="203">
        <f>+INVERSIÓN!AB19</f>
        <v>13502333</v>
      </c>
      <c r="I15" s="204"/>
      <c r="J15" s="203">
        <f>+INVERSIÓN!AK19</f>
        <v>13502333</v>
      </c>
      <c r="K15" s="203">
        <f>+INVERSIÓN!AL19</f>
        <v>13502333</v>
      </c>
      <c r="L15" s="203">
        <f>+INVERSIÓN!AM19</f>
        <v>13502333</v>
      </c>
      <c r="M15" s="38"/>
      <c r="N15" s="476"/>
      <c r="O15" s="445"/>
      <c r="P15" s="445"/>
      <c r="Q15" s="445"/>
      <c r="R15" s="445"/>
      <c r="S15" s="483"/>
      <c r="T15" s="483"/>
      <c r="U15" s="483"/>
      <c r="V15" s="477"/>
      <c r="W15" s="477"/>
      <c r="X15" s="477"/>
      <c r="Y15" s="480"/>
    </row>
    <row r="16" spans="1:25" ht="24" customHeight="1" x14ac:dyDescent="0.25">
      <c r="A16" s="467">
        <v>3</v>
      </c>
      <c r="B16" s="468" t="s">
        <v>164</v>
      </c>
      <c r="C16" s="464" t="s">
        <v>102</v>
      </c>
      <c r="D16" s="56" t="s">
        <v>35</v>
      </c>
      <c r="E16" s="196">
        <f>+INVERSIÓN!H22</f>
        <v>10</v>
      </c>
      <c r="F16" s="198">
        <f>+INVERSIÓN!Z22</f>
        <v>2</v>
      </c>
      <c r="G16" s="198">
        <f>+INVERSIÓN!AA22</f>
        <v>2</v>
      </c>
      <c r="H16" s="198">
        <f>+INVERSIÓN!AB22</f>
        <v>2</v>
      </c>
      <c r="I16" s="39"/>
      <c r="J16" s="212">
        <f>+INVERSIÓN!AK22</f>
        <v>0.5</v>
      </c>
      <c r="K16" s="212">
        <f>+INVERSIÓN!AL22</f>
        <v>1</v>
      </c>
      <c r="L16" s="212">
        <f>+INVERSIÓN!AM22</f>
        <v>1.5</v>
      </c>
      <c r="M16" s="38"/>
      <c r="N16" s="474" t="s">
        <v>102</v>
      </c>
      <c r="O16" s="443" t="s">
        <v>166</v>
      </c>
      <c r="P16" s="443" t="s">
        <v>166</v>
      </c>
      <c r="Q16" s="443" t="s">
        <v>166</v>
      </c>
      <c r="R16" s="443" t="s">
        <v>167</v>
      </c>
      <c r="S16" s="481" t="s">
        <v>168</v>
      </c>
      <c r="T16" s="481" t="s">
        <v>168</v>
      </c>
      <c r="U16" s="481" t="s">
        <v>168</v>
      </c>
      <c r="V16" s="422" t="s">
        <v>169</v>
      </c>
      <c r="W16" s="422" t="s">
        <v>169</v>
      </c>
      <c r="X16" s="422" t="s">
        <v>170</v>
      </c>
      <c r="Y16" s="478">
        <v>8281030</v>
      </c>
    </row>
    <row r="17" spans="1:25" ht="24" customHeight="1" x14ac:dyDescent="0.25">
      <c r="A17" s="467"/>
      <c r="B17" s="469"/>
      <c r="C17" s="465"/>
      <c r="D17" s="57" t="s">
        <v>36</v>
      </c>
      <c r="E17" s="107">
        <f>+INVERSIÓN!H23</f>
        <v>6133343547</v>
      </c>
      <c r="F17" s="107">
        <f>+INVERSIÓN!Z23</f>
        <v>2370803000</v>
      </c>
      <c r="G17" s="107">
        <f>+INVERSIÓN!AA23</f>
        <v>1970803000</v>
      </c>
      <c r="H17" s="107">
        <f>+INVERSIÓN!AB23</f>
        <v>1945976000</v>
      </c>
      <c r="I17" s="38"/>
      <c r="J17" s="107">
        <f>+INVERSIÓN!AK23</f>
        <v>827950000</v>
      </c>
      <c r="K17" s="107">
        <f>+INVERSIÓN!AL23</f>
        <v>1251503900</v>
      </c>
      <c r="L17" s="107">
        <f>+INVERSIÓN!AM23</f>
        <v>1351589100</v>
      </c>
      <c r="M17" s="38"/>
      <c r="N17" s="475"/>
      <c r="O17" s="444"/>
      <c r="P17" s="444"/>
      <c r="Q17" s="444"/>
      <c r="R17" s="444"/>
      <c r="S17" s="482"/>
      <c r="T17" s="482"/>
      <c r="U17" s="482"/>
      <c r="V17" s="423"/>
      <c r="W17" s="423"/>
      <c r="X17" s="423"/>
      <c r="Y17" s="479"/>
    </row>
    <row r="18" spans="1:25" ht="24" customHeight="1" x14ac:dyDescent="0.25">
      <c r="A18" s="467"/>
      <c r="B18" s="469"/>
      <c r="C18" s="465"/>
      <c r="D18" s="55" t="s">
        <v>37</v>
      </c>
      <c r="E18" s="201">
        <f>+INVERSIÓN!H24</f>
        <v>0</v>
      </c>
      <c r="F18" s="201">
        <f>+INVERSIÓN!Z24</f>
        <v>0</v>
      </c>
      <c r="G18" s="201">
        <f>+INVERSIÓN!AA24</f>
        <v>0</v>
      </c>
      <c r="H18" s="201">
        <f>+INVERSIÓN!AB24</f>
        <v>0</v>
      </c>
      <c r="I18" s="200"/>
      <c r="J18" s="201">
        <f>+INVERSIÓN!AK24</f>
        <v>0</v>
      </c>
      <c r="K18" s="201">
        <f>+INVERSIÓN!AL24</f>
        <v>0</v>
      </c>
      <c r="L18" s="201">
        <f>+INVERSIÓN!AM24</f>
        <v>0</v>
      </c>
      <c r="M18" s="38"/>
      <c r="N18" s="475"/>
      <c r="O18" s="444"/>
      <c r="P18" s="444"/>
      <c r="Q18" s="444"/>
      <c r="R18" s="444"/>
      <c r="S18" s="482"/>
      <c r="T18" s="482"/>
      <c r="U18" s="482"/>
      <c r="V18" s="423"/>
      <c r="W18" s="423"/>
      <c r="X18" s="423"/>
      <c r="Y18" s="479"/>
    </row>
    <row r="19" spans="1:25" ht="24" customHeight="1" thickBot="1" x14ac:dyDescent="0.3">
      <c r="A19" s="467"/>
      <c r="B19" s="470"/>
      <c r="C19" s="466"/>
      <c r="D19" s="57" t="s">
        <v>38</v>
      </c>
      <c r="E19" s="203">
        <f>+INVERSIÓN!H25</f>
        <v>492750758</v>
      </c>
      <c r="F19" s="203">
        <f>+INVERSIÓN!Z25</f>
        <v>224210948</v>
      </c>
      <c r="G19" s="203">
        <f>+INVERSIÓN!AA25</f>
        <v>224210948</v>
      </c>
      <c r="H19" s="203">
        <f>+INVERSIÓN!AB25</f>
        <v>219615148</v>
      </c>
      <c r="I19" s="204"/>
      <c r="J19" s="203">
        <f>+INVERSIÓN!AK25</f>
        <v>175233480</v>
      </c>
      <c r="K19" s="203">
        <f>+INVERSIÓN!AL25</f>
        <v>219615148</v>
      </c>
      <c r="L19" s="203">
        <f>+INVERSIÓN!AM25</f>
        <v>219615148</v>
      </c>
      <c r="M19" s="38"/>
      <c r="N19" s="476"/>
      <c r="O19" s="445"/>
      <c r="P19" s="445"/>
      <c r="Q19" s="445"/>
      <c r="R19" s="445"/>
      <c r="S19" s="483"/>
      <c r="T19" s="483"/>
      <c r="U19" s="483"/>
      <c r="V19" s="477"/>
      <c r="W19" s="477"/>
      <c r="X19" s="477"/>
      <c r="Y19" s="480"/>
    </row>
    <row r="20" spans="1:25" ht="24" customHeight="1" x14ac:dyDescent="0.25">
      <c r="A20" s="467">
        <v>4</v>
      </c>
      <c r="B20" s="468" t="s">
        <v>154</v>
      </c>
      <c r="C20" s="464" t="s">
        <v>102</v>
      </c>
      <c r="D20" s="56" t="s">
        <v>35</v>
      </c>
      <c r="E20" s="196">
        <f>+INVERSIÓN!H28</f>
        <v>10</v>
      </c>
      <c r="F20" s="198">
        <f>+INVERSIÓN!Z28</f>
        <v>3</v>
      </c>
      <c r="G20" s="198">
        <f>+INVERSIÓN!AA28</f>
        <v>3</v>
      </c>
      <c r="H20" s="198">
        <f>+INVERSIÓN!AB28</f>
        <v>3</v>
      </c>
      <c r="I20" s="39"/>
      <c r="J20" s="212">
        <f>+INVERSIÓN!AK28</f>
        <v>0.49</v>
      </c>
      <c r="K20" s="212">
        <f>+INVERSIÓN!AL28</f>
        <v>1.3599999999999999</v>
      </c>
      <c r="L20" s="212">
        <f>+INVERSIÓN!AM28</f>
        <v>2.23</v>
      </c>
      <c r="M20" s="38"/>
      <c r="N20" s="474" t="s">
        <v>102</v>
      </c>
      <c r="O20" s="443" t="s">
        <v>166</v>
      </c>
      <c r="P20" s="443" t="s">
        <v>166</v>
      </c>
      <c r="Q20" s="443" t="s">
        <v>166</v>
      </c>
      <c r="R20" s="443" t="s">
        <v>167</v>
      </c>
      <c r="S20" s="481" t="s">
        <v>168</v>
      </c>
      <c r="T20" s="481" t="s">
        <v>168</v>
      </c>
      <c r="U20" s="481" t="s">
        <v>168</v>
      </c>
      <c r="V20" s="422" t="s">
        <v>169</v>
      </c>
      <c r="W20" s="422" t="s">
        <v>169</v>
      </c>
      <c r="X20" s="422" t="s">
        <v>170</v>
      </c>
      <c r="Y20" s="478">
        <v>8281030</v>
      </c>
    </row>
    <row r="21" spans="1:25" ht="24" customHeight="1" x14ac:dyDescent="0.25">
      <c r="A21" s="467"/>
      <c r="B21" s="469"/>
      <c r="C21" s="465"/>
      <c r="D21" s="57" t="s">
        <v>36</v>
      </c>
      <c r="E21" s="107">
        <f>+INVERSIÓN!H29</f>
        <v>1077136977</v>
      </c>
      <c r="F21" s="107">
        <f>+INVERSIÓN!Z29</f>
        <v>279305000</v>
      </c>
      <c r="G21" s="107">
        <f>+INVERSIÓN!AA29</f>
        <v>279305000</v>
      </c>
      <c r="H21" s="107">
        <f>+INVERSIÓN!AB29</f>
        <v>309737000</v>
      </c>
      <c r="I21" s="38"/>
      <c r="J21" s="107">
        <f>+INVERSIÓN!AK29</f>
        <v>177488000</v>
      </c>
      <c r="K21" s="107">
        <f>+INVERSIÓN!AL29</f>
        <v>242648000</v>
      </c>
      <c r="L21" s="107">
        <f>+INVERSIÓN!AM29</f>
        <v>242648000</v>
      </c>
      <c r="M21" s="38"/>
      <c r="N21" s="475"/>
      <c r="O21" s="444"/>
      <c r="P21" s="444"/>
      <c r="Q21" s="444"/>
      <c r="R21" s="444"/>
      <c r="S21" s="482"/>
      <c r="T21" s="482"/>
      <c r="U21" s="482"/>
      <c r="V21" s="423"/>
      <c r="W21" s="423"/>
      <c r="X21" s="423"/>
      <c r="Y21" s="479"/>
    </row>
    <row r="22" spans="1:25" ht="24" customHeight="1" x14ac:dyDescent="0.25">
      <c r="A22" s="467"/>
      <c r="B22" s="469"/>
      <c r="C22" s="465"/>
      <c r="D22" s="55" t="s">
        <v>37</v>
      </c>
      <c r="E22" s="201">
        <f>+INVERSIÓN!H30</f>
        <v>0</v>
      </c>
      <c r="F22" s="201">
        <f>+INVERSIÓN!Z30</f>
        <v>0</v>
      </c>
      <c r="G22" s="201">
        <f>+INVERSIÓN!AA30</f>
        <v>0</v>
      </c>
      <c r="H22" s="201">
        <f>+INVERSIÓN!AB30</f>
        <v>0</v>
      </c>
      <c r="I22" s="200"/>
      <c r="J22" s="201">
        <f>+INVERSIÓN!AK30</f>
        <v>0</v>
      </c>
      <c r="K22" s="201">
        <f>+INVERSIÓN!AL30</f>
        <v>0</v>
      </c>
      <c r="L22" s="201">
        <f>+INVERSIÓN!AM30</f>
        <v>0</v>
      </c>
      <c r="M22" s="38"/>
      <c r="N22" s="475"/>
      <c r="O22" s="444"/>
      <c r="P22" s="444"/>
      <c r="Q22" s="444"/>
      <c r="R22" s="444"/>
      <c r="S22" s="482"/>
      <c r="T22" s="482"/>
      <c r="U22" s="482"/>
      <c r="V22" s="423"/>
      <c r="W22" s="423"/>
      <c r="X22" s="423"/>
      <c r="Y22" s="479"/>
    </row>
    <row r="23" spans="1:25" ht="24" customHeight="1" thickBot="1" x14ac:dyDescent="0.3">
      <c r="A23" s="467"/>
      <c r="B23" s="470"/>
      <c r="C23" s="466"/>
      <c r="D23" s="57" t="s">
        <v>38</v>
      </c>
      <c r="E23" s="203">
        <f>+INVERSIÓN!H31</f>
        <v>92454086</v>
      </c>
      <c r="F23" s="203">
        <f>+INVERSIÓN!Z31</f>
        <v>33091817</v>
      </c>
      <c r="G23" s="203">
        <f>+INVERSIÓN!AA31</f>
        <v>33091817</v>
      </c>
      <c r="H23" s="203">
        <f>+INVERSIÓN!AB31</f>
        <v>33091817</v>
      </c>
      <c r="I23" s="204"/>
      <c r="J23" s="203">
        <f>+INVERSIÓN!AK31</f>
        <v>33091817</v>
      </c>
      <c r="K23" s="203">
        <f>+INVERSIÓN!AL31</f>
        <v>33091817</v>
      </c>
      <c r="L23" s="203">
        <f>+INVERSIÓN!AM31</f>
        <v>33091817</v>
      </c>
      <c r="M23" s="38"/>
      <c r="N23" s="476"/>
      <c r="O23" s="445"/>
      <c r="P23" s="445"/>
      <c r="Q23" s="445"/>
      <c r="R23" s="445"/>
      <c r="S23" s="483"/>
      <c r="T23" s="483"/>
      <c r="U23" s="483"/>
      <c r="V23" s="477"/>
      <c r="W23" s="477"/>
      <c r="X23" s="477"/>
      <c r="Y23" s="480"/>
    </row>
    <row r="24" spans="1:25" ht="24" customHeight="1" x14ac:dyDescent="0.25">
      <c r="A24" s="467">
        <v>5</v>
      </c>
      <c r="B24" s="468" t="s">
        <v>155</v>
      </c>
      <c r="C24" s="464" t="s">
        <v>102</v>
      </c>
      <c r="D24" s="56" t="s">
        <v>35</v>
      </c>
      <c r="E24" s="196">
        <f>+INVERSIÓN!H34</f>
        <v>14</v>
      </c>
      <c r="F24" s="198">
        <f>+INVERSIÓN!Z34</f>
        <v>4</v>
      </c>
      <c r="G24" s="198">
        <f>+INVERSIÓN!AA34</f>
        <v>4</v>
      </c>
      <c r="H24" s="198">
        <f>+INVERSIÓN!AB34</f>
        <v>4</v>
      </c>
      <c r="I24" s="39"/>
      <c r="J24" s="212">
        <f>+INVERSIÓN!AK34</f>
        <v>1</v>
      </c>
      <c r="K24" s="212">
        <f>+INVERSIÓN!AL34</f>
        <v>2</v>
      </c>
      <c r="L24" s="212">
        <f>+INVERSIÓN!AM34</f>
        <v>3</v>
      </c>
      <c r="M24" s="38"/>
      <c r="N24" s="474" t="s">
        <v>102</v>
      </c>
      <c r="O24" s="443" t="s">
        <v>166</v>
      </c>
      <c r="P24" s="443" t="s">
        <v>166</v>
      </c>
      <c r="Q24" s="443" t="s">
        <v>166</v>
      </c>
      <c r="R24" s="443" t="s">
        <v>167</v>
      </c>
      <c r="S24" s="481" t="s">
        <v>168</v>
      </c>
      <c r="T24" s="481" t="s">
        <v>168</v>
      </c>
      <c r="U24" s="481" t="s">
        <v>168</v>
      </c>
      <c r="V24" s="422" t="s">
        <v>169</v>
      </c>
      <c r="W24" s="422" t="s">
        <v>169</v>
      </c>
      <c r="X24" s="422" t="s">
        <v>170</v>
      </c>
      <c r="Y24" s="478">
        <v>8281030</v>
      </c>
    </row>
    <row r="25" spans="1:25" ht="24" customHeight="1" x14ac:dyDescent="0.25">
      <c r="A25" s="467"/>
      <c r="B25" s="469"/>
      <c r="C25" s="465"/>
      <c r="D25" s="57" t="s">
        <v>36</v>
      </c>
      <c r="E25" s="107">
        <f>+INVERSIÓN!H35</f>
        <v>2231679720</v>
      </c>
      <c r="F25" s="107">
        <f>+INVERSIÓN!Z35</f>
        <v>539376000</v>
      </c>
      <c r="G25" s="107">
        <f>+INVERSIÓN!AA35</f>
        <v>539376000</v>
      </c>
      <c r="H25" s="107">
        <f>+INVERSIÓN!AB35</f>
        <v>547823000</v>
      </c>
      <c r="I25" s="37"/>
      <c r="J25" s="107">
        <f>+INVERSIÓN!AK35</f>
        <v>415214000</v>
      </c>
      <c r="K25" s="107">
        <f>+INVERSIÓN!AL35</f>
        <v>494307000</v>
      </c>
      <c r="L25" s="107">
        <f>+INVERSIÓN!AM35</f>
        <v>503745000</v>
      </c>
      <c r="M25" s="37"/>
      <c r="N25" s="475"/>
      <c r="O25" s="444"/>
      <c r="P25" s="444"/>
      <c r="Q25" s="444"/>
      <c r="R25" s="444"/>
      <c r="S25" s="482"/>
      <c r="T25" s="482"/>
      <c r="U25" s="482"/>
      <c r="V25" s="423"/>
      <c r="W25" s="423"/>
      <c r="X25" s="423"/>
      <c r="Y25" s="479"/>
    </row>
    <row r="26" spans="1:25" ht="24" customHeight="1" x14ac:dyDescent="0.25">
      <c r="A26" s="467"/>
      <c r="B26" s="469"/>
      <c r="C26" s="465"/>
      <c r="D26" s="55" t="s">
        <v>37</v>
      </c>
      <c r="E26" s="201">
        <f>+INVERSIÓN!H36</f>
        <v>0</v>
      </c>
      <c r="F26" s="201">
        <f>+INVERSIÓN!Z36</f>
        <v>0</v>
      </c>
      <c r="G26" s="201">
        <f>+INVERSIÓN!AA36</f>
        <v>0</v>
      </c>
      <c r="H26" s="201">
        <f>+INVERSIÓN!AB36</f>
        <v>0</v>
      </c>
      <c r="I26" s="202"/>
      <c r="J26" s="201">
        <f>+INVERSIÓN!AK36</f>
        <v>0</v>
      </c>
      <c r="K26" s="201">
        <f>+INVERSIÓN!AL36</f>
        <v>0</v>
      </c>
      <c r="L26" s="201">
        <f>+INVERSIÓN!AM36</f>
        <v>0</v>
      </c>
      <c r="M26" s="37"/>
      <c r="N26" s="475"/>
      <c r="O26" s="444"/>
      <c r="P26" s="444"/>
      <c r="Q26" s="444"/>
      <c r="R26" s="444"/>
      <c r="S26" s="482"/>
      <c r="T26" s="482"/>
      <c r="U26" s="482"/>
      <c r="V26" s="423"/>
      <c r="W26" s="423"/>
      <c r="X26" s="423"/>
      <c r="Y26" s="479"/>
    </row>
    <row r="27" spans="1:25" ht="24" customHeight="1" thickBot="1" x14ac:dyDescent="0.3">
      <c r="A27" s="467"/>
      <c r="B27" s="470"/>
      <c r="C27" s="466"/>
      <c r="D27" s="58" t="s">
        <v>38</v>
      </c>
      <c r="E27" s="203">
        <f>+INVERSIÓN!H37</f>
        <v>165730182</v>
      </c>
      <c r="F27" s="203">
        <f>+INVERSIÓN!Z37</f>
        <v>44890900</v>
      </c>
      <c r="G27" s="203">
        <f>+INVERSIÓN!AA37</f>
        <v>44890900</v>
      </c>
      <c r="H27" s="203">
        <f>+INVERSIÓN!AB37</f>
        <v>44890900</v>
      </c>
      <c r="I27" s="206"/>
      <c r="J27" s="203">
        <f>+INVERSIÓN!AK37</f>
        <v>44890900</v>
      </c>
      <c r="K27" s="203">
        <f>+INVERSIÓN!AL37</f>
        <v>44890900</v>
      </c>
      <c r="L27" s="203">
        <f>+INVERSIÓN!AM37</f>
        <v>44890900</v>
      </c>
      <c r="M27" s="36"/>
      <c r="N27" s="476"/>
      <c r="O27" s="445"/>
      <c r="P27" s="445"/>
      <c r="Q27" s="445"/>
      <c r="R27" s="445"/>
      <c r="S27" s="483"/>
      <c r="T27" s="483"/>
      <c r="U27" s="483"/>
      <c r="V27" s="477"/>
      <c r="W27" s="477"/>
      <c r="X27" s="477"/>
      <c r="Y27" s="480"/>
    </row>
    <row r="28" spans="1:25" ht="30" customHeight="1" x14ac:dyDescent="0.25">
      <c r="A28" s="467">
        <v>6</v>
      </c>
      <c r="B28" s="471" t="s">
        <v>156</v>
      </c>
      <c r="C28" s="464" t="s">
        <v>102</v>
      </c>
      <c r="D28" s="108" t="s">
        <v>35</v>
      </c>
      <c r="E28" s="196">
        <f>+INVERSIÓN!H40</f>
        <v>24</v>
      </c>
      <c r="F28" s="198">
        <f>+INVERSIÓN!Z40</f>
        <v>6</v>
      </c>
      <c r="G28" s="198">
        <f>+INVERSIÓN!AA40</f>
        <v>6</v>
      </c>
      <c r="H28" s="198">
        <f>+INVERSIÓN!AB40</f>
        <v>6</v>
      </c>
      <c r="I28" s="205"/>
      <c r="J28" s="212">
        <f>+INVERSIÓN!AK40</f>
        <v>1</v>
      </c>
      <c r="K28" s="212">
        <f>+INVERSIÓN!AL40</f>
        <v>4</v>
      </c>
      <c r="L28" s="212">
        <f>+INVERSIÓN!AM40</f>
        <v>5</v>
      </c>
      <c r="M28" s="37"/>
      <c r="N28" s="474" t="s">
        <v>102</v>
      </c>
      <c r="O28" s="443" t="s">
        <v>166</v>
      </c>
      <c r="P28" s="443" t="s">
        <v>166</v>
      </c>
      <c r="Q28" s="443" t="s">
        <v>166</v>
      </c>
      <c r="R28" s="443" t="s">
        <v>167</v>
      </c>
      <c r="S28" s="481" t="s">
        <v>168</v>
      </c>
      <c r="T28" s="481" t="s">
        <v>168</v>
      </c>
      <c r="U28" s="481" t="s">
        <v>168</v>
      </c>
      <c r="V28" s="422" t="s">
        <v>169</v>
      </c>
      <c r="W28" s="422" t="s">
        <v>169</v>
      </c>
      <c r="X28" s="422" t="s">
        <v>170</v>
      </c>
      <c r="Y28" s="478">
        <v>8281030</v>
      </c>
    </row>
    <row r="29" spans="1:25" ht="30" customHeight="1" x14ac:dyDescent="0.25">
      <c r="A29" s="467"/>
      <c r="B29" s="472"/>
      <c r="C29" s="465"/>
      <c r="D29" s="57" t="s">
        <v>36</v>
      </c>
      <c r="E29" s="107">
        <f>+INVERSIÓN!H41</f>
        <v>650151114</v>
      </c>
      <c r="F29" s="107">
        <f>+INVERSIÓN!Z41</f>
        <v>132868000</v>
      </c>
      <c r="G29" s="107">
        <f>+INVERSIÓN!AA41</f>
        <v>132868000</v>
      </c>
      <c r="H29" s="107">
        <f>+INVERSIÓN!AB41</f>
        <v>141908000</v>
      </c>
      <c r="I29" s="37"/>
      <c r="J29" s="107">
        <f>+INVERSIÓN!AK41</f>
        <v>95069000</v>
      </c>
      <c r="K29" s="107">
        <f>+INVERSIÓN!AL41</f>
        <v>132069000</v>
      </c>
      <c r="L29" s="107">
        <f>+INVERSIÓN!AM41</f>
        <v>132069000</v>
      </c>
      <c r="M29" s="37"/>
      <c r="N29" s="475"/>
      <c r="O29" s="444"/>
      <c r="P29" s="444"/>
      <c r="Q29" s="444"/>
      <c r="R29" s="444"/>
      <c r="S29" s="482"/>
      <c r="T29" s="482"/>
      <c r="U29" s="482"/>
      <c r="V29" s="423"/>
      <c r="W29" s="423"/>
      <c r="X29" s="423"/>
      <c r="Y29" s="479"/>
    </row>
    <row r="30" spans="1:25" ht="30" customHeight="1" x14ac:dyDescent="0.25">
      <c r="A30" s="467"/>
      <c r="B30" s="472"/>
      <c r="C30" s="465"/>
      <c r="D30" s="108" t="s">
        <v>37</v>
      </c>
      <c r="E30" s="201">
        <f>+INVERSIÓN!H42</f>
        <v>0</v>
      </c>
      <c r="F30" s="201">
        <f>+INVERSIÓN!Z42</f>
        <v>0</v>
      </c>
      <c r="G30" s="201">
        <f>+INVERSIÓN!AA42</f>
        <v>0</v>
      </c>
      <c r="H30" s="201">
        <f>+INVERSIÓN!AB42</f>
        <v>0</v>
      </c>
      <c r="I30" s="202"/>
      <c r="J30" s="201">
        <f>+INVERSIÓN!AK42</f>
        <v>0</v>
      </c>
      <c r="K30" s="201">
        <f>+INVERSIÓN!AL42</f>
        <v>0</v>
      </c>
      <c r="L30" s="201">
        <f>+INVERSIÓN!AM42</f>
        <v>0</v>
      </c>
      <c r="M30" s="37"/>
      <c r="N30" s="475"/>
      <c r="O30" s="444"/>
      <c r="P30" s="444"/>
      <c r="Q30" s="444"/>
      <c r="R30" s="444"/>
      <c r="S30" s="482"/>
      <c r="T30" s="482"/>
      <c r="U30" s="482"/>
      <c r="V30" s="423"/>
      <c r="W30" s="423"/>
      <c r="X30" s="423"/>
      <c r="Y30" s="479"/>
    </row>
    <row r="31" spans="1:25" ht="30" customHeight="1" thickBot="1" x14ac:dyDescent="0.3">
      <c r="A31" s="467"/>
      <c r="B31" s="473"/>
      <c r="C31" s="466"/>
      <c r="D31" s="57" t="s">
        <v>38</v>
      </c>
      <c r="E31" s="203">
        <f>+INVERSIÓN!H43</f>
        <v>80757593</v>
      </c>
      <c r="F31" s="203">
        <f>+INVERSIÓN!Z43</f>
        <v>41810733</v>
      </c>
      <c r="G31" s="203">
        <f>+INVERSIÓN!AA43</f>
        <v>41810733</v>
      </c>
      <c r="H31" s="203">
        <f>+INVERSIÓN!AB43</f>
        <v>41810240</v>
      </c>
      <c r="I31" s="206"/>
      <c r="J31" s="203">
        <f>+INVERSIÓN!AK43</f>
        <v>41810240</v>
      </c>
      <c r="K31" s="203">
        <f>+INVERSIÓN!AL43</f>
        <v>41810240</v>
      </c>
      <c r="L31" s="203">
        <f>+INVERSIÓN!AM43</f>
        <v>41810240</v>
      </c>
      <c r="M31" s="37"/>
      <c r="N31" s="476"/>
      <c r="O31" s="445"/>
      <c r="P31" s="445"/>
      <c r="Q31" s="445"/>
      <c r="R31" s="445"/>
      <c r="S31" s="483"/>
      <c r="T31" s="483"/>
      <c r="U31" s="483"/>
      <c r="V31" s="477"/>
      <c r="W31" s="477"/>
      <c r="X31" s="477"/>
      <c r="Y31" s="480"/>
    </row>
    <row r="32" spans="1:25" ht="29.25" customHeight="1" x14ac:dyDescent="0.25">
      <c r="A32" s="455" t="s">
        <v>39</v>
      </c>
      <c r="B32" s="456"/>
      <c r="C32" s="457"/>
      <c r="D32" s="65" t="s">
        <v>101</v>
      </c>
      <c r="E32" s="109">
        <f>+E29+E25+E21+E17+E13+E9</f>
        <v>10902519995</v>
      </c>
      <c r="F32" s="109">
        <f>+F29+F25+F21+F17+F13+F9</f>
        <v>3550000000</v>
      </c>
      <c r="G32" s="109">
        <f t="shared" ref="G32:J32" si="0">+G29+G25+G21+G17+G13+G9</f>
        <v>3150000000</v>
      </c>
      <c r="H32" s="109">
        <f t="shared" ref="H32" si="1">+H29+H25+H21+H17+H13+H9</f>
        <v>3150000000</v>
      </c>
      <c r="I32" s="109">
        <f t="shared" si="0"/>
        <v>0</v>
      </c>
      <c r="J32" s="109">
        <f t="shared" si="0"/>
        <v>1632800000</v>
      </c>
      <c r="K32" s="109">
        <f t="shared" ref="K32:L32" si="2">+K29+K25+K21+K17+K13+K9</f>
        <v>2312671900</v>
      </c>
      <c r="L32" s="109">
        <f t="shared" si="2"/>
        <v>2422195100</v>
      </c>
      <c r="M32" s="63"/>
      <c r="N32" s="446"/>
      <c r="O32" s="447"/>
      <c r="P32" s="447"/>
      <c r="Q32" s="447"/>
      <c r="R32" s="447"/>
      <c r="S32" s="447"/>
      <c r="T32" s="447"/>
      <c r="U32" s="447"/>
      <c r="V32" s="447"/>
      <c r="W32" s="447"/>
      <c r="X32" s="447"/>
      <c r="Y32" s="448"/>
    </row>
    <row r="33" spans="1:25" ht="29.25" customHeight="1" x14ac:dyDescent="0.25">
      <c r="A33" s="458"/>
      <c r="B33" s="459"/>
      <c r="C33" s="460"/>
      <c r="D33" s="67" t="s">
        <v>100</v>
      </c>
      <c r="E33" s="110">
        <f>+E31+E27+E23+E19+E15+E11</f>
        <v>911025191</v>
      </c>
      <c r="F33" s="110">
        <f>+F31+F27+F23+F19+F15+F11</f>
        <v>364253564</v>
      </c>
      <c r="G33" s="110">
        <f t="shared" ref="G33:J33" si="3">+G31+G27+G23+G19+G15+G11</f>
        <v>364253564</v>
      </c>
      <c r="H33" s="110">
        <f t="shared" ref="H33" si="4">+H31+H27+H23+H19+H15+H11</f>
        <v>359657271</v>
      </c>
      <c r="I33" s="110">
        <f t="shared" si="3"/>
        <v>0</v>
      </c>
      <c r="J33" s="110">
        <f t="shared" si="3"/>
        <v>315275603</v>
      </c>
      <c r="K33" s="110">
        <f t="shared" ref="K33:L33" si="5">+K31+K27+K23+K19+K15+K11</f>
        <v>359657271</v>
      </c>
      <c r="L33" s="110">
        <f t="shared" si="5"/>
        <v>359657271</v>
      </c>
      <c r="M33" s="68"/>
      <c r="N33" s="449"/>
      <c r="O33" s="450"/>
      <c r="P33" s="450"/>
      <c r="Q33" s="450"/>
      <c r="R33" s="450"/>
      <c r="S33" s="450"/>
      <c r="T33" s="450"/>
      <c r="U33" s="450"/>
      <c r="V33" s="450"/>
      <c r="W33" s="450"/>
      <c r="X33" s="450"/>
      <c r="Y33" s="451"/>
    </row>
    <row r="34" spans="1:25" ht="29.25" customHeight="1" thickBot="1" x14ac:dyDescent="0.3">
      <c r="A34" s="461"/>
      <c r="B34" s="462"/>
      <c r="C34" s="463"/>
      <c r="D34" s="66" t="s">
        <v>99</v>
      </c>
      <c r="E34" s="111">
        <f>+E32+E33</f>
        <v>11813545186</v>
      </c>
      <c r="F34" s="111">
        <f t="shared" ref="F34:J34" si="6">+F32+F33</f>
        <v>3914253564</v>
      </c>
      <c r="G34" s="111">
        <f t="shared" si="6"/>
        <v>3514253564</v>
      </c>
      <c r="H34" s="111">
        <f t="shared" ref="H34" si="7">+H32+H33</f>
        <v>3509657271</v>
      </c>
      <c r="I34" s="111">
        <f t="shared" si="6"/>
        <v>0</v>
      </c>
      <c r="J34" s="111">
        <f t="shared" si="6"/>
        <v>1948075603</v>
      </c>
      <c r="K34" s="111">
        <f t="shared" ref="K34:L34" si="8">+K32+K33</f>
        <v>2672329171</v>
      </c>
      <c r="L34" s="111">
        <f t="shared" si="8"/>
        <v>2781852371</v>
      </c>
      <c r="M34" s="64"/>
      <c r="N34" s="452"/>
      <c r="O34" s="453"/>
      <c r="P34" s="453"/>
      <c r="Q34" s="453"/>
      <c r="R34" s="453"/>
      <c r="S34" s="453"/>
      <c r="T34" s="453"/>
      <c r="U34" s="453"/>
      <c r="V34" s="453"/>
      <c r="W34" s="453"/>
      <c r="X34" s="453"/>
      <c r="Y34" s="454"/>
    </row>
    <row r="35" spans="1:25" x14ac:dyDescent="0.25">
      <c r="A35" s="4"/>
      <c r="B35" s="33"/>
      <c r="C35" s="33"/>
      <c r="D35" s="33"/>
      <c r="E35" s="4"/>
      <c r="F35" s="4"/>
      <c r="G35" s="4"/>
      <c r="H35" s="4"/>
      <c r="I35" s="4"/>
      <c r="J35" s="4"/>
      <c r="K35" s="4"/>
      <c r="L35" s="4"/>
      <c r="M35" s="4"/>
      <c r="N35" s="4"/>
      <c r="O35" s="4"/>
      <c r="P35" s="4"/>
      <c r="Q35" s="33"/>
      <c r="R35" s="33"/>
      <c r="S35" s="33"/>
      <c r="T35" s="33"/>
      <c r="U35" s="33"/>
      <c r="V35" s="33"/>
      <c r="W35" s="33"/>
      <c r="X35" s="33"/>
      <c r="Y35" s="33"/>
    </row>
    <row r="36" spans="1:25" ht="18" x14ac:dyDescent="0.25">
      <c r="A36" s="4"/>
      <c r="B36" s="33"/>
      <c r="C36" s="33"/>
      <c r="D36" s="33"/>
      <c r="E36" s="4"/>
      <c r="F36" s="4"/>
      <c r="G36" s="4"/>
      <c r="H36" s="4"/>
      <c r="I36" s="4"/>
      <c r="J36" s="4"/>
      <c r="K36" s="4"/>
      <c r="L36" s="4"/>
      <c r="M36" s="4"/>
      <c r="N36" s="4"/>
      <c r="O36" s="4"/>
      <c r="P36" s="4"/>
      <c r="Q36" s="32"/>
      <c r="R36" s="32"/>
      <c r="S36" s="32"/>
      <c r="T36" s="32"/>
      <c r="U36" s="32"/>
      <c r="V36" s="35"/>
      <c r="W36" s="35"/>
      <c r="X36" s="35"/>
      <c r="Y36" s="35"/>
    </row>
    <row r="37" spans="1:25" ht="18" x14ac:dyDescent="0.25">
      <c r="A37" s="74" t="s">
        <v>125</v>
      </c>
      <c r="B37" s="4"/>
      <c r="C37" s="4"/>
      <c r="D37" s="4"/>
      <c r="E37" s="4"/>
      <c r="F37" s="4"/>
      <c r="G37" s="4"/>
      <c r="H37" s="4"/>
      <c r="I37" s="4"/>
      <c r="J37" s="4"/>
      <c r="K37" s="4"/>
      <c r="L37" s="4"/>
      <c r="M37" s="4"/>
      <c r="N37" s="4"/>
      <c r="O37" s="4"/>
      <c r="P37" s="4"/>
      <c r="Q37" s="32"/>
      <c r="R37" s="32"/>
      <c r="S37" s="32"/>
      <c r="T37" s="32"/>
      <c r="U37" s="32"/>
      <c r="V37" s="34"/>
      <c r="W37" s="34"/>
      <c r="X37" s="34"/>
      <c r="Y37" s="34"/>
    </row>
    <row r="38" spans="1:25" ht="30" customHeight="1" x14ac:dyDescent="0.25">
      <c r="A38" s="71" t="s">
        <v>126</v>
      </c>
      <c r="B38" s="328" t="s">
        <v>127</v>
      </c>
      <c r="C38" s="328"/>
      <c r="D38" s="328"/>
      <c r="E38" s="328"/>
      <c r="F38" s="330" t="s">
        <v>128</v>
      </c>
      <c r="G38" s="330"/>
      <c r="H38" s="330"/>
      <c r="I38" s="4"/>
      <c r="J38" s="4"/>
      <c r="K38" s="4"/>
      <c r="L38" s="4"/>
      <c r="M38" s="4"/>
      <c r="N38" s="4"/>
      <c r="O38" s="4"/>
      <c r="P38" s="4"/>
      <c r="Q38" s="32"/>
      <c r="R38" s="32"/>
      <c r="S38" s="32"/>
      <c r="T38" s="32"/>
      <c r="U38" s="32"/>
      <c r="V38" s="32"/>
      <c r="W38" s="32"/>
      <c r="X38" s="32"/>
      <c r="Y38" s="32"/>
    </row>
    <row r="39" spans="1:25" x14ac:dyDescent="0.25">
      <c r="A39" s="70">
        <v>11</v>
      </c>
      <c r="B39" s="329" t="s">
        <v>129</v>
      </c>
      <c r="C39" s="329"/>
      <c r="D39" s="329"/>
      <c r="E39" s="329"/>
      <c r="F39" s="329" t="s">
        <v>131</v>
      </c>
      <c r="G39" s="329"/>
      <c r="H39" s="329"/>
      <c r="I39" s="4"/>
      <c r="J39" s="4"/>
      <c r="K39" s="4"/>
      <c r="L39" s="4"/>
      <c r="M39" s="4"/>
      <c r="N39" s="4"/>
      <c r="O39" s="4"/>
      <c r="P39" s="4"/>
      <c r="Q39" s="4"/>
      <c r="R39" s="4"/>
      <c r="S39" s="4"/>
      <c r="T39" s="4"/>
      <c r="U39" s="4"/>
      <c r="V39" s="4"/>
      <c r="W39" s="4"/>
      <c r="X39" s="4"/>
      <c r="Y39" s="4"/>
    </row>
    <row r="40" spans="1:25" x14ac:dyDescent="0.25">
      <c r="E40" s="1"/>
      <c r="F40" s="1"/>
      <c r="G40" s="1"/>
      <c r="H40" s="1"/>
      <c r="I40" s="1"/>
      <c r="J40" s="1"/>
      <c r="K40" s="1"/>
      <c r="L40" s="1"/>
      <c r="M40" s="1"/>
      <c r="N40" s="1"/>
      <c r="O40" s="1"/>
      <c r="P40" s="1"/>
    </row>
    <row r="41" spans="1:25" x14ac:dyDescent="0.25">
      <c r="G41" s="1"/>
      <c r="H41" s="1"/>
      <c r="I41" s="1"/>
      <c r="J41" s="1"/>
      <c r="K41" s="1"/>
      <c r="L41" s="1"/>
    </row>
    <row r="42" spans="1:25" x14ac:dyDescent="0.25">
      <c r="G42" s="1"/>
      <c r="H42" s="1"/>
      <c r="I42" s="1"/>
      <c r="J42" s="1"/>
      <c r="K42" s="1"/>
      <c r="L42" s="1"/>
    </row>
    <row r="43" spans="1:25" x14ac:dyDescent="0.25">
      <c r="G43" s="1"/>
      <c r="H43" s="1"/>
      <c r="I43" s="1"/>
      <c r="J43" s="1"/>
      <c r="K43" s="1"/>
      <c r="L43" s="1"/>
    </row>
    <row r="44" spans="1:25" x14ac:dyDescent="0.25">
      <c r="G44" s="1"/>
      <c r="H44" s="1"/>
      <c r="I44" s="1"/>
      <c r="J44" s="1"/>
      <c r="K44" s="1"/>
      <c r="L44" s="1"/>
    </row>
    <row r="45" spans="1:25" x14ac:dyDescent="0.25">
      <c r="G45" s="1"/>
      <c r="H45" s="1"/>
      <c r="I45" s="1"/>
      <c r="J45" s="1"/>
      <c r="K45" s="1"/>
      <c r="L45" s="1"/>
    </row>
    <row r="46" spans="1:25" x14ac:dyDescent="0.25">
      <c r="G46" s="1"/>
      <c r="H46" s="1"/>
      <c r="I46" s="1"/>
      <c r="J46" s="1"/>
      <c r="K46" s="1"/>
      <c r="L46" s="1"/>
    </row>
    <row r="47" spans="1:25" x14ac:dyDescent="0.25">
      <c r="G47" s="1"/>
      <c r="H47" s="1"/>
      <c r="I47" s="1"/>
      <c r="J47" s="1"/>
      <c r="K47" s="1"/>
      <c r="L47" s="1"/>
    </row>
    <row r="48" spans="1:25"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sheetData>
  <mergeCells count="114">
    <mergeCell ref="U20:U23"/>
    <mergeCell ref="W16:W19"/>
    <mergeCell ref="A6:A7"/>
    <mergeCell ref="B6:B7"/>
    <mergeCell ref="C6:C7"/>
    <mergeCell ref="D6:D7"/>
    <mergeCell ref="A12:A15"/>
    <mergeCell ref="B12:B15"/>
    <mergeCell ref="C12:C15"/>
    <mergeCell ref="F6:I6"/>
    <mergeCell ref="C8:C11"/>
    <mergeCell ref="A8:A11"/>
    <mergeCell ref="B8:B11"/>
    <mergeCell ref="A1:D3"/>
    <mergeCell ref="E4:Y4"/>
    <mergeCell ref="X8:X11"/>
    <mergeCell ref="Y8:Y11"/>
    <mergeCell ref="Q24:Q27"/>
    <mergeCell ref="R24:R27"/>
    <mergeCell ref="V24:V27"/>
    <mergeCell ref="S8:S11"/>
    <mergeCell ref="T8:T11"/>
    <mergeCell ref="U8:U11"/>
    <mergeCell ref="T12:T15"/>
    <mergeCell ref="U12:U15"/>
    <mergeCell ref="V12:V15"/>
    <mergeCell ref="W12:W15"/>
    <mergeCell ref="X12:X15"/>
    <mergeCell ref="Y12:Y15"/>
    <mergeCell ref="T16:T19"/>
    <mergeCell ref="U16:U19"/>
    <mergeCell ref="E6:E7"/>
    <mergeCell ref="C24:C27"/>
    <mergeCell ref="A4:D4"/>
    <mergeCell ref="A5:D5"/>
    <mergeCell ref="S16:S19"/>
    <mergeCell ref="O12:O15"/>
    <mergeCell ref="E1:Y1"/>
    <mergeCell ref="E2:Y2"/>
    <mergeCell ref="S3:Y3"/>
    <mergeCell ref="E3:R3"/>
    <mergeCell ref="P12:P15"/>
    <mergeCell ref="Q12:Q15"/>
    <mergeCell ref="R12:R15"/>
    <mergeCell ref="S12:S15"/>
    <mergeCell ref="N8:N11"/>
    <mergeCell ref="J6:M6"/>
    <mergeCell ref="N6:R6"/>
    <mergeCell ref="S6:Y6"/>
    <mergeCell ref="O8:O11"/>
    <mergeCell ref="P8:P11"/>
    <mergeCell ref="Q8:Q11"/>
    <mergeCell ref="E5:Y5"/>
    <mergeCell ref="R8:R11"/>
    <mergeCell ref="N12:N15"/>
    <mergeCell ref="V8:V11"/>
    <mergeCell ref="W8:W11"/>
    <mergeCell ref="O24:O27"/>
    <mergeCell ref="P24:P27"/>
    <mergeCell ref="Y24:Y27"/>
    <mergeCell ref="N24:N27"/>
    <mergeCell ref="U24:U27"/>
    <mergeCell ref="X16:X19"/>
    <mergeCell ref="Y16:Y19"/>
    <mergeCell ref="N16:N19"/>
    <mergeCell ref="N20:N23"/>
    <mergeCell ref="O20:O23"/>
    <mergeCell ref="P20:P23"/>
    <mergeCell ref="Q20:Q23"/>
    <mergeCell ref="R20:R23"/>
    <mergeCell ref="S20:S23"/>
    <mergeCell ref="T20:T23"/>
    <mergeCell ref="X20:X23"/>
    <mergeCell ref="Y20:Y23"/>
    <mergeCell ref="O16:O19"/>
    <mergeCell ref="P16:P19"/>
    <mergeCell ref="Q16:Q19"/>
    <mergeCell ref="R16:R19"/>
    <mergeCell ref="V16:V19"/>
    <mergeCell ref="V20:V23"/>
    <mergeCell ref="W20:W23"/>
    <mergeCell ref="W24:W27"/>
    <mergeCell ref="X24:X27"/>
    <mergeCell ref="Y28:Y31"/>
    <mergeCell ref="R28:R31"/>
    <mergeCell ref="S24:S27"/>
    <mergeCell ref="T24:T27"/>
    <mergeCell ref="V28:V31"/>
    <mergeCell ref="W28:W31"/>
    <mergeCell ref="X28:X31"/>
    <mergeCell ref="S28:S31"/>
    <mergeCell ref="T28:T31"/>
    <mergeCell ref="U28:U31"/>
    <mergeCell ref="A24:A27"/>
    <mergeCell ref="B24:B27"/>
    <mergeCell ref="A28:A31"/>
    <mergeCell ref="B28:B31"/>
    <mergeCell ref="A16:A19"/>
    <mergeCell ref="B16:B19"/>
    <mergeCell ref="A20:A23"/>
    <mergeCell ref="B20:B23"/>
    <mergeCell ref="N28:N31"/>
    <mergeCell ref="C16:C19"/>
    <mergeCell ref="C20:C23"/>
    <mergeCell ref="O28:O31"/>
    <mergeCell ref="P28:P31"/>
    <mergeCell ref="Q28:Q31"/>
    <mergeCell ref="N32:Y34"/>
    <mergeCell ref="F38:H38"/>
    <mergeCell ref="F39:H39"/>
    <mergeCell ref="A32:C34"/>
    <mergeCell ref="B38:E38"/>
    <mergeCell ref="B39:E39"/>
    <mergeCell ref="C28:C31"/>
  </mergeCells>
  <dataValidations count="2">
    <dataValidation type="list" allowBlank="1" showInputMessage="1" showErrorMessage="1" sqref="C20:C23 O16 O12 N8:N31 V8:X8 O8 V12:X12 V16:X16 V20:X20 V24:X24 V28:X28" xr:uid="{00000000-0002-0000-0300-000000000000}">
      <formula1>#REF!</formula1>
    </dataValidation>
    <dataValidation type="list" allowBlank="1" showInputMessage="1" showErrorMessage="1" sqref="C24:C31" xr:uid="{00000000-0002-0000-0300-000001000000}">
      <formula1>$R$31:$R$31</formula1>
    </dataValidation>
  </dataValidations>
  <pageMargins left="0.23622047244094491" right="0.23622047244094491" top="0.74803149606299213" bottom="0.74803149606299213" header="0.31496062992125984" footer="0.31496062992125984"/>
  <pageSetup scale="75"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2019-11-22T01:48:33Z</cp:lastPrinted>
  <dcterms:created xsi:type="dcterms:W3CDTF">2010-03-25T16:40:43Z</dcterms:created>
  <dcterms:modified xsi:type="dcterms:W3CDTF">2019-11-22T01:48:49Z</dcterms:modified>
</cp:coreProperties>
</file>