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bookViews>
    <workbookView xWindow="4650" yWindow="0" windowWidth="24000" windowHeight="9510" tabRatio="373" firstSheet="2" activeTab="2"/>
  </bookViews>
  <sheets>
    <sheet name="GESTIÓN" sheetId="5" r:id="rId1"/>
    <sheet name="INVERSIÓN" sheetId="6" r:id="rId2"/>
    <sheet name="ACTIVIDADES " sheetId="15" r:id="rId3"/>
    <sheet name="TERRITORIALIZACIÓN" sheetId="17" r:id="rId4"/>
  </sheets>
  <externalReferences>
    <externalReference r:id="rId7"/>
  </externalReferences>
  <definedNames>
    <definedName name="_xlnm.Print_Area" localSheetId="2">'ACTIVIDADES '!$A$1:$V$68</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1027"/>
</workbook>
</file>

<file path=xl/comments3.xml><?xml version="1.0" encoding="utf-8"?>
<comments xmlns="http://schemas.openxmlformats.org/spreadsheetml/2006/main">
  <authors>
    <author>GUSTAVO.SILVA</author>
  </authors>
  <commentList>
    <comment ref="V22" authorId="0">
      <text>
        <r>
          <rPr>
            <b/>
            <sz val="9"/>
            <rFont val="Tahoma"/>
            <family val="2"/>
          </rPr>
          <t>GUSTAVO.SILVA:</t>
        </r>
        <r>
          <rPr>
            <sz val="9"/>
            <rFont val="Tahoma"/>
            <family val="2"/>
          </rPr>
          <t xml:space="preserve">
no son claras las cuentas de participantes , promedios y participamtes dia sin carro
</t>
        </r>
      </text>
    </comment>
  </commentList>
</comments>
</file>

<file path=xl/comments4.xml><?xml version="1.0" encoding="utf-8"?>
<comments xmlns="http://schemas.openxmlformats.org/spreadsheetml/2006/main">
  <authors>
    <author>YULIED.PENARANDA</author>
  </authors>
  <commentList>
    <comment ref="X6" authorId="0">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<sst xmlns="http://schemas.openxmlformats.org/spreadsheetml/2006/main" count="540" uniqueCount="255">
  <si>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</si>
  <si>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</si>
  <si>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</si>
  <si>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</si>
  <si>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</si>
  <si>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</si>
  <si>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</si>
  <si>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</si>
  <si>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</si>
  <si>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</si>
  <si>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</si>
  <si>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</si>
  <si>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</si>
  <si>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</si>
  <si>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</si>
  <si>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</si>
  <si>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</si>
  <si>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</si>
  <si>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</si>
  <si>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</si>
  <si>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</si>
  <si>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</si>
  <si>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</si>
  <si>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</si>
  <si>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</si>
  <si>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</si>
  <si>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</si>
  <si>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</si>
  <si>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</si>
  <si>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</si>
  <si>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</si>
  <si>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</si>
  <si>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</si>
  <si>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</si>
  <si>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</si>
  <si>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</si>
  <si>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</si>
  <si>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</si>
  <si>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</si>
  <si>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</si>
  <si>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</si>
  <si>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</si>
  <si>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</si>
  <si>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</si>
  <si>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</si>
  <si>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</si>
  <si>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</si>
  <si>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</si>
  <si>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</si>
  <si>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</si>
  <si>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</si>
  <si>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</si>
  <si>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</si>
  <si>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</si>
  <si>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</si>
  <si>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</si>
  <si>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</si>
  <si>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</si>
  <si>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</si>
  <si>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</si>
  <si>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</si>
  <si>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</si>
  <si>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</si>
  <si>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</si>
  <si>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</si>
  <si>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</si>
  <si>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</si>
  <si>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</si>
  <si>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</si>
  <si>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</si>
  <si>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</si>
  <si>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</si>
  <si>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</si>
  <si>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</si>
  <si>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</si>
  <si>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</si>
  <si>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</si>
  <si>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</si>
  <si>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</si>
  <si>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</si>
  <si>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</si>
  <si>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</si>
  <si>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</si>
  <si>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</si>
  <si>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</si>
  <si>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</si>
  <si>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</si>
  <si>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</si>
  <si>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</si>
  <si>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</si>
  <si>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</si>
  <si>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</si>
  <si>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</si>
  <si>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</si>
  <si>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</si>
  <si>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</si>
  <si>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</si>
  <si>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</si>
  <si>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</si>
  <si>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</si>
  <si>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</si>
  <si>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</si>
  <si>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</si>
  <si>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</si>
  <si>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</si>
  <si>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</si>
  <si>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</si>
  <si>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</si>
  <si>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FORMATO DE  ACTUALIZACIÓN Y SEGUIMIENTO A LA TERRITORIALIZACIÓN DE LA INVERSIÓN</t>
  </si>
  <si>
    <t>PROYECTO:</t>
  </si>
  <si>
    <t>PERIODO:</t>
  </si>
  <si>
    <t>1, COD. META</t>
  </si>
  <si>
    <t>2, Meta Proyecto</t>
  </si>
  <si>
    <t>4, Variable</t>
  </si>
  <si>
    <t>5, Programación-Actualización</t>
  </si>
  <si>
    <t>6,  ACTUALIZACIÓN</t>
  </si>
  <si>
    <t>7, SEGUIMIENTO</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</si>
  <si>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</si>
  <si>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</si>
  <si>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</si>
  <si>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</si>
  <si>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</si>
  <si>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</si>
  <si>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</si>
  <si>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</si>
  <si>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</si>
  <si>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</si>
  <si>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</si>
  <si>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</si>
  <si>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</si>
  <si>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</si>
  <si>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</si>
  <si>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</si>
  <si>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</si>
  <si>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</si>
  <si>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</si>
  <si>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</si>
  <si>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</si>
  <si>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</si>
  <si>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</si>
  <si>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</si>
  <si>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</si>
  <si>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</si>
  <si>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</si>
  <si>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</si>
  <si>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</si>
  <si>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</si>
  <si>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</si>
  <si>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</si>
  <si>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</si>
  <si>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</si>
  <si>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</si>
  <si>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</si>
  <si>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</si>
  <si>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</si>
  <si>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</si>
  <si>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</si>
  <si>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</si>
  <si>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</si>
  <si>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</si>
  <si>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</si>
  <si>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</si>
  <si>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</si>
  <si>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</si>
  <si>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</si>
  <si>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</si>
  <si>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</si>
  <si>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</si>
  <si>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</si>
  <si>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</si>
  <si>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3, Nombre -Punto de inversión (Escala: Localidad, Especial, Distrital)
Breve descripción del punto de inversión.</t>
  </si>
  <si>
    <t>5, PONDERACIÓN HORIZONTAL AÑO: 2018</t>
  </si>
  <si>
    <t>Implementar 10 procesos del PGD</t>
  </si>
  <si>
    <t>Se ha realizado entrega de residuos  a la Cooperativa de Reciclaje El Porvenir, aprovechables (papel, cartón, plástico, vidrio, metal) en una cantidad aproximada de 4.400   Kg.
Se hizo entrega de residuos de envases de aseo (5,4 kg) devolución posconsumo y de RAEE´S (2,827 kg) por elementos dados de baja por almacén, tóner (94 kg), luminarias (133 kg) baterías plomo ácido ( 386,8 kg)  entregados a gestor autorizado.</t>
  </si>
  <si>
    <t>Se adquirieron los  materiales para su instalación en el  Aula Soratama.</t>
  </si>
  <si>
    <t>Se solicito a la Oficina de Comunicaciones el diseño de una cartilla de la a GUÍA PARA LAS COMPRAS PÚBLICAS SOSTENIBLES EN LA SECRETARÍA DISTRITAL DE AMBIENTE, adoptada mediante la Resolución 03391 de 2017.</t>
  </si>
  <si>
    <t>Se han  realizado tres (3) jornadas de dia sin carro distrital en la cual han participado  (247) funcionarios y contratistas,con un promedio mensual de (82) biciusuarios, con una participación promedio en el día del no carro de (53  ) bici usuarios Se enviaron por correo institucional las piezas comunicativas para motivar la participación de los servidores de la entidad, al igual se pasan por las pantallas virtuales.
Se cuentan en  la modalidad de Teletrabajo Suplementario, (17) funcionarios.
Se realizo el día sin carro en Bogotá, se realizaron caravanas urbanas fomentando la caminata, se diseño juego didactico "sopa de letras" para incentivar la participación y se hizo entrega de incentivos a los participantes.
Se  realizo taller de mecanica basica para bicicletas por parte de la Secretaría de Movilidad.
Se presento un scketch motivando la participación, se obtuvo el tercer lugar por la participación en el reto bici+ peatón.</t>
  </si>
  <si>
    <t>En el  trimestre de enero a marzo de 2018, se llevaron las actividades programadas para el seguimiento y sostenimiento del PIGA así:
USO EFICIENTE DEL AGUA :  Se realiza medición del agua captada por el Registro instalado en el sistema de recolección de agua lluvia de la entidad y elaboración de los respectivos informes los cuales se encuentran en el archivo de gestión del PIGA.  
 • Se realizó el seguimiento y control a los consumos de agua potable en las sedes donde se cuenta con el control operacional. 
• Se ejecutaron las actividades establecidas en la estrategia de uso eficiente del agua, como envío de correos institucionales (Tips Ambientales). Verificación de consumos diarios de agua, en el formato establecido en el procedimiento.
USO EFICIENTE DE LA ENERGIA: Se realiza de manera mensual la estrategia denominada “Día de la Escalera” con el fin de  desmotivar el uso del ascensor, generando modificaciones en el hábito de consumo, obteniendo resultados importantes de reducción.
 Se envian de manera frecuente Tips sobre el uso eficiente y ahorro de energia. 
GESTIÓN INTEGRAL DE RESIDUOS: • Se actualizo la información relacionada con el control de impresión los informes  se remiten por correo institucional. 
• Se    envia por correo interno   y  se publica en las carteleras virtuales de la SDA el video cero papel.
• Se realizaron actividades tendientes a concientizar sobre el buen uso del papel, se continuo con la recolección del papel reutilizable que los usuarios desechan.
•Se realizo entrega de residuos aprovechables a la Cooperativa de Reciclaje El Porvenir, se realizo  taller y capacitación para los servidores de la entidad.
• Se presenta en las carteleras virtuales el video del uso del punto ecológico.
CONSUMO SOSTENIBLE: Se solicito la elaboración de una guía para la divulgación de la  Resolución 03391 de 2017 "Por la cual se adopta la Guía para las Compras Públicas Sostenibles en la Secretaría Distrital de Ambiente".
IMPLEMENTACIÓN DE PRACTICAS SOSTENIBLES: La SDA, esta participando en el programa " Bogotá se mueve sostenible",  el cual promueve la realización de un día al mes denominado "día sin carro distrital", se han enviado de manera permanente tips para motivar la participación de los funcionarios en esta actividad, se han colocado en las pantallas virtuales,  incrementado el número de biciusuarios en la entidad.
Se envia por correo institucional el listado  de los usuarios frecuentes de cada mes en la SDA, se les da un incentivo a los mas frecuentes.
Se realiza el mantenimiento de las terrazas y jardín vertical de la SDA.</t>
  </si>
  <si>
    <t>Entre el  01 de enero de 2018 y 20 de marzo de 2018, no se emitieron directivas ni circulares.</t>
  </si>
  <si>
    <t>Entre el 01 de enero y 22 de marzo de 2018, la Dirección Legal Ambiental emitió diecisiete (17) conceptos jurídicos.   La medición del cumplimiento de los términos legales en la emisión de conceptos jurídicos arrojó un nivel de cumplimiento del indicador del 76%. Lo anterior significa que en trece (13) conceptos, de diecisiete (17) emitidos se hicieron dentro de los términos legales establecidos, y cuatro (04) superaron los términos dada la complejidad del asunto solicitado.</t>
  </si>
  <si>
    <t xml:space="preserve">En los meses de enero y marzo de 2018,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(8); Análisis financiero a la información económica (7); Requerimientos expedidos (4); Visitas administrativas (01); Autos de cargos y de pruebas (9); Resoluciones de archivo (6); Oficios de respuesta a comunicaciones (25); Respuestas a derechos de petición (1); Traslado por competencia (3); comunicaciones a las entidades (187); Respuesta y/o Informe de Queja (2): Solicitudes de información a entidades (19)  </t>
  </si>
  <si>
    <t>En los meses de enero y marzo de 2018, se dio orientación a ciudadanos respecto de los derechos y obligaciones de las Entidades sin Ánimo de Lucro y demás asuntos que fueron  consultados para lo cual se adelantaron las siguientes gestiones: Atención personalizada y telefónica (04).</t>
  </si>
  <si>
    <t>Entre el 01 de enero y 20 de marzo de 2018, la Secretaría Distrital de Ambiente registró un éxito procesal del 100%, esto es, que de un (01) procesos en contra terminado, este registro fallo a favor de la Secretaría Distrital de Ambiente. Así: 1/1 = 100%. Cabe destacar que, en dicho proceso en contra, la Representación Judicial fue ejercida por la Entidad.
Nulidad y restablecimiento 2015-01088 (Express del Futuro v. SDA)</t>
  </si>
  <si>
    <t>NA</t>
  </si>
  <si>
    <t>Se entregó residuos a Cooperativa de Reciclaje El Porvenir, aprovechables (papel, cartón, plástico, vidrio, metal) 4.400Kg. Se hizo entrega de residuos de envases de aseo (5,4kg) devolución pos consumo y de RAEE´S (2,827kg) por elementos dados de baja por almacén, tóner (94kg), luminarias (133kg) baterías plomo ácido ( 386,8kg) entregados a gestor autorizado. Se adquirieron materiales para estrategia de cosecha de agua en el Aula Soratama. Se solicitó a Comunicaciones el diseño de cartilla de la GUÍA PARA LAS COMPRAS PÚBLICAS SOSTENIBLES EN LA SDA. Seguimiento y sostenimiento del PIGA: USO EFICIENTE DEL AGUA: Se realizó medición de agua captada por el Registro instalado en el sistema de recolección de agua lluvia de la entidad. Se realizó seguimiento y control a consumo de agua potable en las sedes donde se cuenta con el control operacional. Se ejecutaron actividades establecidas en la estrategia, como envío de correos institucionales, verificación de consumos diarios. USO EFICIENTE DE LA ENERGIA: Se realizó estrategia denominada “Día de la Escalera”. Se envió Tips de uso eficiente y ahorro de energía. GESTIÓN INTEGRAL DE RESIDUOS: Se actualizó información relacionada con el control de impresión. Se envió por correo y  se publicó en carteleras virtuales video cero papel. Se realizó actividades para concientizar sobre uso de papel, se continuó la recolección del papel reutilizable. Se presentó en cartelera virtual video de uso de punto ecológico. CONSUMO SOSTENIBLE: Se solicitó elaboración de guía para divulgación de Resolución 03391. IMPLEMENTACIÓN DE PRÁCTICAS SOSTENIBLES: La SDA, Se realizaron jornadas de día sin carro participando (247) funcionarios/contratistas, promedio mensual (82) biciusuarios, con una participación promedio (53) biciusuarios. Se envió por correo piezas comunicativas para motivar participación, al igual se pasó por pantallas virtuales. Se realizó el mantenimiento de terrazas y jardín vertical. La reserva es SNE, CPS 20170406 recurso liberado.</t>
  </si>
  <si>
    <t>Cumplimiento de los Objetivos del PGA, del PDD, PIGA  y de la normatividad aplicable a la entidad.</t>
  </si>
  <si>
    <t>Archivo de Gestión de la DGC - PIGA</t>
  </si>
  <si>
    <t xml:space="preserve">Durante el primer trimestre se realizará programación con el provedor para realizar el diagnóstico
* En el segundo trimestre se realizará prueba piloto y la aplicación de la encuesta de medición
* En el tercer trimestre se realizará proceso de contratación de proveedor para intervención  y planeación de actividades 
* Cuarto trimestre se realizarán algunas actividades de intervención  </t>
  </si>
  <si>
    <t>Para la ejecución de este trabajo la SDA contrató a la Imprenta Nacional, entidad que ha realizado trabajos como los siguientes: elaboración de los cuadros de caracterización documental y diligenciamiento de los formatos de Tablas de Retención Documental, para lo cual realizó visitas a las dependencias.</t>
  </si>
  <si>
    <t>En enero se abrieron los siguientes expedientes: 14 sancionatorios y 10 permisivos; en febrero: 128 sancionatorios y 61 permisivos, y en marzo: 136 sancionatorios y 46 permisivos. A estos expedientes se les aplicó todo el procedimiento técnico reglamentado para la apertura de expedientes por el Archivo General de la Nación.</t>
  </si>
  <si>
    <t>Durante el primer trimestre no se darrolla esta actividad, teniendo en cuenta que no se ha aplicado la encuenta para establecer el diagnostico.</t>
  </si>
  <si>
    <t>Durante el primer trimestre no se desollo esta actividad.</t>
  </si>
  <si>
    <t>Durante el trimestre se aplico la encuesta de necesidades de capacitación con el fin de determinar las capactiaciones a realizarse durante la vigencia.</t>
  </si>
  <si>
    <t xml:space="preserve">En el primer trimestre, no se realizó este proceso, pues en este momento se están realizando actividades de interveción del diagnóstico realizado en el 2017.
* En el tercer trimestre se realizará el proceso de estudios previsos para contratación del proveedor que realizará el diágnóstico de riesgo psicosocial.
* En el cuarto trimestre,  se realiza cronograma y aplicación de la Batería., así como recepción de resultados derivados de la aplicación de la misma </t>
  </si>
  <si>
    <t>Durante el primer trimestre no se desarrollaron actividades programadas para la vigencia teniendo en cuenta que no se ha aplicado la encuesta para establecer el diagnostico del clima organizacional. De igual forma no se realizó diagnostico de riesgo psicosocial a los servidores de la SDA , teniendo en cuenta que  se están realizando actividades de interveción del diagnóstico realizado en el 2017.
Para las jornadas de capacitación y re inducción en temas misionales y transversales a los servidores de la SDA, no se desarrollo durante el primer trimestre, teniendo en cuenta que se aplico la encuesta de necesidades de capacitación con el fin de determinar las capactiaciones a realizarse durante la vigencia.
No se ha ejecutado recursos de vigencia ni de reserva</t>
  </si>
  <si>
    <t>Desarrollar durante el segundo trimestre las actividades, para dar inicio al cumplimiento con lo programado para la vigencia.</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</si>
  <si>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</si>
  <si>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Proyecto de Decreto Entrenubes "Cuchilla del Gavilán"
Decreto 069 DE 2018 Declaró la Emergencia Sanitaria y el Estado de Prevención Ambiental o Alerta Amarilla en Bogotá, D.C
Proyecto de decreto Por la cual se adopta el Plan de Manejo Ambiental de Altos de la Estancia en la Localidad de Ciudad Bolívar, en cumplimiento del artículo 5° del Decreto Distrital 249 de 2015.
Proyecto de decreto que modifica el Decreto Distrital 062 de 2006, "Cerramiento de humedales"</t>
  </si>
  <si>
    <t>Durante el trimestre no esta programado el desarrollo de esta actividad.</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</si>
  <si>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</si>
  <si>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</si>
  <si>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</si>
  <si>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</si>
  <si>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La DLA realizó revisión de los siguientes actos administrativos:
Resolución 00322, 00326, 00337, 00546, 0032, 00424, 00442, 00651, 0339 de 2018. 789 Actos Administrativos correspondientes a Boletín Legal Ambiental Sancionatorios, Inicio de Actuaciones Admistrativas, Permisos de Vertimientos, Archivos de Actuaciones Administrativas. Revisión y ajuste: Acuerdo 117/2018, Resolución 6841 /2011, 1699 de 2003, 1489/2013, 00147 de 2018, 00275 del 9-2-2018, 00333 de 14-2-18, 00565-2018, 00385-18, 335, 334, 422, 779. Pendiente de firma y numeración  RESUELVE RECURSO  DE REPOSICION SOBRE REMEDIACION DE SUELOS IGLESIA MISION CARISMATICA INTERNACIONAL Y OTROS, 201, 321 306, 336, 638, 655, 652, 722, Pendiente de firma y numeración  Por la cual se autoriza la entrega física y se ordena el traslado de unos bienes servibles no utilizables de propiedad de la Secretaría Distrital de Ambiente, Resolución 650, 423, 171, 170, 164, 146 y Res. 58.</t>
  </si>
  <si>
    <t xml:space="preserve">
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Decreto 1076 de 2015, Decreto 190 de 2004, Decreto 555 de 2015, Resolución 011 de 2018, Decreto 1076 de 2015, Proyecto de acuerdo 039 -2018 -Concepto No. 002 del 25-1-2018, Decreto 2729 de 2012, Decreto 109 de 2009, Decreto 175 de 2009, Decreto 575 de 2013, Resolución 599 de 2010 PREAD, Decreto 648 de 2017, Ley 388 de 1997, Proyecto de Acuerdo Publicidad Exterior Visual Despacho, Proyecto de Decreto Distirtal Derogatoria Decreto 528 de 2014 IDIGER, Proyecto de Decreto Distirtal Solicitud trámite para aprobación y adopción de los Planes de Manejo Ambiental de los Parques Ecológicos Distritales de Humedal El Salitre y Tunjo SUBDIRECCIÓN DE POLÍTICAS Y PLANES AMBIENTALES, Proyecto de Acto Administrativo (Decreto - Acuerdo) Por el cual se regulan zonas libres de humo en el Distrito, Proyecto de Decreto Distrital Competetencia para la recolección, transporte y disposición final de residuos peligrosos abandonados en el Distrito DIRECCION DE GESTION AMBIENTAL, Decreto Distrital 249 de 2015, LEY 1333 DE 2009 PROCESO SANCIONATORIO AMBIENTAL DCA</t>
  </si>
  <si>
    <t>La DLA presto asesoría en los siguientes temas: Marco del Consejo Ambiental del Distrito Dirección de Planeación y Sistemas de Información 08 de marzo de 2018, Proyecto de Decreto Aceite Vegetal Usado – Acuerdo 634 de 2015, Proyecto de Decreto Aceite Vegetal Usado – Acuerdo 634 de 2015, Subdirectora de Ecourbanismo y Gestión Ambiental Empresarial 16 de marzo de 2018, Ocupación de cause dirección legal ambiental 43160, Viabilidad jurídica del Decreto 227 de 2015, Alerta naranja del Humedal Tibanica y envío de matriz del Plan de Acción Subdirección de Ecosistemas y Ruralidad 43125, Plan de Manejo Ambiental del cerro la Conejera Subdirección de Políticas y Planes Ambientales 24-1-2018, PREAD Subdirección de Ecourbanismo 43132, Reunión de rondas y canal Afidro Subdirección de Ecosistemas y Ruralidad 43144, Parque Entrenubes Dirección de Gestión Ambiental Enero, febrero y marzo de 2018, Asistencia a procuraduría para apoyo en cuanto al tema del Parque el Vierrey de posible tala de árboles OPEL 22 de febrero, Conformación equipo de apoyo en la redacción del Decreto 069 DE 2018 Despacho + Alcaldía Mayor 1 de febrero, Ley 1333 de 2009, proceso sancionatorio ambiental dca 43130, Decreto 1082 de 2015 DGA 43144</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</si>
  <si>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</si>
  <si>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</si>
  <si>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</si>
  <si>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Para la ejecución de revisión y actualizacion de las Tablas de Retencion Documental la SDA contrató a la Imprenta Nacional, entidad que ha realizado trabajos como los siguientes: elaboración de los cuadros de caracterización documental y diligenciamiento de los formatos de Tablas de Retención Documental, para lo cual realizó visitas a las dependencias. Se abrieron los siguientes expedientes: 14 sancionatorios y 10 permisivos; en febrero: 128 sancionatorios y 61 permisivos, y en marzo: 136 sancionatorios y 46 permisivos. A estos expedientes se les aplicó todo el procedimiento técnico reglamentado para la apertura de expedientes por el Archivo General de la Nación.
Inicialmente la reserva correspondia a $432.635.058, se liberaron recursos por valor de $27.749.700, quedando como reserva de la vigencia $404.885.358.</t>
  </si>
  <si>
    <t>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se apoyó la elaboración y revisión de decretos, correspondientes a  normas ambientales. se emitió diecisiete (17) conceptos jurídicos. Nivel de cumplimiento 76%, 13 conceptos, se hicieron dentro de los términos legales establecidos, y 4 superaron los términos. La DLA presto asesoría en materia legal ambiental a las dependencias de la Entidad. La DLA realizó revisión de los proyectos de acto administrativo sometidos a su consideración. se dio orientación a ciudadanos respecto de los derechos y obligaciones de las Entidades sin Ánimo de Lucro y demás asuntos que fueron  consultados para lo cual se adelantaron las siguientes gestiones: Atención personalizada y telefónica (04).Conforme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</si>
  <si>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PIGA: Se entregó residuos a Cooperativa de Reciclaje El Porvenir, aprovechables (papel, cartón, plástico, vidrio, metal), residuos de envases de aseo, devolución pos consumo y de RAEE´S por elementos dados de baja por almacén, tóner, luminarias, baterías plomo ácido entregados a gestor autorizado. Se adquirieron materiales para estrategia de cosecha de agua. Se solicitó el diseño de cartilla de la GUÍA PARA LAS COMPRAS PÚBLICAS SOSTENIBLES EN LA SDA. Gestión documental: Para la ejecución de revisión y actualización de las Tablas de Retención Documental la SDA contrató a la Imprenta Nacional, entidad que ha realizado trabajos de elaboración de los cuadros de caracterización documental y diligenciamiento de los formatos de Tablas de Retención Documental, para lo cual realizó visitas a las dependencias. Se abrieron los siguientes expedientes: 278 sancionatorios y 117 permisivos. Se realizó revisión jurídica y análisis de vigencia y concordancia de las normas ambientales, se apoyó la elaboración y revisión de decretos, correspondientes a  normas ambientales. Se emitió 17 conceptos jurídicos. Nivel de cumplimiento 76%, 13 conceptos, se hicieron dentro de los términos legales establecidos, y 4 superaron los términos. La DLA presto asesoría en materia legal ambiental a las dependencias de la Entidad y realizó revisión de los proyectos de acto administrativo sometidos a su consideración. Se dio orientación a ciudadanos respecto de los derechos y obligaciones de las Entidades sin Ánimo de Lucro y demás asuntos que fueron  consultados para lo cual se adelantaron las siguientes gestiones: Atención personalizada y telefónica (04),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Se realizó atención oportuna a 101 procesos contra la Entidad en los cuales la Representación Judicial se encuentra a cargo de la misma; al igual que 52 procesos con representación a cargo de la Secretaria Jurídica, y 24 tutelas para un total de 177 procesos que corresponden al 100%. Además de lo anterior, se ha realizado atención 382 procesos penales. La SDA registró un éxito procesal del 100%, esto es, que de 1 proceso en contra terminado, este registro fallo a favor de la SDA, así: 1/1 = 100%. Cabe destacar que, en dicho proceso en contra, la Representación Judicial fue ejercida por la Entidad. Nulidad y restablecimiento 2015-01088 (Express del Futuro v. SDA)</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</si>
  <si>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</si>
  <si>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</si>
  <si>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Los procesos precontractuales y contractuales para la adjudicación de los contratos de adecuacion del Semisotano de la SDA no se han realizado, ya que en este momento se encuentra en el proceso de rediseño de la propuesta inicial debido a ajustes espaciales en las necesidades de la Entidad, se tiene planeado realizar los procesos precontractuales y contractuales entre junio y julio de 2018.</t>
  </si>
  <si>
    <t>Los procesos precontractuales y contractuales para la adjudicación de los contratos de adecuacion del Semisotano de la SDA no se han realizado, ya que en este momento se encuentra en el proceso de rediseño de la propuesta inicial debido a ajustes espaciales en las necesidades de la Entidad.</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</si>
  <si>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</si>
  <si>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 xml:space="preserve">
Realizar los ajustes a los diseños de manera oportuna, con el fin de dar inicio a las obras.</t>
  </si>
  <si>
    <t>Documento técnico PMR, planos y diseños.</t>
  </si>
  <si>
    <t>Se ajustó el documento técnico de formulación Plan de Regularizacion y Manejo -PRM-, con base en las propuestas incluidas en el estudio de transito contratado por la SDA, quedando en un avance del 90%. Se está a la espera de los ajustes que la contratista responsable debe realizar al Estudio de Tránsito con base en las observaciones de la Secretaria Distrital de Movilidad, y a los convenios de Parqueaderos q está gestionando la SDA, con el objetivo de completar el 10% pendiente.</t>
  </si>
  <si>
    <t>Durante el trimestre no se desarrollaron actividades asociadas a la meta.</t>
  </si>
  <si>
    <t>Se realizó atención oportuna a ciento un (101) procesos contra la Entidad en los cuales la Representación Judicial se encuentra a cargo de la misma; al igual que cincuenta y dos (52) procesos con representación a cargo de la Secretaria Jurídica, y veintitrés (24) tutelas para un total de (177) procesos que corresponden al 100%. Además de lo anterior, se ha realizado atención a trescientos ochenta y dos  (382) procesos penales.</t>
  </si>
  <si>
    <t>Se realizó atención oportuna a ciento un (101) procesos contra la Entidad en los cuales la Representación Judicial se encuentra a cargo de la misma; al igual que cincuenta y dos (52) procesos con representación a cargo de la Secretaria Jurídica, y veintitrés (24) tutelas para un total de (177) procesos que corresponden al 100%. Además de lo anterior, se ha realizado atencióna trescientos ochenta y dos (382) procesos penales.  la Secretaría Distrital de Ambiente registró un éxito procesal del 100%, esto es, que de un (01) procesos en contra terminado, este registro fallo a favor de la Secretaría Distrital de Ambiente. Así: 1/1 = 100%. Cabe destacar que, en dicho proceso en contra, la Representación Judicial fue ejercida por la Entidad.
Nulidad y restablecimiento 2015-01088 (Express del Futuro v. SDA)</t>
  </si>
  <si>
    <t>1, Elaborar el Plan de Manejo y Regularizacion de la sede Administraiva de la SDA</t>
  </si>
  <si>
    <t>2, Realizar el proceso de seguimiento a las actividades de instalacion y acondicionamiento del nuevo mobiliario en el piso 2 de la sede administrativa de la SDA</t>
  </si>
  <si>
    <t>3, Realizar los procesos precontractuales y contractuales para la adjudicación de los contratos de adecuacion del Semisotano de la SDA</t>
  </si>
  <si>
    <t>4, Realizar el seguimiento a las actividades de adecuación del semisotano de la SDA</t>
  </si>
  <si>
    <t>5, Realizar la entrega para la disposición adecuada de los residuos  que genere la entidad de acuerdo a sus características con los gestores autorizados.</t>
  </si>
  <si>
    <t>6, Desarrollar una estrategia de cosecha de agua en una de las sedes con control operacional de la SDA</t>
  </si>
  <si>
    <t>7, Divulgación de la GUÍA PARA LAS COMPRAS PÚBLICAS SOSTENIBLES  EN LA SECRETARÍA DISTRITAL DE AMBIENTE</t>
  </si>
  <si>
    <t>8, Ejecución de estrategias para incentivar la cultura del uso de la bicicleta “Acuerdo 660 de 2016”</t>
  </si>
  <si>
    <t>9, Realizar seguimiento y sostenimiento a cada uno de los programas que hacen parte del PIGA</t>
  </si>
  <si>
    <t xml:space="preserve">10, Llevar a cabo capacitaciones o talleres en temas relacionados con el fortalecimiento del clima organizacional </t>
  </si>
  <si>
    <t>11, Realizar jornadas de integración en pro del fortalecimiento de los valores institucionales</t>
  </si>
  <si>
    <t xml:space="preserve">12, Realizar el diagnostico de riesgo psicosocial a los servidores de la SDA e implementar las acciones recomendadas producto de dicho diagnostico  </t>
  </si>
  <si>
    <t xml:space="preserve">13, Realizar la medicion del clima organizacional </t>
  </si>
  <si>
    <t>14, Llevar a cabo  jornadas de capacitación y re inducción en temas misionales y transversales a los servidores de la SDA</t>
  </si>
  <si>
    <t xml:space="preserve">15, Realizar la revisión y actualizacion de las Tablas de Retencion Documental </t>
  </si>
  <si>
    <t xml:space="preserve">16, Realizar la organización de los expedientes de archivos misionales de gestión y central </t>
  </si>
  <si>
    <r>
      <t xml:space="preserve">17, Aprobacion del  Plan de Conservación Documental </t>
    </r>
    <r>
      <rPr>
        <sz val="8"/>
        <color rgb="FFFF0000"/>
        <rFont val="Arial"/>
        <family val="2"/>
      </rPr>
      <t xml:space="preserve"> </t>
    </r>
  </si>
  <si>
    <t xml:space="preserve">18, Revisión Jurídica de las normas ambientales para conocer su vigencia, concordancia y priorizar las necesidades de regulación según la competencia de la SDA. </t>
  </si>
  <si>
    <t>19, Elaborar Regulaciones y Normas ambientales.</t>
  </si>
  <si>
    <t xml:space="preserve">20, Fijar directrices en materia legal ambiental que se requieran para la correcta interpretación y aplicación de las normas de competencia de la SDA. </t>
  </si>
  <si>
    <t xml:space="preserve">21, Emitir conceptos jurídicos. </t>
  </si>
  <si>
    <t xml:space="preserve">22, Asesoría jurídica en materia legal ambiental a las dependencias de la Entidad. </t>
  </si>
  <si>
    <t xml:space="preserve">23, Control de legalidad de los proyectos de acto administrativo sometidos consideración de la DLA. </t>
  </si>
  <si>
    <t>24, Realizar actuaciones de Inspección, Vigilancia y Control a las Entidades Sin Animo de Lucro -  ESAL  de carácter ambiental.</t>
  </si>
  <si>
    <t xml:space="preserve"> 25, Orientar a ciudadanos respecto de los derechos y obligaciones de las entidades sin ánimo de lucro.</t>
  </si>
  <si>
    <t>26, Actualización de las base de datos de las ESAL</t>
  </si>
  <si>
    <t xml:space="preserve">27, Atención de procesos judiciales, contencioso administrativos, constitucionales y extrajudiciales. </t>
  </si>
  <si>
    <t>28, Intervenir en calidad de Autoridad Ambiental en las acciones populares, acciones penales y procesos  civiles.</t>
  </si>
  <si>
    <t>29,Unificar  criterios para la Defensa Judicial y Extrajudicial.</t>
  </si>
  <si>
    <t xml:space="preserve">Durante el primer trimestre no se desarrollaron actividades programadas para la vigencia teniendo en cuenta que no se ha aplicado la encuesta para establecer el diagnóstico del clima organizacional. De igual forma no se realizó diagnóstico de riesgo psicosocial a los servidores de la SDA, teniendo en cuenta que se están realizando actividades de intervención del diagnóstico realizado en el 2017.
Para las jornadas de capacitación y re inducción en temas misionales y transversales a los servidores de la SDA, no se desarrolló durante el primer trimestre, teniendo en cuenta que se aplicó la encuesta de necesidades de capacitación con el fin de determinar las capacitaciones a realizarse durante la vigencia.
</t>
  </si>
  <si>
    <r>
      <t xml:space="preserve">7, OBSERVACIONES AVANCE  I TRIMESTRE </t>
    </r>
    <r>
      <rPr>
        <b/>
        <sz val="10"/>
        <rFont val="Arial"/>
        <family val="2"/>
      </rPr>
      <t>2018</t>
    </r>
  </si>
  <si>
    <t>2018 -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</si>
</sst>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0.0"/>
    <numFmt numFmtId="175" formatCode="[$$-240A]\ #,##0"/>
    <numFmt numFmtId="176" formatCode="_(&quot;$&quot;* #,##0_);_(&quot;$&quot;* \(#,##0\);_(&quot;$&quot;* &quot;-&quot;??_);_(@_)"/>
    <numFmt numFmtId="177" formatCode="&quot;$&quot;\ #,##0.00"/>
    <numFmt numFmtId="179" formatCode="#,##0.0;\-#,##0.0"/>
  </numFmts>
  <fonts count="3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4"/>
      <name val="Calibri"/>
      <family val="2"/>
    </font>
    <font>
      <sz val="9"/>
      <name val="Arial Narrow"/>
      <family val="2"/>
    </font>
    <font>
      <sz val="9"/>
      <color theme="1"/>
      <name val="Arial"/>
      <family val="2"/>
    </font>
    <font>
      <b/>
      <sz val="11"/>
      <color indexed="8"/>
      <name val="Arial"/>
      <family val="2"/>
    </font>
    <font>
      <sz val="8"/>
      <color indexed="8"/>
      <name val="Arial"/>
      <family val="2"/>
    </font>
    <font>
      <b/>
      <sz val="9"/>
      <name val="Tahoma"/>
      <family val="2"/>
    </font>
    <font>
      <sz val="9"/>
      <name val="Tahoma"/>
      <family val="2"/>
    </font>
    <font>
      <sz val="8"/>
      <color rgb="FFFF0000"/>
      <name val="Arial"/>
      <family val="2"/>
    </font>
    <font>
      <sz val="12"/>
      <name val="Tahoma"/>
      <family val="2"/>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6" tint="0.7999799847602844"/>
        <bgColor indexed="64"/>
      </patternFill>
    </fill>
  </fills>
  <borders count="70">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border>
    <border>
      <left style="thin"/>
      <right style="thin"/>
      <top/>
      <bottom style="thin"/>
    </border>
    <border>
      <left style="thin"/>
      <right style="medium"/>
      <top style="thin"/>
      <bottom/>
    </border>
    <border>
      <left style="thin"/>
      <right style="thin"/>
      <top/>
      <bottom style="medium"/>
    </border>
    <border>
      <left style="thin"/>
      <right style="medium"/>
      <top/>
      <bottom style="medium"/>
    </border>
    <border>
      <left style="medium"/>
      <right style="thin"/>
      <top style="medium"/>
      <bottom style="thin"/>
    </border>
    <border>
      <left/>
      <right/>
      <top style="thin"/>
      <bottom style="thin"/>
    </border>
    <border>
      <left/>
      <right style="thin"/>
      <top/>
      <bottom/>
    </border>
    <border>
      <left style="thin"/>
      <right/>
      <top/>
      <bottom/>
    </border>
    <border>
      <left style="medium"/>
      <right style="thin"/>
      <top/>
      <bottom/>
    </border>
    <border>
      <left style="thin"/>
      <right style="medium"/>
      <top/>
      <bottom/>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style="thin"/>
      <right style="medium"/>
      <top style="medium"/>
      <bottom/>
    </border>
    <border>
      <left/>
      <right style="thin"/>
      <top style="medium"/>
      <bottom style="thin"/>
    </border>
    <border>
      <left/>
      <right style="thin"/>
      <top style="thin"/>
      <bottom/>
    </border>
    <border>
      <left/>
      <right style="thin"/>
      <top style="thin"/>
      <bottom style="thin"/>
    </border>
    <border>
      <left style="medium"/>
      <right style="thin"/>
      <top style="thin"/>
      <bottom style="thin"/>
    </border>
    <border>
      <left style="medium"/>
      <right style="thin"/>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style="thin"/>
      <bottom style="medium"/>
    </border>
    <border>
      <left/>
      <right style="medium"/>
      <top style="thin"/>
      <bottom style="thin"/>
    </border>
    <border>
      <left style="thin"/>
      <right style="thin"/>
      <top style="medium"/>
      <bottom/>
    </border>
    <border>
      <left/>
      <right/>
      <top style="medium"/>
      <bottom style="thin"/>
    </border>
    <border>
      <left/>
      <right style="medium"/>
      <top style="medium"/>
      <bottom style="thin"/>
    </border>
    <border>
      <left style="medium"/>
      <right style="thin"/>
      <top style="medium"/>
      <bottom/>
    </border>
    <border>
      <left style="medium"/>
      <right style="thin"/>
      <top/>
      <bottom style="medium"/>
    </border>
    <border>
      <left style="medium"/>
      <right/>
      <top style="medium"/>
      <bottom style="thin"/>
    </border>
    <border>
      <left style="medium"/>
      <right/>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style="medium"/>
      <right style="medium"/>
      <top style="thin"/>
      <bottom style="medium"/>
    </border>
    <border>
      <left style="medium"/>
      <right style="medium"/>
      <top style="medium"/>
      <bottom style="thin"/>
    </border>
    <border>
      <left/>
      <right style="medium"/>
      <top style="medium"/>
      <bottom/>
    </border>
    <border>
      <left/>
      <right style="medium"/>
      <top/>
      <bottom style="medium"/>
    </border>
    <border>
      <left/>
      <right style="thin"/>
      <top/>
      <bottom style="thin"/>
    </border>
    <border>
      <left style="medium"/>
      <right style="thin"/>
      <top/>
      <bottom style="thin"/>
    </border>
    <border>
      <left style="medium"/>
      <right/>
      <top/>
      <bottom style="thin"/>
    </border>
    <border>
      <left style="medium"/>
      <right/>
      <top style="thin"/>
      <bottom style="thin"/>
    </border>
    <border>
      <left style="medium"/>
      <right/>
      <top style="thin"/>
      <bottom/>
    </border>
    <border>
      <left style="medium"/>
      <right style="thin"/>
      <top style="thin"/>
      <bottom/>
    </border>
    <border>
      <left/>
      <right style="thin"/>
      <top/>
      <bottom style="medium"/>
    </border>
    <border>
      <left/>
      <right style="medium"/>
      <top/>
      <bottom style="thin"/>
    </border>
    <border>
      <left/>
      <right style="medium"/>
      <top style="thin"/>
      <bottom/>
    </border>
    <border>
      <left style="medium"/>
      <right style="medium"/>
      <top style="thin"/>
      <bottom style="thin"/>
    </border>
    <border>
      <left style="thin"/>
      <right/>
      <top style="thin"/>
      <bottom/>
    </border>
    <border>
      <left style="medium"/>
      <right style="medium"/>
      <top style="thin"/>
      <bottom/>
    </border>
    <border>
      <left style="thin"/>
      <right/>
      <top style="medium"/>
      <bottom/>
    </border>
    <border>
      <left style="thin"/>
      <right/>
      <top/>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5" fontId="2"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517">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6"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10" fontId="18"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7"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69" fontId="19" fillId="5" borderId="2" xfId="0" applyNumberFormat="1" applyFont="1" applyFill="1" applyBorder="1" applyAlignment="1">
      <alignment vertical="center"/>
    </xf>
    <xf numFmtId="169" fontId="19"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4"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5" fillId="2" borderId="6" xfId="0" applyFont="1" applyFill="1" applyBorder="1"/>
    <xf numFmtId="0" fontId="25" fillId="2" borderId="0" xfId="0" applyFont="1" applyFill="1" applyBorder="1"/>
    <xf numFmtId="0" fontId="25" fillId="2" borderId="0" xfId="0" applyFont="1" applyFill="1" applyBorder="1" applyAlignment="1">
      <alignment horizontal="center"/>
    </xf>
    <xf numFmtId="0" fontId="25" fillId="2" borderId="7" xfId="0" applyFont="1" applyFill="1" applyBorder="1"/>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xf>
    <xf numFmtId="0" fontId="3" fillId="4" borderId="8" xfId="35" applyFont="1" applyFill="1" applyBorder="1" applyAlignment="1">
      <alignment horizontal="left" vertical="center" wrapText="1"/>
      <protection/>
    </xf>
    <xf numFmtId="169" fontId="19" fillId="5" borderId="10" xfId="0" applyNumberFormat="1" applyFont="1" applyFill="1" applyBorder="1" applyAlignment="1">
      <alignment vertical="center"/>
    </xf>
    <xf numFmtId="10" fontId="10" fillId="2" borderId="0" xfId="35" applyNumberFormat="1" applyFont="1" applyFill="1" applyBorder="1" applyAlignment="1">
      <alignment horizontal="center" vertical="center"/>
      <protection/>
    </xf>
    <xf numFmtId="0" fontId="7" fillId="0" borderId="9" xfId="0" applyFont="1" applyBorder="1" applyAlignment="1">
      <alignment horizontal="justify" vertical="center"/>
    </xf>
    <xf numFmtId="9" fontId="0" fillId="0" borderId="0" xfId="40" applyFont="1" applyFill="1" applyAlignment="1">
      <alignment horizontal="center" vertical="center"/>
    </xf>
    <xf numFmtId="2" fontId="0" fillId="0" borderId="0" xfId="0" applyNumberFormat="1" applyFill="1" applyAlignment="1">
      <alignment horizontal="center" vertical="center"/>
    </xf>
    <xf numFmtId="9" fontId="1" fillId="2" borderId="10" xfId="40" applyFont="1" applyFill="1" applyBorder="1" applyAlignment="1">
      <alignment horizontal="center" vertical="center" wrapText="1"/>
    </xf>
    <xf numFmtId="9" fontId="26" fillId="2" borderId="10" xfId="40" applyFont="1" applyFill="1" applyBorder="1" applyAlignment="1">
      <alignment horizontal="center" vertical="center"/>
    </xf>
    <xf numFmtId="37" fontId="27" fillId="2" borderId="1" xfId="28" applyNumberFormat="1" applyFont="1" applyFill="1" applyBorder="1" applyAlignment="1">
      <alignment horizontal="center" vertical="center"/>
    </xf>
    <xf numFmtId="172" fontId="26" fillId="2" borderId="1" xfId="22" applyNumberFormat="1" applyFont="1" applyFill="1" applyBorder="1" applyAlignment="1">
      <alignment horizontal="center" vertical="center"/>
    </xf>
    <xf numFmtId="9" fontId="27" fillId="2" borderId="1" xfId="40" applyFont="1" applyFill="1" applyBorder="1" applyAlignment="1">
      <alignment horizontal="right" vertical="center"/>
    </xf>
    <xf numFmtId="9" fontId="26" fillId="2" borderId="1" xfId="40" applyFont="1" applyFill="1" applyBorder="1" applyAlignment="1">
      <alignment horizontal="center" vertical="center"/>
    </xf>
    <xf numFmtId="2" fontId="27" fillId="2" borderId="1" xfId="0" applyNumberFormat="1" applyFont="1" applyFill="1" applyBorder="1" applyAlignment="1">
      <alignment horizontal="right" vertical="center"/>
    </xf>
    <xf numFmtId="2" fontId="26" fillId="2" borderId="1" xfId="22" applyNumberFormat="1" applyFont="1" applyFill="1" applyBorder="1" applyAlignment="1">
      <alignment horizontal="center" vertical="center"/>
    </xf>
    <xf numFmtId="2" fontId="26" fillId="2" borderId="1" xfId="0" applyNumberFormat="1" applyFont="1" applyFill="1" applyBorder="1" applyAlignment="1">
      <alignment horizontal="center" vertical="center"/>
    </xf>
    <xf numFmtId="9" fontId="1" fillId="2" borderId="1" xfId="4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27" fillId="2" borderId="1" xfId="0" applyFont="1" applyFill="1" applyBorder="1" applyAlignment="1">
      <alignment horizontal="right" vertical="center"/>
    </xf>
    <xf numFmtId="168" fontId="27" fillId="2" borderId="1" xfId="0" applyNumberFormat="1" applyFont="1" applyFill="1" applyBorder="1" applyAlignment="1">
      <alignment horizontal="right" vertical="center"/>
    </xf>
    <xf numFmtId="3" fontId="1" fillId="2" borderId="1" xfId="29" applyNumberFormat="1" applyFont="1" applyFill="1" applyBorder="1" applyAlignment="1">
      <alignment horizontal="center" vertical="center" wrapText="1"/>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69" fontId="19" fillId="6" borderId="8" xfId="0" applyNumberFormat="1" applyFont="1" applyFill="1" applyBorder="1" applyAlignment="1">
      <alignment vertical="center"/>
    </xf>
    <xf numFmtId="169" fontId="20" fillId="2" borderId="8" xfId="0" applyNumberFormat="1" applyFont="1" applyFill="1" applyBorder="1" applyAlignment="1">
      <alignment horizontal="center" vertical="center"/>
    </xf>
    <xf numFmtId="169" fontId="29" fillId="6" borderId="11" xfId="0" applyNumberFormat="1" applyFont="1" applyFill="1" applyBorder="1" applyAlignment="1">
      <alignment vertical="center"/>
    </xf>
    <xf numFmtId="9" fontId="11" fillId="2" borderId="2" xfId="43" applyFont="1" applyFill="1" applyBorder="1" applyAlignment="1">
      <alignment horizontal="center" vertical="center"/>
    </xf>
    <xf numFmtId="169" fontId="3" fillId="4" borderId="12" xfId="43" applyNumberFormat="1" applyFont="1" applyFill="1" applyBorder="1" applyAlignment="1">
      <alignment horizontal="center" vertical="center" wrapText="1"/>
    </xf>
    <xf numFmtId="0" fontId="3" fillId="4" borderId="13" xfId="35" applyFont="1" applyFill="1" applyBorder="1" applyAlignment="1">
      <alignment horizontal="center" vertical="center" wrapText="1"/>
      <protection/>
    </xf>
    <xf numFmtId="169" fontId="29" fillId="0" borderId="1" xfId="0" applyNumberFormat="1" applyFont="1" applyFill="1" applyBorder="1" applyAlignment="1">
      <alignment horizontal="center" vertical="center"/>
    </xf>
    <xf numFmtId="169" fontId="29" fillId="0" borderId="1" xfId="0" applyNumberFormat="1" applyFont="1" applyFill="1" applyBorder="1" applyAlignment="1">
      <alignment vertical="center"/>
    </xf>
    <xf numFmtId="169" fontId="29" fillId="0" borderId="2" xfId="0" applyNumberFormat="1" applyFont="1" applyFill="1" applyBorder="1" applyAlignment="1">
      <alignment vertical="center"/>
    </xf>
    <xf numFmtId="0" fontId="7" fillId="0" borderId="14" xfId="0" applyFont="1" applyBorder="1" applyAlignment="1">
      <alignment horizontal="center" vertical="center"/>
    </xf>
    <xf numFmtId="0" fontId="7" fillId="0" borderId="2" xfId="0" applyFont="1" applyBorder="1" applyAlignment="1">
      <alignment horizontal="justify" vertical="center" wrapText="1"/>
    </xf>
    <xf numFmtId="0" fontId="7" fillId="0" borderId="2" xfId="0" applyFont="1" applyBorder="1" applyAlignment="1">
      <alignment horizontal="center" vertical="center"/>
    </xf>
    <xf numFmtId="9" fontId="7" fillId="0" borderId="9" xfId="40" applyFont="1" applyBorder="1" applyAlignment="1">
      <alignment horizontal="center" vertical="center"/>
    </xf>
    <xf numFmtId="169" fontId="29" fillId="0" borderId="10" xfId="0" applyNumberFormat="1" applyFont="1" applyFill="1" applyBorder="1" applyAlignment="1">
      <alignment horizontal="center" vertical="center"/>
    </xf>
    <xf numFmtId="2" fontId="26" fillId="2" borderId="10" xfId="40" applyNumberFormat="1" applyFont="1" applyFill="1" applyBorder="1" applyAlignment="1">
      <alignment horizontal="center" vertical="center"/>
    </xf>
    <xf numFmtId="173" fontId="26" fillId="2" borderId="10" xfId="40" applyNumberFormat="1" applyFont="1" applyFill="1" applyBorder="1" applyAlignment="1">
      <alignment horizontal="center" vertical="center"/>
    </xf>
    <xf numFmtId="1" fontId="26" fillId="2" borderId="10" xfId="40" applyNumberFormat="1" applyFont="1" applyFill="1" applyBorder="1" applyAlignment="1">
      <alignment horizontal="center" vertical="center"/>
    </xf>
    <xf numFmtId="2" fontId="26" fillId="2" borderId="1" xfId="40" applyNumberFormat="1" applyFont="1" applyFill="1" applyBorder="1" applyAlignment="1">
      <alignment horizontal="center" vertical="center"/>
    </xf>
    <xf numFmtId="1" fontId="26" fillId="2" borderId="1" xfId="40" applyNumberFormat="1" applyFont="1" applyFill="1" applyBorder="1" applyAlignment="1">
      <alignment horizontal="center" vertical="center"/>
    </xf>
    <xf numFmtId="9" fontId="30" fillId="2" borderId="10" xfId="40" applyFont="1" applyFill="1" applyBorder="1" applyAlignment="1">
      <alignment horizontal="center" vertical="center"/>
    </xf>
    <xf numFmtId="9" fontId="30" fillId="2" borderId="8" xfId="40" applyFont="1" applyFill="1" applyBorder="1" applyAlignment="1">
      <alignment horizontal="center" vertical="center"/>
    </xf>
    <xf numFmtId="9" fontId="30" fillId="2" borderId="12" xfId="40" applyFont="1" applyFill="1" applyBorder="1" applyAlignment="1">
      <alignment horizontal="center" vertical="center"/>
    </xf>
    <xf numFmtId="172" fontId="26" fillId="2" borderId="8" xfId="22" applyNumberFormat="1" applyFont="1" applyFill="1" applyBorder="1" applyAlignment="1">
      <alignment horizontal="center" vertical="center"/>
    </xf>
    <xf numFmtId="9" fontId="3" fillId="4" borderId="12" xfId="43" applyNumberFormat="1" applyFont="1" applyFill="1" applyBorder="1" applyAlignment="1">
      <alignment horizontal="center" vertical="center" wrapText="1"/>
    </xf>
    <xf numFmtId="169" fontId="30" fillId="2" borderId="8" xfId="40" applyNumberFormat="1" applyFont="1" applyFill="1" applyBorder="1" applyAlignment="1">
      <alignment horizontal="center" vertical="center"/>
    </xf>
    <xf numFmtId="0" fontId="3" fillId="4" borderId="3" xfId="35" applyFont="1" applyFill="1" applyBorder="1" applyAlignment="1">
      <alignment horizontal="center" vertical="center" wrapText="1"/>
      <protection/>
    </xf>
    <xf numFmtId="10" fontId="30" fillId="2" borderId="10" xfId="40" applyNumberFormat="1" applyFont="1" applyFill="1" applyBorder="1" applyAlignment="1">
      <alignment horizontal="center" vertical="center"/>
    </xf>
    <xf numFmtId="169" fontId="20" fillId="0" borderId="8"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9" fontId="27" fillId="2" borderId="1" xfId="40" applyFont="1" applyFill="1" applyBorder="1" applyAlignment="1">
      <alignment horizontal="center" vertical="center"/>
    </xf>
    <xf numFmtId="0" fontId="27" fillId="2" borderId="1" xfId="0" applyFont="1" applyFill="1" applyBorder="1" applyAlignment="1">
      <alignment horizontal="center" vertical="center"/>
    </xf>
    <xf numFmtId="2" fontId="27" fillId="2" borderId="1" xfId="0" applyNumberFormat="1" applyFont="1" applyFill="1" applyBorder="1" applyAlignment="1">
      <alignment horizontal="center" vertical="center"/>
    </xf>
    <xf numFmtId="169" fontId="26" fillId="2" borderId="10" xfId="40" applyNumberFormat="1" applyFont="1" applyFill="1" applyBorder="1" applyAlignment="1">
      <alignment horizontal="center" vertical="center"/>
    </xf>
    <xf numFmtId="169" fontId="26" fillId="2" borderId="1" xfId="40" applyNumberFormat="1"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15" xfId="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lignment/>
      <protection/>
    </xf>
    <xf numFmtId="0" fontId="5" fillId="0" borderId="0" xfId="38" applyFont="1" applyBorder="1">
      <alignment/>
      <protection/>
    </xf>
    <xf numFmtId="0" fontId="5" fillId="0" borderId="0" xfId="38" applyFont="1" applyBorder="1" applyAlignment="1">
      <alignment vertical="center" wrapText="1"/>
      <protection/>
    </xf>
    <xf numFmtId="0" fontId="5" fillId="0" borderId="0" xfId="38" applyFont="1" applyBorder="1" applyAlignment="1">
      <alignment wrapText="1"/>
      <protection/>
    </xf>
    <xf numFmtId="0" fontId="5" fillId="0" borderId="0" xfId="38" applyFont="1">
      <alignment/>
      <protection/>
    </xf>
    <xf numFmtId="0" fontId="12" fillId="6" borderId="9" xfId="38" applyFont="1" applyFill="1" applyBorder="1" applyAlignment="1">
      <alignment horizontal="center" vertical="center" wrapText="1"/>
      <protection/>
    </xf>
    <xf numFmtId="0" fontId="12" fillId="6" borderId="16" xfId="38" applyFont="1" applyFill="1" applyBorder="1" applyAlignment="1">
      <alignment horizontal="center" vertical="center" wrapText="1"/>
      <protection/>
    </xf>
    <xf numFmtId="0" fontId="12" fillId="6" borderId="17" xfId="38" applyFont="1" applyFill="1" applyBorder="1" applyAlignment="1">
      <alignment horizontal="center" vertical="center" wrapText="1"/>
      <protection/>
    </xf>
    <xf numFmtId="0" fontId="12" fillId="6" borderId="18" xfId="38" applyFont="1" applyFill="1" applyBorder="1" applyAlignment="1">
      <alignment horizontal="center" vertical="center"/>
      <protection/>
    </xf>
    <xf numFmtId="0" fontId="12" fillId="6" borderId="19" xfId="38" applyFont="1" applyFill="1" applyBorder="1" applyAlignment="1">
      <alignment horizontal="center" vertical="center" wrapText="1"/>
      <protection/>
    </xf>
    <xf numFmtId="0" fontId="10" fillId="0" borderId="0" xfId="48" applyFont="1" applyBorder="1" applyAlignment="1">
      <alignment horizontal="center" vertical="center" wrapText="1"/>
      <protection/>
    </xf>
    <xf numFmtId="0" fontId="5" fillId="0" borderId="0" xfId="38" applyFont="1" applyBorder="1" applyAlignment="1">
      <alignment horizontal="center" vertical="center" wrapText="1"/>
      <protection/>
    </xf>
    <xf numFmtId="0" fontId="10" fillId="0" borderId="0" xfId="48" applyFont="1" applyBorder="1" applyAlignment="1">
      <alignment vertical="center" wrapText="1"/>
      <protection/>
    </xf>
    <xf numFmtId="0" fontId="32" fillId="6" borderId="20" xfId="38" applyFont="1" applyFill="1" applyBorder="1" applyAlignment="1">
      <alignment horizontal="left" vertical="center" wrapText="1"/>
      <protection/>
    </xf>
    <xf numFmtId="9" fontId="32" fillId="0" borderId="21" xfId="43" applyFont="1" applyFill="1" applyBorder="1" applyAlignment="1">
      <alignment horizontal="center" vertical="center" wrapText="1"/>
    </xf>
    <xf numFmtId="10" fontId="32" fillId="0" borderId="21" xfId="43" applyNumberFormat="1" applyFont="1" applyFill="1" applyBorder="1" applyAlignment="1">
      <alignment horizontal="center" vertical="center" wrapText="1"/>
    </xf>
    <xf numFmtId="9" fontId="32" fillId="2" borderId="21" xfId="43" applyFont="1" applyFill="1" applyBorder="1" applyAlignment="1">
      <alignment horizontal="center" vertical="center" wrapText="1"/>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175" fontId="32" fillId="6" borderId="22" xfId="38" applyNumberFormat="1" applyFont="1" applyFill="1" applyBorder="1" applyAlignment="1">
      <alignment horizontal="left" vertical="center" wrapText="1"/>
      <protection/>
    </xf>
    <xf numFmtId="3" fontId="32" fillId="0" borderId="23" xfId="38" applyNumberFormat="1" applyFont="1" applyFill="1" applyBorder="1" applyAlignment="1">
      <alignment horizontal="center" vertical="center" wrapText="1"/>
      <protection/>
    </xf>
    <xf numFmtId="3" fontId="32" fillId="2" borderId="23" xfId="38" applyNumberFormat="1" applyFont="1" applyFill="1" applyBorder="1" applyAlignment="1">
      <alignment horizontal="center" vertical="center" wrapText="1"/>
      <protection/>
    </xf>
    <xf numFmtId="9" fontId="32" fillId="0" borderId="23" xfId="43" applyFont="1" applyFill="1" applyBorder="1" applyAlignment="1">
      <alignment horizontal="center" vertical="center" wrapText="1"/>
    </xf>
    <xf numFmtId="9" fontId="32" fillId="2" borderId="23" xfId="43" applyFont="1" applyFill="1" applyBorder="1" applyAlignment="1">
      <alignment horizontal="center" vertical="center" wrapText="1"/>
    </xf>
    <xf numFmtId="175" fontId="32" fillId="6" borderId="24" xfId="38" applyNumberFormat="1" applyFont="1" applyFill="1" applyBorder="1" applyAlignment="1">
      <alignment vertical="center" wrapText="1"/>
      <protection/>
    </xf>
    <xf numFmtId="3" fontId="32" fillId="0" borderId="25" xfId="38" applyNumberFormat="1" applyFont="1" applyFill="1" applyBorder="1" applyAlignment="1">
      <alignment horizontal="center" vertical="center" wrapText="1"/>
      <protection/>
    </xf>
    <xf numFmtId="3" fontId="32" fillId="2" borderId="25" xfId="38" applyNumberFormat="1" applyFont="1" applyFill="1" applyBorder="1" applyAlignment="1">
      <alignment horizontal="center" vertical="center" wrapText="1"/>
      <protection/>
    </xf>
    <xf numFmtId="0" fontId="32" fillId="6" borderId="26" xfId="38" applyFont="1" applyFill="1" applyBorder="1" applyAlignment="1">
      <alignment horizontal="left" vertical="center" wrapText="1"/>
      <protection/>
    </xf>
    <xf numFmtId="173" fontId="32" fillId="2" borderId="27" xfId="43" applyNumberFormat="1" applyFont="1" applyFill="1" applyBorder="1" applyAlignment="1">
      <alignment horizontal="center" vertical="center" wrapText="1"/>
    </xf>
    <xf numFmtId="173" fontId="32" fillId="0" borderId="27" xfId="43" applyNumberFormat="1" applyFont="1" applyFill="1" applyBorder="1" applyAlignment="1">
      <alignment horizontal="center" vertical="center" wrapText="1"/>
    </xf>
    <xf numFmtId="169" fontId="32" fillId="2" borderId="21" xfId="43" applyNumberFormat="1" applyFont="1" applyFill="1" applyBorder="1" applyAlignment="1">
      <alignment horizontal="center" vertical="center" wrapText="1"/>
    </xf>
    <xf numFmtId="169" fontId="32" fillId="0" borderId="21" xfId="43" applyNumberFormat="1" applyFont="1" applyFill="1" applyBorder="1" applyAlignment="1">
      <alignment horizontal="center" vertical="center" wrapText="1"/>
    </xf>
    <xf numFmtId="165"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7" borderId="0" xfId="38" applyFill="1" applyBorder="1">
      <alignment/>
      <protection/>
    </xf>
    <xf numFmtId="0" fontId="1" fillId="2" borderId="0" xfId="38" applyFill="1">
      <alignment/>
      <protection/>
    </xf>
    <xf numFmtId="176" fontId="1" fillId="2" borderId="0" xfId="38" applyNumberFormat="1" applyFill="1">
      <alignment/>
      <protection/>
    </xf>
    <xf numFmtId="165" fontId="1" fillId="0" borderId="0" xfId="24" applyFont="1" applyBorder="1"/>
    <xf numFmtId="165" fontId="1" fillId="0" borderId="0" xfId="38" applyNumberFormat="1" applyBorder="1">
      <alignment/>
      <protection/>
    </xf>
    <xf numFmtId="0" fontId="1" fillId="0" borderId="0" xfId="38" applyAlignment="1">
      <alignment/>
      <protection/>
    </xf>
    <xf numFmtId="0" fontId="12" fillId="6" borderId="8" xfId="38" applyFont="1" applyFill="1" applyBorder="1" applyAlignment="1">
      <alignment horizontal="center" vertical="center" wrapText="1"/>
      <protection/>
    </xf>
    <xf numFmtId="9" fontId="30" fillId="2" borderId="10" xfId="40" applyNumberFormat="1" applyFont="1" applyFill="1" applyBorder="1" applyAlignment="1">
      <alignment horizontal="center" vertical="center"/>
    </xf>
    <xf numFmtId="10" fontId="30" fillId="2" borderId="8" xfId="35" applyNumberFormat="1" applyFont="1" applyFill="1" applyBorder="1" applyAlignment="1">
      <alignment horizontal="center" vertical="center" wrapText="1"/>
      <protection/>
    </xf>
    <xf numFmtId="2" fontId="30" fillId="2" borderId="10" xfId="40" applyNumberFormat="1" applyFont="1" applyFill="1" applyBorder="1" applyAlignment="1">
      <alignment horizontal="center" vertical="center"/>
    </xf>
    <xf numFmtId="164" fontId="30" fillId="2" borderId="10" xfId="28" applyFont="1" applyFill="1" applyBorder="1" applyAlignment="1">
      <alignment horizontal="center" vertical="center"/>
    </xf>
    <xf numFmtId="177" fontId="27" fillId="2" borderId="1" xfId="28" applyNumberFormat="1" applyFont="1" applyFill="1" applyBorder="1" applyAlignment="1">
      <alignment horizontal="right" vertical="center"/>
    </xf>
    <xf numFmtId="172" fontId="26" fillId="2" borderId="1" xfId="24" applyNumberFormat="1" applyFont="1" applyFill="1" applyBorder="1" applyAlignment="1">
      <alignment horizontal="center" vertical="center"/>
    </xf>
    <xf numFmtId="165" fontId="27" fillId="2" borderId="1" xfId="22" applyFont="1" applyFill="1" applyBorder="1" applyAlignment="1">
      <alignment horizontal="right" vertical="center"/>
    </xf>
    <xf numFmtId="169" fontId="30" fillId="2" borderId="10" xfId="40" applyNumberFormat="1" applyFont="1" applyFill="1" applyBorder="1" applyAlignment="1">
      <alignment horizontal="center" vertical="center"/>
    </xf>
    <xf numFmtId="9" fontId="11" fillId="0" borderId="2" xfId="43" applyFont="1" applyFill="1" applyBorder="1" applyAlignment="1">
      <alignment horizontal="center" vertical="center"/>
    </xf>
    <xf numFmtId="169" fontId="29" fillId="0" borderId="9" xfId="0" applyNumberFormat="1" applyFont="1" applyFill="1" applyBorder="1" applyAlignment="1">
      <alignment horizontal="center" vertical="center"/>
    </xf>
    <xf numFmtId="169" fontId="29" fillId="6" borderId="19" xfId="0" applyNumberFormat="1" applyFont="1" applyFill="1" applyBorder="1" applyAlignment="1">
      <alignment vertical="center"/>
    </xf>
    <xf numFmtId="169" fontId="29" fillId="0" borderId="2" xfId="0" applyNumberFormat="1" applyFont="1" applyFill="1" applyBorder="1" applyAlignment="1">
      <alignment horizontal="center" vertical="center"/>
    </xf>
    <xf numFmtId="169" fontId="29" fillId="6" borderId="28" xfId="0" applyNumberFormat="1" applyFont="1" applyFill="1" applyBorder="1" applyAlignment="1">
      <alignment vertical="center"/>
    </xf>
    <xf numFmtId="169" fontId="29" fillId="0" borderId="12" xfId="0" applyNumberFormat="1" applyFont="1" applyFill="1" applyBorder="1" applyAlignment="1">
      <alignment horizontal="center" vertical="center"/>
    </xf>
    <xf numFmtId="169" fontId="29" fillId="6" borderId="25" xfId="0" applyNumberFormat="1" applyFont="1" applyFill="1" applyBorder="1" applyAlignment="1">
      <alignment vertical="center"/>
    </xf>
    <xf numFmtId="2" fontId="27" fillId="2" borderId="1" xfId="28" applyNumberFormat="1" applyFont="1" applyFill="1" applyBorder="1" applyAlignment="1">
      <alignment horizontal="center" vertical="center"/>
    </xf>
    <xf numFmtId="3" fontId="1" fillId="2" borderId="29" xfId="0" applyNumberFormat="1" applyFont="1" applyFill="1" applyBorder="1" applyAlignment="1">
      <alignment horizontal="center" vertical="center" wrapText="1"/>
    </xf>
    <xf numFmtId="37" fontId="27" fillId="2" borderId="30" xfId="28" applyNumberFormat="1" applyFont="1" applyFill="1" applyBorder="1" applyAlignment="1">
      <alignment horizontal="center" vertical="center"/>
    </xf>
    <xf numFmtId="37" fontId="27" fillId="2" borderId="3" xfId="28" applyNumberFormat="1" applyFont="1" applyFill="1" applyBorder="1" applyAlignment="1">
      <alignment horizontal="center" vertical="center"/>
    </xf>
    <xf numFmtId="3" fontId="1" fillId="2" borderId="3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31" xfId="29" applyNumberFormat="1" applyFont="1" applyFill="1" applyBorder="1" applyAlignment="1">
      <alignment horizontal="center" vertical="center" wrapText="1"/>
    </xf>
    <xf numFmtId="174" fontId="1" fillId="2" borderId="31" xfId="29" applyNumberFormat="1" applyFont="1" applyFill="1" applyBorder="1" applyAlignment="1">
      <alignment horizontal="center" vertical="center" wrapText="1"/>
    </xf>
    <xf numFmtId="37" fontId="27" fillId="2" borderId="2" xfId="28" applyNumberFormat="1" applyFont="1" applyFill="1" applyBorder="1" applyAlignment="1">
      <alignment horizontal="center" vertical="center"/>
    </xf>
    <xf numFmtId="37" fontId="27" fillId="2" borderId="8" xfId="28" applyNumberFormat="1" applyFont="1" applyFill="1" applyBorder="1" applyAlignment="1">
      <alignment horizontal="center" vertical="center"/>
    </xf>
    <xf numFmtId="9" fontId="27" fillId="2" borderId="2" xfId="40" applyFont="1" applyFill="1" applyBorder="1" applyAlignment="1">
      <alignment horizontal="center" vertical="center"/>
    </xf>
    <xf numFmtId="9" fontId="26" fillId="2" borderId="2" xfId="40" applyFont="1" applyFill="1" applyBorder="1" applyAlignment="1">
      <alignment horizontal="center" vertical="center"/>
    </xf>
    <xf numFmtId="169" fontId="27" fillId="2" borderId="2" xfId="40" applyNumberFormat="1" applyFont="1" applyFill="1" applyBorder="1" applyAlignment="1">
      <alignment horizontal="center" vertical="center"/>
    </xf>
    <xf numFmtId="37" fontId="1" fillId="2" borderId="1" xfId="29" applyNumberFormat="1" applyFont="1" applyFill="1" applyBorder="1" applyAlignment="1">
      <alignment horizontal="center" vertical="center"/>
    </xf>
    <xf numFmtId="169" fontId="27" fillId="2" borderId="1" xfId="40" applyNumberFormat="1" applyFont="1" applyFill="1" applyBorder="1" applyAlignment="1">
      <alignment horizontal="center" vertical="center"/>
    </xf>
    <xf numFmtId="37" fontId="0" fillId="0" borderId="0" xfId="0" applyNumberFormat="1" applyFill="1" applyAlignment="1">
      <alignment horizontal="center" vertical="center"/>
    </xf>
    <xf numFmtId="1" fontId="20" fillId="2" borderId="10"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 xfId="0" applyFont="1" applyFill="1" applyBorder="1" applyAlignment="1">
      <alignment horizontal="center" vertical="center" wrapText="1"/>
    </xf>
    <xf numFmtId="0" fontId="5" fillId="6" borderId="2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35" xfId="0" applyFont="1" applyFill="1" applyBorder="1" applyAlignment="1">
      <alignment horizontal="right" vertical="center"/>
    </xf>
    <xf numFmtId="0" fontId="25" fillId="0" borderId="36" xfId="0" applyFont="1" applyFill="1" applyBorder="1" applyAlignment="1">
      <alignment horizontal="center"/>
    </xf>
    <xf numFmtId="0" fontId="25" fillId="0" borderId="37" xfId="0" applyFont="1" applyFill="1" applyBorder="1" applyAlignment="1">
      <alignment horizontal="center"/>
    </xf>
    <xf numFmtId="0" fontId="25" fillId="0" borderId="38" xfId="0" applyFont="1" applyFill="1" applyBorder="1" applyAlignment="1">
      <alignment horizontal="center"/>
    </xf>
    <xf numFmtId="0" fontId="25" fillId="0" borderId="6" xfId="0" applyFont="1" applyFill="1" applyBorder="1" applyAlignment="1">
      <alignment horizontal="center"/>
    </xf>
    <xf numFmtId="0" fontId="25" fillId="0" borderId="0" xfId="0" applyFont="1" applyFill="1" applyBorder="1" applyAlignment="1">
      <alignment horizontal="center"/>
    </xf>
    <xf numFmtId="0" fontId="25" fillId="0" borderId="16" xfId="0" applyFont="1" applyFill="1" applyBorder="1" applyAlignment="1">
      <alignment horizontal="center"/>
    </xf>
    <xf numFmtId="0" fontId="5" fillId="6" borderId="14"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4" xfId="0" applyFont="1" applyFill="1" applyBorder="1" applyAlignment="1">
      <alignment vertical="center" wrapText="1"/>
    </xf>
    <xf numFmtId="0" fontId="10" fillId="2" borderId="35" xfId="0" applyFont="1" applyFill="1" applyBorder="1" applyAlignment="1">
      <alignment vertical="center" wrapText="1"/>
    </xf>
    <xf numFmtId="0" fontId="9" fillId="6" borderId="32"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9"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22" xfId="0" applyFont="1" applyFill="1" applyBorder="1" applyAlignment="1">
      <alignment vertical="center" wrapText="1"/>
    </xf>
    <xf numFmtId="0" fontId="10" fillId="2" borderId="15" xfId="0" applyFont="1" applyFill="1" applyBorder="1" applyAlignment="1">
      <alignment vertical="center" wrapText="1"/>
    </xf>
    <xf numFmtId="0" fontId="10" fillId="2" borderId="40" xfId="0" applyFont="1" applyFill="1" applyBorder="1" applyAlignment="1">
      <alignment vertical="center" wrapText="1"/>
    </xf>
    <xf numFmtId="0" fontId="5" fillId="6" borderId="1" xfId="0" applyFont="1" applyFill="1" applyBorder="1" applyAlignment="1">
      <alignment horizontal="center" vertical="center"/>
    </xf>
    <xf numFmtId="0" fontId="22" fillId="2" borderId="41"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41" xfId="0" applyFont="1" applyFill="1" applyBorder="1" applyAlignment="1">
      <alignment horizontal="justify" vertical="center" wrapText="1"/>
    </xf>
    <xf numFmtId="0" fontId="22" fillId="2" borderId="9" xfId="0" applyFont="1" applyFill="1" applyBorder="1" applyAlignment="1">
      <alignment horizontal="justify" vertical="center" wrapText="1"/>
    </xf>
    <xf numFmtId="0" fontId="22" fillId="2" borderId="12" xfId="0" applyFont="1" applyFill="1" applyBorder="1" applyAlignment="1">
      <alignment horizontal="justify" vertical="center" wrapText="1"/>
    </xf>
    <xf numFmtId="0" fontId="36" fillId="0" borderId="0" xfId="0" applyFont="1" applyFill="1" applyAlignment="1">
      <alignment horizontal="right" vertical="center"/>
    </xf>
    <xf numFmtId="0" fontId="5" fillId="6" borderId="8" xfId="0" applyFont="1" applyFill="1" applyBorder="1" applyAlignment="1">
      <alignment horizontal="center"/>
    </xf>
    <xf numFmtId="0" fontId="5" fillId="6" borderId="20"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29" xfId="0" applyFont="1" applyFill="1" applyBorder="1" applyAlignment="1">
      <alignment horizontal="center" vertical="center"/>
    </xf>
    <xf numFmtId="0" fontId="0" fillId="0" borderId="14" xfId="0" applyFill="1" applyBorder="1" applyAlignment="1">
      <alignment horizontal="center"/>
    </xf>
    <xf numFmtId="0" fontId="0" fillId="0" borderId="2" xfId="0" applyFill="1" applyBorder="1" applyAlignment="1">
      <alignment horizontal="center"/>
    </xf>
    <xf numFmtId="0" fontId="0" fillId="0" borderId="32" xfId="0" applyFill="1" applyBorder="1" applyAlignment="1">
      <alignment horizontal="center"/>
    </xf>
    <xf numFmtId="0" fontId="0" fillId="0" borderId="1" xfId="0" applyFill="1" applyBorder="1" applyAlignment="1">
      <alignment horizontal="center"/>
    </xf>
    <xf numFmtId="0" fontId="0" fillId="0" borderId="33" xfId="0" applyFill="1" applyBorder="1" applyAlignment="1">
      <alignment horizontal="center"/>
    </xf>
    <xf numFmtId="0" fontId="0" fillId="0" borderId="8" xfId="0" applyFill="1" applyBorder="1" applyAlignment="1">
      <alignment horizontal="center"/>
    </xf>
    <xf numFmtId="0" fontId="9" fillId="6" borderId="22"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22" fillId="2" borderId="28" xfId="0" applyFont="1" applyFill="1" applyBorder="1" applyAlignment="1">
      <alignment horizontal="justify" vertical="center" wrapText="1"/>
    </xf>
    <xf numFmtId="0" fontId="22" fillId="2" borderId="19" xfId="0" applyFont="1" applyFill="1" applyBorder="1" applyAlignment="1">
      <alignment horizontal="justify" vertical="center" wrapText="1"/>
    </xf>
    <xf numFmtId="0" fontId="22" fillId="2" borderId="13" xfId="0" applyFont="1" applyFill="1" applyBorder="1" applyAlignment="1">
      <alignment horizontal="justify" vertical="center" wrapText="1"/>
    </xf>
    <xf numFmtId="10" fontId="14" fillId="0" borderId="46" xfId="0" applyNumberFormat="1" applyFont="1" applyFill="1" applyBorder="1" applyAlignment="1" applyProtection="1">
      <alignment horizontal="center" vertical="center" wrapText="1"/>
      <protection locked="0"/>
    </xf>
    <xf numFmtId="10" fontId="14" fillId="0" borderId="47"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0" fontId="13" fillId="0" borderId="48" xfId="0" applyNumberFormat="1" applyFont="1" applyFill="1" applyBorder="1" applyAlignment="1" applyProtection="1">
      <alignment horizontal="center" vertical="center" wrapText="1"/>
      <protection locked="0"/>
    </xf>
    <xf numFmtId="10" fontId="13" fillId="0" borderId="49" xfId="0" applyNumberFormat="1" applyFont="1" applyFill="1" applyBorder="1" applyAlignment="1" applyProtection="1">
      <alignment horizontal="center" vertical="center" wrapText="1"/>
      <protection locked="0"/>
    </xf>
    <xf numFmtId="10" fontId="13" fillId="0" borderId="50" xfId="0" applyNumberFormat="1" applyFont="1" applyFill="1" applyBorder="1" applyAlignment="1" applyProtection="1">
      <alignment horizontal="center" vertical="center" wrapText="1"/>
      <protection locked="0"/>
    </xf>
    <xf numFmtId="10" fontId="14" fillId="0" borderId="48" xfId="0" applyNumberFormat="1" applyFont="1" applyFill="1" applyBorder="1" applyAlignment="1" applyProtection="1">
      <alignment horizontal="center" vertical="center" wrapText="1"/>
      <protection locked="0"/>
    </xf>
    <xf numFmtId="10" fontId="14" fillId="0" borderId="50" xfId="0" applyNumberFormat="1"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10" fontId="14" fillId="0" borderId="51" xfId="0" applyNumberFormat="1" applyFont="1" applyFill="1" applyBorder="1" applyAlignment="1" applyProtection="1">
      <alignment horizontal="center" vertical="center" wrapText="1"/>
      <protection locked="0"/>
    </xf>
    <xf numFmtId="10" fontId="14" fillId="0" borderId="52" xfId="0" applyNumberFormat="1" applyFont="1" applyFill="1" applyBorder="1" applyAlignment="1" applyProtection="1">
      <alignment horizontal="center" vertical="center" wrapText="1"/>
      <protection locked="0"/>
    </xf>
    <xf numFmtId="0" fontId="3" fillId="4" borderId="45" xfId="35" applyFont="1" applyFill="1" applyBorder="1" applyAlignment="1">
      <alignment horizontal="center" vertical="center" wrapText="1"/>
      <protection/>
    </xf>
    <xf numFmtId="0" fontId="3" fillId="4" borderId="12" xfId="35" applyFont="1" applyFill="1" applyBorder="1" applyAlignment="1">
      <alignment horizontal="center" vertical="center" wrapText="1"/>
      <protection/>
    </xf>
    <xf numFmtId="0" fontId="11" fillId="0" borderId="44" xfId="35" applyFont="1" applyFill="1" applyBorder="1" applyAlignment="1">
      <alignment horizontal="center" vertical="center" wrapText="1"/>
      <protection/>
    </xf>
    <xf numFmtId="0" fontId="11" fillId="0" borderId="18" xfId="35" applyFont="1" applyFill="1" applyBorder="1" applyAlignment="1">
      <alignment horizontal="center" vertical="center" wrapText="1"/>
      <protection/>
    </xf>
    <xf numFmtId="0" fontId="11" fillId="0" borderId="45" xfId="35" applyFont="1" applyFill="1" applyBorder="1" applyAlignment="1">
      <alignment horizontal="center" vertical="center" wrapText="1"/>
      <protection/>
    </xf>
    <xf numFmtId="0" fontId="11" fillId="2" borderId="28" xfId="35" applyFont="1" applyFill="1" applyBorder="1" applyAlignment="1">
      <alignment horizontal="center" vertical="center" wrapText="1"/>
      <protection/>
    </xf>
    <xf numFmtId="0" fontId="11" fillId="2" borderId="19" xfId="35" applyFont="1" applyFill="1" applyBorder="1" applyAlignment="1">
      <alignment horizontal="center" vertical="center" wrapText="1"/>
      <protection/>
    </xf>
    <xf numFmtId="0" fontId="11" fillId="2" borderId="13" xfId="35" applyFont="1" applyFill="1" applyBorder="1" applyAlignment="1">
      <alignment horizontal="center" vertical="center" wrapText="1"/>
      <protection/>
    </xf>
    <xf numFmtId="0" fontId="11" fillId="0" borderId="6" xfId="35" applyFont="1" applyFill="1" applyBorder="1" applyAlignment="1">
      <alignment horizontal="center" vertical="center" wrapText="1"/>
      <protection/>
    </xf>
    <xf numFmtId="0" fontId="11" fillId="0" borderId="4" xfId="35" applyFont="1" applyFill="1" applyBorder="1" applyAlignment="1">
      <alignment horizontal="center" vertical="center" wrapText="1"/>
      <protection/>
    </xf>
    <xf numFmtId="0" fontId="11" fillId="2" borderId="48" xfId="35" applyFont="1" applyFill="1" applyBorder="1" applyAlignment="1">
      <alignment horizontal="center" vertical="center" wrapText="1"/>
      <protection/>
    </xf>
    <xf numFmtId="0" fontId="11" fillId="2" borderId="49" xfId="35" applyFont="1" applyFill="1" applyBorder="1" applyAlignment="1">
      <alignment horizontal="center" vertical="center" wrapText="1"/>
      <protection/>
    </xf>
    <xf numFmtId="0" fontId="11" fillId="2" borderId="50" xfId="35" applyFont="1" applyFill="1" applyBorder="1" applyAlignment="1">
      <alignment horizontal="center" vertical="center" wrapText="1"/>
      <protection/>
    </xf>
    <xf numFmtId="10" fontId="14" fillId="0" borderId="5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1" fillId="0" borderId="48" xfId="35" applyFont="1" applyFill="1" applyBorder="1" applyAlignment="1">
      <alignment horizontal="center" vertical="center" wrapText="1"/>
      <protection/>
    </xf>
    <xf numFmtId="0" fontId="11" fillId="0" borderId="49" xfId="35" applyFont="1" applyFill="1" applyBorder="1" applyAlignment="1">
      <alignment horizontal="center" vertical="center" wrapText="1"/>
      <protection/>
    </xf>
    <xf numFmtId="0" fontId="11" fillId="0" borderId="50" xfId="35" applyFont="1" applyFill="1" applyBorder="1" applyAlignment="1">
      <alignment horizontal="center" vertical="center" wrapText="1"/>
      <protection/>
    </xf>
    <xf numFmtId="0" fontId="1" fillId="0" borderId="14" xfId="35" applyBorder="1">
      <alignment/>
      <protection/>
    </xf>
    <xf numFmtId="0" fontId="1" fillId="0" borderId="2" xfId="35" applyBorder="1">
      <alignment/>
      <protection/>
    </xf>
    <xf numFmtId="0" fontId="1" fillId="0" borderId="32" xfId="35" applyBorder="1">
      <alignment/>
      <protection/>
    </xf>
    <xf numFmtId="0" fontId="1" fillId="0" borderId="1" xfId="35" applyBorder="1">
      <alignment/>
      <protection/>
    </xf>
    <xf numFmtId="0" fontId="1" fillId="0" borderId="33" xfId="35" applyBorder="1">
      <alignment/>
      <protection/>
    </xf>
    <xf numFmtId="0" fontId="1" fillId="0" borderId="8" xfId="35" applyBorder="1">
      <alignment/>
      <protection/>
    </xf>
    <xf numFmtId="0" fontId="15" fillId="4" borderId="2"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3" fillId="4" borderId="36"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2"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41" xfId="35" applyFont="1" applyFill="1" applyBorder="1" applyAlignment="1">
      <alignment horizontal="center" vertical="center" wrapText="1"/>
      <protection/>
    </xf>
    <xf numFmtId="0" fontId="3" fillId="4" borderId="9" xfId="35" applyFont="1" applyFill="1" applyBorder="1" applyAlignment="1">
      <alignment horizontal="center" vertical="center" wrapText="1"/>
      <protection/>
    </xf>
    <xf numFmtId="0" fontId="11" fillId="2" borderId="54" xfId="35" applyFont="1" applyFill="1" applyBorder="1" applyAlignment="1">
      <alignment horizontal="center" vertical="center" wrapText="1"/>
      <protection/>
    </xf>
    <xf numFmtId="0" fontId="11" fillId="2" borderId="7" xfId="35" applyFont="1" applyFill="1" applyBorder="1" applyAlignment="1">
      <alignment horizontal="center" vertical="center" wrapText="1"/>
      <protection/>
    </xf>
    <xf numFmtId="0" fontId="11" fillId="0" borderId="54"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55" xfId="35" applyFont="1" applyFill="1" applyBorder="1" applyAlignment="1">
      <alignment horizontal="center" vertical="center" wrapText="1"/>
      <protection/>
    </xf>
    <xf numFmtId="0" fontId="12" fillId="4" borderId="20" xfId="35" applyFont="1" applyFill="1" applyBorder="1" applyAlignment="1">
      <alignment horizontal="center" vertical="center" wrapText="1"/>
      <protection/>
    </xf>
    <xf numFmtId="0" fontId="12" fillId="4" borderId="29" xfId="35" applyFont="1" applyFill="1" applyBorder="1" applyAlignment="1">
      <alignment horizontal="center" vertical="center" wrapText="1"/>
      <protection/>
    </xf>
    <xf numFmtId="0" fontId="3" fillId="4" borderId="21" xfId="35" applyFont="1" applyFill="1" applyBorder="1" applyAlignment="1">
      <alignment horizontal="center" vertical="center" wrapText="1"/>
      <protection/>
    </xf>
    <xf numFmtId="0" fontId="3" fillId="4" borderId="11" xfId="35" applyFont="1" applyFill="1" applyBorder="1" applyAlignment="1">
      <alignment horizontal="center" vertical="center" wrapText="1"/>
      <protection/>
    </xf>
    <xf numFmtId="0" fontId="23" fillId="6" borderId="1"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12" fillId="6" borderId="55" xfId="38" applyFont="1" applyFill="1" applyBorder="1" applyAlignment="1">
      <alignment horizontal="center" vertical="center" wrapText="1"/>
      <protection/>
    </xf>
    <xf numFmtId="0" fontId="12" fillId="6" borderId="4" xfId="38" applyFont="1" applyFill="1" applyBorder="1" applyAlignment="1">
      <alignment horizontal="center" vertical="center" wrapText="1"/>
      <protection/>
    </xf>
    <xf numFmtId="0" fontId="20" fillId="2" borderId="56"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1" fontId="20" fillId="2" borderId="10"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0" fontId="12" fillId="6" borderId="49"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3" xfId="38" applyFont="1" applyFill="1" applyBorder="1" applyAlignment="1">
      <alignment horizontal="center" vertical="center" wrapText="1"/>
      <protection/>
    </xf>
    <xf numFmtId="1" fontId="20" fillId="2" borderId="2" xfId="0" applyNumberFormat="1" applyFont="1" applyFill="1" applyBorder="1" applyAlignment="1">
      <alignment horizontal="center" vertical="center" wrapText="1"/>
    </xf>
    <xf numFmtId="0" fontId="11" fillId="0" borderId="57" xfId="38" applyFont="1" applyFill="1" applyBorder="1" applyAlignment="1">
      <alignment horizontal="center" vertical="center" wrapText="1"/>
      <protection/>
    </xf>
    <xf numFmtId="0" fontId="11" fillId="0" borderId="32" xfId="38" applyFont="1" applyFill="1" applyBorder="1" applyAlignment="1">
      <alignment horizontal="center" vertical="center" wrapText="1"/>
      <protection/>
    </xf>
    <xf numFmtId="0" fontId="11" fillId="0" borderId="33" xfId="38" applyFont="1" applyFill="1" applyBorder="1" applyAlignment="1">
      <alignment horizontal="center" vertical="center" wrapText="1"/>
      <protection/>
    </xf>
    <xf numFmtId="0" fontId="32" fillId="0" borderId="10" xfId="38" applyFont="1" applyFill="1" applyBorder="1" applyAlignment="1">
      <alignment horizontal="center" vertical="center" wrapText="1"/>
      <protection/>
    </xf>
    <xf numFmtId="0" fontId="32" fillId="0" borderId="1" xfId="38" applyFont="1" applyFill="1" applyBorder="1" applyAlignment="1">
      <alignment horizontal="center" vertical="center" wrapText="1"/>
      <protection/>
    </xf>
    <xf numFmtId="0" fontId="32" fillId="0" borderId="8" xfId="38" applyFont="1" applyFill="1" applyBorder="1" applyAlignment="1">
      <alignment horizontal="center" vertical="center" wrapText="1"/>
      <protection/>
    </xf>
    <xf numFmtId="0" fontId="32" fillId="0" borderId="2" xfId="38" applyFont="1" applyFill="1" applyBorder="1" applyAlignment="1">
      <alignment horizontal="center" vertical="center" wrapText="1"/>
      <protection/>
    </xf>
    <xf numFmtId="0" fontId="32" fillId="0" borderId="14" xfId="38" applyFont="1" applyFill="1" applyBorder="1" applyAlignment="1">
      <alignment horizontal="center" vertical="center" wrapText="1"/>
      <protection/>
    </xf>
    <xf numFmtId="0" fontId="32" fillId="0" borderId="32" xfId="38" applyFont="1" applyFill="1" applyBorder="1" applyAlignment="1">
      <alignment horizontal="center" vertical="center" wrapText="1"/>
      <protection/>
    </xf>
    <xf numFmtId="0" fontId="32" fillId="0" borderId="33" xfId="38" applyFont="1" applyFill="1" applyBorder="1" applyAlignment="1">
      <alignment horizontal="center" vertical="center" wrapText="1"/>
      <protection/>
    </xf>
    <xf numFmtId="0" fontId="32" fillId="0" borderId="57" xfId="38" applyFont="1" applyFill="1" applyBorder="1" applyAlignment="1">
      <alignment horizontal="center" vertical="center" wrapText="1"/>
      <protection/>
    </xf>
    <xf numFmtId="0" fontId="32" fillId="0" borderId="6" xfId="38" applyFont="1" applyFill="1" applyBorder="1" applyAlignment="1">
      <alignment horizontal="center" vertical="center" wrapText="1"/>
      <protection/>
    </xf>
    <xf numFmtId="0" fontId="10" fillId="2" borderId="0" xfId="38" applyFont="1" applyFill="1" applyAlignment="1">
      <alignment horizontal="right"/>
      <protection/>
    </xf>
    <xf numFmtId="0" fontId="9" fillId="2" borderId="0" xfId="38" applyFont="1" applyFill="1" applyBorder="1" applyAlignment="1">
      <alignment horizontal="center" vertical="center"/>
      <protection/>
    </xf>
    <xf numFmtId="9" fontId="7" fillId="2" borderId="9" xfId="40" applyFont="1" applyFill="1" applyBorder="1" applyAlignment="1">
      <alignment horizontal="center" vertical="center"/>
    </xf>
    <xf numFmtId="9" fontId="7" fillId="2" borderId="9" xfId="40" applyFont="1" applyFill="1" applyBorder="1" applyAlignment="1">
      <alignment horizontal="left" vertical="center"/>
    </xf>
    <xf numFmtId="169" fontId="7" fillId="2" borderId="9" xfId="40" applyNumberFormat="1" applyFont="1" applyFill="1" applyBorder="1" applyAlignment="1">
      <alignment vertical="center"/>
    </xf>
    <xf numFmtId="9" fontId="7" fillId="2" borderId="9" xfId="47" applyFont="1" applyFill="1" applyBorder="1" applyAlignment="1">
      <alignment horizontal="center" vertical="center"/>
    </xf>
    <xf numFmtId="9" fontId="7" fillId="2" borderId="9" xfId="22" applyNumberFormat="1" applyFont="1" applyFill="1" applyBorder="1" applyAlignment="1">
      <alignment vertical="center"/>
    </xf>
    <xf numFmtId="172" fontId="7" fillId="2" borderId="9" xfId="22" applyNumberFormat="1" applyFont="1" applyFill="1" applyBorder="1" applyAlignment="1">
      <alignment horizontal="left" vertical="center"/>
    </xf>
    <xf numFmtId="172" fontId="7" fillId="2" borderId="9" xfId="22" applyNumberFormat="1" applyFont="1" applyFill="1" applyBorder="1" applyAlignment="1">
      <alignment vertical="center"/>
    </xf>
    <xf numFmtId="9" fontId="7" fillId="2" borderId="9" xfId="40" applyFont="1" applyFill="1" applyBorder="1" applyAlignment="1">
      <alignment vertical="center"/>
    </xf>
    <xf numFmtId="10" fontId="7" fillId="2" borderId="9" xfId="40" applyNumberFormat="1" applyFont="1" applyFill="1" applyBorder="1" applyAlignment="1">
      <alignment vertical="center"/>
    </xf>
    <xf numFmtId="0" fontId="1" fillId="2" borderId="4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 fillId="2" borderId="14"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41" xfId="0" applyFont="1" applyFill="1" applyBorder="1" applyAlignment="1">
      <alignment horizontal="center" vertical="center" wrapText="1"/>
    </xf>
    <xf numFmtId="9" fontId="14" fillId="2" borderId="56" xfId="40" applyFont="1" applyFill="1" applyBorder="1" applyAlignment="1" applyProtection="1">
      <alignment horizontal="left" vertical="center" wrapText="1"/>
      <protection locked="0"/>
    </xf>
    <xf numFmtId="0" fontId="1" fillId="2" borderId="49"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1" fillId="2" borderId="32"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4" fillId="2" borderId="31" xfId="0" applyFont="1" applyFill="1" applyBorder="1" applyAlignment="1" applyProtection="1">
      <alignment horizontal="left" vertical="center" wrapText="1"/>
      <protection locked="0"/>
    </xf>
    <xf numFmtId="9" fontId="14" fillId="2" borderId="31" xfId="40" applyFont="1" applyFill="1" applyBorder="1" applyAlignment="1" applyProtection="1">
      <alignment horizontal="left" vertical="center" wrapText="1"/>
      <protection locked="0"/>
    </xf>
    <xf numFmtId="2" fontId="14" fillId="2" borderId="31" xfId="0" applyNumberFormat="1" applyFont="1" applyFill="1" applyBorder="1" applyAlignment="1" applyProtection="1">
      <alignment horizontal="left" vertical="center" wrapText="1"/>
      <protection locked="0"/>
    </xf>
    <xf numFmtId="177" fontId="27" fillId="2" borderId="1" xfId="29" applyNumberFormat="1" applyFont="1" applyFill="1" applyBorder="1" applyAlignment="1">
      <alignment horizontal="right" vertical="center"/>
    </xf>
    <xf numFmtId="0" fontId="5" fillId="2" borderId="60" xfId="0" applyFont="1" applyFill="1" applyBorder="1" applyAlignment="1">
      <alignment horizontal="center" vertical="center" wrapText="1"/>
    </xf>
    <xf numFmtId="0" fontId="1" fillId="2" borderId="33" xfId="0" applyFont="1" applyFill="1" applyBorder="1" applyAlignment="1">
      <alignment horizontal="justify" vertical="center" wrapText="1"/>
    </xf>
    <xf numFmtId="0" fontId="1" fillId="2" borderId="8" xfId="0" applyFont="1" applyFill="1" applyBorder="1" applyAlignment="1">
      <alignment horizontal="center" vertical="center" wrapText="1"/>
    </xf>
    <xf numFmtId="0" fontId="14" fillId="2" borderId="30" xfId="0" applyFont="1" applyFill="1" applyBorder="1" applyAlignment="1" applyProtection="1">
      <alignment horizontal="left" vertical="center" wrapText="1"/>
      <protection locked="0"/>
    </xf>
    <xf numFmtId="172" fontId="26" fillId="2" borderId="3" xfId="22"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1" fillId="2" borderId="2" xfId="0" applyFont="1" applyFill="1" applyBorder="1" applyAlignment="1">
      <alignment horizontal="justify" vertical="center" wrapText="1"/>
    </xf>
    <xf numFmtId="3" fontId="26" fillId="2" borderId="2"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0" fontId="1" fillId="2" borderId="1" xfId="0" applyFont="1" applyFill="1" applyBorder="1" applyAlignment="1">
      <alignment horizontal="justify" vertical="center" wrapText="1"/>
    </xf>
    <xf numFmtId="37" fontId="26" fillId="2" borderId="1" xfId="28" applyNumberFormat="1" applyFont="1" applyFill="1" applyBorder="1" applyAlignment="1">
      <alignment horizontal="center" vertical="center"/>
    </xf>
    <xf numFmtId="173" fontId="26" fillId="2" borderId="1" xfId="40" applyNumberFormat="1" applyFont="1" applyFill="1" applyBorder="1" applyAlignment="1">
      <alignment horizontal="center" vertical="center"/>
    </xf>
    <xf numFmtId="2" fontId="26" fillId="2" borderId="31" xfId="40" applyNumberFormat="1" applyFont="1" applyFill="1" applyBorder="1" applyAlignment="1">
      <alignment horizontal="center" vertical="center"/>
    </xf>
    <xf numFmtId="0" fontId="5" fillId="2" borderId="61"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center" vertical="center" wrapText="1"/>
    </xf>
    <xf numFmtId="172" fontId="26" fillId="2" borderId="30" xfId="22" applyNumberFormat="1" applyFont="1" applyFill="1" applyBorder="1" applyAlignment="1">
      <alignment horizontal="center" vertical="center"/>
    </xf>
    <xf numFmtId="0" fontId="5" fillId="2" borderId="33" xfId="0" applyFont="1" applyFill="1" applyBorder="1" applyAlignment="1">
      <alignment horizontal="center" vertical="center" wrapText="1"/>
    </xf>
    <xf numFmtId="0" fontId="1" fillId="2" borderId="8" xfId="0" applyFont="1" applyFill="1" applyBorder="1" applyAlignment="1">
      <alignment horizontal="justify" vertical="center" wrapText="1"/>
    </xf>
    <xf numFmtId="179" fontId="27" fillId="2" borderId="2" xfId="28" applyNumberFormat="1" applyFont="1" applyFill="1" applyBorder="1" applyAlignment="1">
      <alignment horizontal="center" vertical="center"/>
    </xf>
    <xf numFmtId="172" fontId="1" fillId="2" borderId="8" xfId="0" applyNumberFormat="1" applyFont="1" applyFill="1" applyBorder="1" applyAlignment="1">
      <alignment horizontal="center" vertical="center" wrapText="1"/>
    </xf>
    <xf numFmtId="179" fontId="27" fillId="2" borderId="1" xfId="28" applyNumberFormat="1" applyFont="1" applyFill="1" applyBorder="1" applyAlignment="1">
      <alignment horizontal="center" vertical="center"/>
    </xf>
    <xf numFmtId="0" fontId="1" fillId="2" borderId="50" xfId="0" applyFont="1" applyFill="1" applyBorder="1" applyAlignment="1">
      <alignment horizontal="center" vertical="center" wrapText="1"/>
    </xf>
    <xf numFmtId="9" fontId="1" fillId="2" borderId="49" xfId="40" applyFont="1" applyFill="1" applyBorder="1" applyAlignment="1">
      <alignment horizontal="center" vertical="center" wrapText="1"/>
    </xf>
    <xf numFmtId="169" fontId="26" fillId="2" borderId="2" xfId="40" applyNumberFormat="1" applyFont="1" applyFill="1" applyBorder="1" applyAlignment="1">
      <alignment horizontal="center" vertical="center"/>
    </xf>
    <xf numFmtId="10" fontId="26" fillId="2" borderId="10" xfId="40" applyNumberFormat="1" applyFont="1" applyFill="1" applyBorder="1" applyAlignment="1">
      <alignment horizontal="center" vertical="center"/>
    </xf>
    <xf numFmtId="37" fontId="26" fillId="2" borderId="0" xfId="0" applyNumberFormat="1" applyFont="1" applyFill="1" applyAlignment="1">
      <alignment horizontal="center" vertical="center"/>
    </xf>
    <xf numFmtId="9" fontId="1" fillId="2" borderId="2" xfId="40" applyFont="1" applyFill="1" applyBorder="1" applyAlignment="1">
      <alignment horizontal="center" vertical="center" wrapText="1"/>
    </xf>
    <xf numFmtId="37" fontId="26" fillId="2" borderId="1" xfId="0" applyNumberFormat="1" applyFont="1" applyFill="1" applyBorder="1" applyAlignment="1">
      <alignment horizontal="center" vertical="center"/>
    </xf>
    <xf numFmtId="0" fontId="0" fillId="2" borderId="0" xfId="0" applyFont="1" applyFill="1" applyAlignment="1">
      <alignment horizontal="center" vertical="center"/>
    </xf>
    <xf numFmtId="9" fontId="1" fillId="2" borderId="50" xfId="4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left" vertical="center" wrapText="1"/>
      <protection locked="0"/>
    </xf>
    <xf numFmtId="37" fontId="26" fillId="2" borderId="10" xfId="0" applyNumberFormat="1" applyFont="1" applyFill="1" applyBorder="1" applyAlignment="1">
      <alignment horizontal="center" vertical="center"/>
    </xf>
    <xf numFmtId="10" fontId="21" fillId="2" borderId="0" xfId="40" applyNumberFormat="1" applyFont="1" applyFill="1" applyBorder="1" applyAlignment="1">
      <alignment/>
    </xf>
    <xf numFmtId="0" fontId="21" fillId="2" borderId="0" xfId="0" applyFont="1" applyFill="1" applyBorder="1" applyAlignment="1">
      <alignment/>
    </xf>
    <xf numFmtId="0" fontId="22" fillId="2" borderId="0" xfId="0" applyFont="1" applyFill="1" applyBorder="1" applyAlignment="1">
      <alignment/>
    </xf>
    <xf numFmtId="0" fontId="22" fillId="2" borderId="7" xfId="0" applyFont="1" applyFill="1" applyBorder="1" applyAlignment="1">
      <alignment/>
    </xf>
    <xf numFmtId="0" fontId="1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left" vertical="center" wrapText="1"/>
      <protection locked="0"/>
    </xf>
    <xf numFmtId="3" fontId="1" fillId="2" borderId="8" xfId="0" applyNumberFormat="1" applyFont="1" applyFill="1" applyBorder="1" applyAlignment="1">
      <alignment horizontal="center" vertical="center" wrapText="1"/>
    </xf>
    <xf numFmtId="0" fontId="21" fillId="2" borderId="5" xfId="0" applyFont="1" applyFill="1" applyBorder="1" applyAlignment="1">
      <alignment/>
    </xf>
    <xf numFmtId="0" fontId="22" fillId="2" borderId="5" xfId="0" applyFont="1" applyFill="1" applyBorder="1" applyAlignment="1">
      <alignment/>
    </xf>
    <xf numFmtId="0" fontId="5" fillId="2" borderId="55" xfId="0" applyFont="1" applyFill="1" applyBorder="1" applyAlignment="1">
      <alignment horizontal="right"/>
    </xf>
    <xf numFmtId="0" fontId="11" fillId="2" borderId="14" xfId="35" applyFont="1" applyFill="1" applyBorder="1" applyAlignment="1">
      <alignment horizontal="justify" vertical="center" wrapText="1"/>
      <protection/>
    </xf>
    <xf numFmtId="0" fontId="11" fillId="2" borderId="33" xfId="35" applyFont="1" applyFill="1" applyBorder="1" applyAlignment="1">
      <alignment horizontal="justify" vertical="center" wrapText="1"/>
      <protection/>
    </xf>
    <xf numFmtId="0" fontId="11" fillId="2" borderId="57" xfId="35" applyFont="1" applyFill="1" applyBorder="1" applyAlignment="1">
      <alignment horizontal="justify" vertical="center" wrapText="1"/>
      <protection/>
    </xf>
    <xf numFmtId="0" fontId="11" fillId="2" borderId="44" xfId="35" applyFont="1" applyFill="1" applyBorder="1" applyAlignment="1">
      <alignment horizontal="center" vertical="center" wrapText="1"/>
      <protection/>
    </xf>
    <xf numFmtId="0" fontId="11" fillId="2" borderId="45" xfId="35" applyFont="1" applyFill="1" applyBorder="1" applyAlignment="1">
      <alignment horizontal="center" vertical="center" wrapText="1"/>
      <protection/>
    </xf>
    <xf numFmtId="0" fontId="11" fillId="2" borderId="61" xfId="35" applyFont="1" applyFill="1" applyBorder="1" applyAlignment="1">
      <alignment horizontal="justify" vertical="center" wrapText="1"/>
      <protection/>
    </xf>
    <xf numFmtId="169" fontId="29" fillId="2" borderId="10" xfId="0" applyNumberFormat="1" applyFont="1" applyFill="1" applyBorder="1" applyAlignment="1">
      <alignment horizontal="center" vertical="center"/>
    </xf>
    <xf numFmtId="169" fontId="29" fillId="2" borderId="1" xfId="0" applyNumberFormat="1" applyFont="1" applyFill="1" applyBorder="1" applyAlignment="1">
      <alignment horizontal="center" vertical="center"/>
    </xf>
    <xf numFmtId="9" fontId="29" fillId="2" borderId="10" xfId="0" applyNumberFormat="1" applyFont="1" applyFill="1" applyBorder="1" applyAlignment="1">
      <alignment horizontal="center" vertical="center"/>
    </xf>
    <xf numFmtId="169" fontId="29" fillId="2" borderId="9" xfId="0" applyNumberFormat="1" applyFont="1" applyFill="1" applyBorder="1" applyAlignment="1">
      <alignment horizontal="center" vertical="center"/>
    </xf>
    <xf numFmtId="169" fontId="29" fillId="2" borderId="2" xfId="0" applyNumberFormat="1" applyFont="1" applyFill="1" applyBorder="1" applyAlignment="1">
      <alignment horizontal="center" vertical="center"/>
    </xf>
    <xf numFmtId="169" fontId="29" fillId="2" borderId="12" xfId="0" applyNumberFormat="1" applyFont="1" applyFill="1" applyBorder="1" applyAlignment="1">
      <alignment horizontal="center" vertical="center"/>
    </xf>
    <xf numFmtId="169" fontId="30" fillId="2" borderId="8" xfId="0" applyNumberFormat="1" applyFont="1" applyFill="1" applyBorder="1" applyAlignment="1">
      <alignment horizontal="center" vertical="center"/>
    </xf>
    <xf numFmtId="0" fontId="11" fillId="2" borderId="43" xfId="35" applyFont="1" applyFill="1" applyBorder="1" applyAlignment="1">
      <alignment horizontal="justify" vertical="center" wrapText="1"/>
      <protection/>
    </xf>
    <xf numFmtId="0" fontId="11" fillId="2" borderId="35" xfId="35" applyFont="1" applyFill="1" applyBorder="1" applyAlignment="1">
      <alignment horizontal="justify" vertical="center" wrapText="1"/>
      <protection/>
    </xf>
    <xf numFmtId="0" fontId="11" fillId="2" borderId="63" xfId="35" applyFont="1" applyFill="1" applyBorder="1" applyAlignment="1">
      <alignment horizontal="justify" vertical="center" wrapText="1"/>
      <protection/>
    </xf>
    <xf numFmtId="0" fontId="11" fillId="2" borderId="48" xfId="35" applyFont="1" applyFill="1" applyBorder="1" applyAlignment="1">
      <alignment horizontal="justify" vertical="center" wrapText="1"/>
      <protection/>
    </xf>
    <xf numFmtId="0" fontId="11" fillId="2" borderId="50" xfId="35" applyFont="1" applyFill="1" applyBorder="1" applyAlignment="1">
      <alignment horizontal="justify" vertical="center" wrapText="1"/>
      <protection/>
    </xf>
    <xf numFmtId="0" fontId="11" fillId="2" borderId="64" xfId="35" applyFont="1" applyFill="1" applyBorder="1" applyAlignment="1">
      <alignment horizontal="justify" vertical="center" wrapText="1"/>
      <protection/>
    </xf>
    <xf numFmtId="0" fontId="11" fillId="2" borderId="48" xfId="35" applyFont="1" applyFill="1" applyBorder="1" applyAlignment="1">
      <alignment vertical="center" wrapText="1"/>
      <protection/>
    </xf>
    <xf numFmtId="0" fontId="11" fillId="2" borderId="50" xfId="35" applyFont="1" applyFill="1" applyBorder="1" applyAlignment="1">
      <alignment vertical="center" wrapText="1"/>
      <protection/>
    </xf>
    <xf numFmtId="0" fontId="11" fillId="2" borderId="35" xfId="35" applyFont="1" applyFill="1" applyBorder="1" applyAlignment="1">
      <alignment horizontal="justify" vertical="center"/>
      <protection/>
    </xf>
    <xf numFmtId="0" fontId="11" fillId="2" borderId="43" xfId="35" applyFont="1" applyFill="1" applyBorder="1" applyAlignment="1">
      <alignment horizontal="justify" vertical="top" wrapText="1"/>
      <protection/>
    </xf>
    <xf numFmtId="0" fontId="11" fillId="2" borderId="35" xfId="35" applyFont="1" applyFill="1" applyBorder="1" applyAlignment="1">
      <alignment horizontal="justify" vertical="top"/>
      <protection/>
    </xf>
    <xf numFmtId="0" fontId="11" fillId="2" borderId="1" xfId="35" applyFont="1" applyFill="1" applyBorder="1" applyAlignment="1">
      <alignment horizontal="justify" vertical="center" wrapText="1"/>
      <protection/>
    </xf>
    <xf numFmtId="0" fontId="11" fillId="2" borderId="53" xfId="35" applyFont="1" applyFill="1" applyBorder="1" applyAlignment="1">
      <alignment horizontal="justify" vertical="top" wrapText="1"/>
      <protection/>
    </xf>
    <xf numFmtId="0" fontId="11" fillId="2" borderId="52" xfId="35" applyFont="1" applyFill="1" applyBorder="1" applyAlignment="1">
      <alignment horizontal="justify" vertical="top" wrapText="1"/>
      <protection/>
    </xf>
    <xf numFmtId="0" fontId="11" fillId="2" borderId="48" xfId="35" applyFont="1" applyFill="1" applyBorder="1" applyAlignment="1">
      <alignment horizontal="left" vertical="top" wrapText="1"/>
      <protection/>
    </xf>
    <xf numFmtId="0" fontId="11" fillId="2" borderId="50" xfId="35" applyFont="1" applyFill="1" applyBorder="1" applyAlignment="1">
      <alignment horizontal="left" vertical="top" wrapText="1"/>
      <protection/>
    </xf>
    <xf numFmtId="0" fontId="11" fillId="2" borderId="50" xfId="35" applyFont="1" applyFill="1" applyBorder="1" applyAlignment="1">
      <alignment horizontal="left" vertical="top"/>
      <protection/>
    </xf>
    <xf numFmtId="0" fontId="11" fillId="2" borderId="49" xfId="35" applyFont="1" applyFill="1" applyBorder="1" applyAlignment="1">
      <alignment horizontal="left" vertical="top" wrapText="1"/>
      <protection/>
    </xf>
    <xf numFmtId="0" fontId="11" fillId="2" borderId="48" xfId="35" applyFont="1" applyFill="1" applyBorder="1" applyAlignment="1">
      <alignment horizontal="left" vertical="center" wrapText="1"/>
      <protection/>
    </xf>
    <xf numFmtId="0" fontId="11" fillId="2" borderId="50" xfId="35" applyFont="1" applyFill="1" applyBorder="1" applyAlignment="1">
      <alignment horizontal="left" vertical="center"/>
      <protection/>
    </xf>
    <xf numFmtId="10" fontId="11" fillId="2" borderId="48" xfId="0" applyNumberFormat="1" applyFont="1" applyFill="1" applyBorder="1" applyAlignment="1" applyProtection="1">
      <alignment horizontal="center" vertical="center" wrapText="1"/>
      <protection locked="0"/>
    </xf>
    <xf numFmtId="10" fontId="11" fillId="2" borderId="49" xfId="0" applyNumberFormat="1" applyFont="1" applyFill="1" applyBorder="1" applyAlignment="1" applyProtection="1">
      <alignment horizontal="center" vertical="center" wrapText="1"/>
      <protection locked="0"/>
    </xf>
    <xf numFmtId="10" fontId="11" fillId="2" borderId="50" xfId="0" applyNumberFormat="1" applyFont="1" applyFill="1" applyBorder="1" applyAlignment="1" applyProtection="1">
      <alignment horizontal="center" vertical="center" wrapText="1"/>
      <protection locked="0"/>
    </xf>
    <xf numFmtId="10" fontId="11" fillId="2" borderId="48" xfId="0" applyNumberFormat="1" applyFont="1" applyFill="1" applyBorder="1" applyAlignment="1" applyProtection="1">
      <alignment horizontal="left" vertical="center" wrapText="1"/>
      <protection locked="0"/>
    </xf>
    <xf numFmtId="10" fontId="11" fillId="2" borderId="49" xfId="0" applyNumberFormat="1"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5" fillId="6" borderId="3" xfId="0" applyFont="1" applyFill="1" applyBorder="1" applyAlignment="1">
      <alignment horizontal="center" vertical="center" wrapText="1"/>
    </xf>
    <xf numFmtId="0" fontId="1" fillId="0" borderId="1" xfId="38" applyBorder="1" applyAlignment="1">
      <alignment horizontal="center"/>
      <protection/>
    </xf>
    <xf numFmtId="0" fontId="31" fillId="6" borderId="1" xfId="38" applyFont="1" applyFill="1" applyBorder="1" applyAlignment="1">
      <alignment horizontal="center" vertical="center" wrapText="1"/>
      <protection/>
    </xf>
    <xf numFmtId="0" fontId="12" fillId="6" borderId="26" xfId="38" applyFont="1" applyFill="1" applyBorder="1" applyAlignment="1">
      <alignment horizontal="center" vertical="center" wrapText="1"/>
      <protection/>
    </xf>
    <xf numFmtId="9" fontId="32" fillId="2" borderId="20" xfId="43" applyFont="1" applyFill="1" applyBorder="1" applyAlignment="1">
      <alignment horizontal="center" vertical="center" wrapText="1"/>
    </xf>
    <xf numFmtId="9" fontId="32" fillId="2" borderId="53" xfId="43" applyFont="1" applyFill="1" applyBorder="1" applyAlignment="1">
      <alignment horizontal="center" vertical="center" wrapText="1"/>
    </xf>
    <xf numFmtId="3" fontId="32" fillId="2" borderId="22" xfId="38" applyNumberFormat="1" applyFont="1" applyFill="1" applyBorder="1" applyAlignment="1">
      <alignment horizontal="center" vertical="center" wrapText="1"/>
      <protection/>
    </xf>
    <xf numFmtId="164" fontId="32" fillId="2" borderId="65" xfId="29" applyFont="1" applyFill="1" applyBorder="1" applyAlignment="1">
      <alignment horizontal="center" vertical="center" wrapText="1"/>
    </xf>
    <xf numFmtId="9" fontId="32" fillId="2" borderId="22" xfId="43" applyFont="1" applyFill="1" applyBorder="1" applyAlignment="1">
      <alignment horizontal="center" vertical="center" wrapText="1"/>
    </xf>
    <xf numFmtId="3" fontId="32" fillId="2" borderId="24" xfId="38" applyNumberFormat="1" applyFont="1" applyFill="1" applyBorder="1" applyAlignment="1">
      <alignment horizontal="center" vertical="center" wrapText="1"/>
      <protection/>
    </xf>
    <xf numFmtId="164" fontId="32" fillId="2" borderId="52" xfId="29" applyFont="1" applyFill="1" applyBorder="1" applyAlignment="1">
      <alignment horizontal="center" vertical="center" wrapText="1"/>
    </xf>
    <xf numFmtId="173" fontId="32" fillId="2" borderId="26" xfId="43" applyNumberFormat="1" applyFont="1" applyFill="1" applyBorder="1" applyAlignment="1">
      <alignment horizontal="center" vertical="center" wrapText="1"/>
    </xf>
    <xf numFmtId="169" fontId="32" fillId="2" borderId="20" xfId="43" applyNumberFormat="1" applyFont="1" applyFill="1" applyBorder="1" applyAlignment="1">
      <alignment horizontal="center" vertical="center" wrapText="1"/>
    </xf>
    <xf numFmtId="0" fontId="32" fillId="0" borderId="61" xfId="38" applyFont="1" applyFill="1" applyBorder="1" applyAlignment="1">
      <alignment horizontal="center" vertical="center" wrapText="1"/>
      <protection/>
    </xf>
    <xf numFmtId="0" fontId="32" fillId="0" borderId="3" xfId="38" applyFont="1" applyFill="1" applyBorder="1" applyAlignment="1">
      <alignment horizontal="center" vertical="center" wrapText="1"/>
      <protection/>
    </xf>
    <xf numFmtId="175" fontId="32" fillId="6" borderId="66" xfId="38" applyNumberFormat="1" applyFont="1" applyFill="1" applyBorder="1" applyAlignment="1">
      <alignment vertical="center" wrapText="1"/>
      <protection/>
    </xf>
    <xf numFmtId="3" fontId="32" fillId="2" borderId="11" xfId="38" applyNumberFormat="1" applyFont="1" applyFill="1" applyBorder="1" applyAlignment="1">
      <alignment horizontal="center" vertical="center" wrapText="1"/>
      <protection/>
    </xf>
    <xf numFmtId="3" fontId="32" fillId="0" borderId="11" xfId="38" applyNumberFormat="1" applyFont="1" applyFill="1" applyBorder="1" applyAlignment="1">
      <alignment horizontal="center" vertical="center" wrapText="1"/>
      <protection/>
    </xf>
    <xf numFmtId="3" fontId="32" fillId="2" borderId="66" xfId="38" applyNumberFormat="1" applyFont="1" applyFill="1" applyBorder="1" applyAlignment="1">
      <alignment horizontal="center" vertical="center" wrapText="1"/>
      <protection/>
    </xf>
    <xf numFmtId="164" fontId="32" fillId="2" borderId="67" xfId="29"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 xfId="0" applyFont="1" applyFill="1" applyBorder="1" applyAlignment="1">
      <alignment horizontal="center" vertical="center" wrapText="1"/>
    </xf>
    <xf numFmtId="1" fontId="20" fillId="2" borderId="3" xfId="0" applyNumberFormat="1" applyFont="1" applyFill="1" applyBorder="1" applyAlignment="1">
      <alignment horizontal="center" vertical="center" wrapText="1"/>
    </xf>
    <xf numFmtId="1" fontId="20" fillId="2" borderId="3" xfId="0" applyNumberFormat="1" applyFont="1" applyFill="1" applyBorder="1" applyAlignment="1">
      <alignment horizontal="center" vertical="center" wrapText="1"/>
    </xf>
    <xf numFmtId="0" fontId="12" fillId="6" borderId="14" xfId="38" applyFont="1" applyFill="1" applyBorder="1" applyAlignment="1">
      <alignment horizontal="center" vertical="center" wrapText="1"/>
      <protection/>
    </xf>
    <xf numFmtId="0" fontId="12" fillId="6" borderId="2" xfId="38" applyFont="1" applyFill="1" applyBorder="1" applyAlignment="1">
      <alignment horizontal="center" vertical="center" wrapText="1"/>
      <protection/>
    </xf>
    <xf numFmtId="0" fontId="32" fillId="6" borderId="2" xfId="38" applyFont="1" applyFill="1" applyBorder="1" applyAlignment="1">
      <alignment horizontal="center" vertical="center" wrapText="1"/>
      <protection/>
    </xf>
    <xf numFmtId="43" fontId="1" fillId="6" borderId="2" xfId="38" applyNumberFormat="1" applyFill="1" applyBorder="1">
      <alignment/>
      <protection/>
    </xf>
    <xf numFmtId="43" fontId="1" fillId="6" borderId="68" xfId="38" applyNumberFormat="1" applyFill="1" applyBorder="1" applyAlignment="1">
      <alignment horizontal="center"/>
      <protection/>
    </xf>
    <xf numFmtId="43" fontId="1" fillId="6" borderId="37" xfId="38" applyNumberFormat="1" applyFill="1" applyBorder="1" applyAlignment="1">
      <alignment horizontal="center"/>
      <protection/>
    </xf>
    <xf numFmtId="43" fontId="1" fillId="6" borderId="54" xfId="38" applyNumberFormat="1" applyFill="1" applyBorder="1" applyAlignment="1">
      <alignment horizontal="center"/>
      <protection/>
    </xf>
    <xf numFmtId="0" fontId="12" fillId="6" borderId="32" xfId="38" applyFont="1" applyFill="1" applyBorder="1" applyAlignment="1">
      <alignment horizontal="center" vertical="center" wrapText="1"/>
      <protection/>
    </xf>
    <xf numFmtId="0" fontId="12" fillId="6" borderId="1" xfId="38" applyFont="1" applyFill="1" applyBorder="1" applyAlignment="1">
      <alignment horizontal="center" vertical="center" wrapText="1"/>
      <protection/>
    </xf>
    <xf numFmtId="0" fontId="32" fillId="6" borderId="1" xfId="38" applyFont="1" applyFill="1" applyBorder="1" applyAlignment="1">
      <alignment horizontal="center" vertical="center" wrapText="1"/>
      <protection/>
    </xf>
    <xf numFmtId="43" fontId="1" fillId="6" borderId="1" xfId="38" applyNumberFormat="1" applyFill="1" applyBorder="1">
      <alignment/>
      <protection/>
    </xf>
    <xf numFmtId="43" fontId="1" fillId="6" borderId="17" xfId="38" applyNumberFormat="1" applyFill="1" applyBorder="1" applyAlignment="1">
      <alignment horizontal="center"/>
      <protection/>
    </xf>
    <xf numFmtId="43" fontId="1" fillId="6" borderId="0" xfId="38" applyNumberFormat="1" applyFill="1" applyBorder="1" applyAlignment="1">
      <alignment horizontal="center"/>
      <protection/>
    </xf>
    <xf numFmtId="43" fontId="1" fillId="6" borderId="7" xfId="38" applyNumberFormat="1" applyFill="1" applyBorder="1" applyAlignment="1">
      <alignment horizontal="center"/>
      <protection/>
    </xf>
    <xf numFmtId="0" fontId="12" fillId="6" borderId="33"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32" fillId="6" borderId="8" xfId="38" applyFont="1" applyFill="1" applyBorder="1" applyAlignment="1">
      <alignment horizontal="center" vertical="center" wrapText="1"/>
      <protection/>
    </xf>
    <xf numFmtId="0" fontId="1" fillId="6" borderId="8" xfId="38" applyFill="1" applyBorder="1">
      <alignment/>
      <protection/>
    </xf>
    <xf numFmtId="43" fontId="1" fillId="6" borderId="69" xfId="38" applyNumberFormat="1" applyFill="1" applyBorder="1" applyAlignment="1">
      <alignment horizontal="center"/>
      <protection/>
    </xf>
    <xf numFmtId="43" fontId="1" fillId="6" borderId="5" xfId="38" applyNumberFormat="1" applyFill="1" applyBorder="1" applyAlignment="1">
      <alignment horizontal="center"/>
      <protection/>
    </xf>
    <xf numFmtId="43" fontId="1" fillId="6" borderId="55" xfId="38" applyNumberFormat="1" applyFill="1" applyBorder="1" applyAlignment="1">
      <alignment horizontal="center"/>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333375</xdr:rowOff>
    </xdr:from>
    <xdr:to>
      <xdr:col>4</xdr:col>
      <xdr:colOff>1095375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971675" y="600075"/>
          <a:ext cx="15811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723900" y="276225"/>
          <a:ext cx="1152525" cy="53340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238125</xdr:rowOff>
    </xdr:from>
    <xdr:to>
      <xdr:col>1</xdr:col>
      <xdr:colOff>438150</xdr:colOff>
      <xdr:row>2</xdr:row>
      <xdr:rowOff>104775</xdr:rowOff>
    </xdr:to>
    <xdr:pic>
      <xdr:nvPicPr>
        <xdr:cNvPr id="2" name="Imagen 2"/>
        <xdr:cNvPicPr preferRelativeResize="1">
          <a:picLocks noChangeAspect="1"/>
        </xdr:cNvPicPr>
      </xdr:nvPicPr>
      <xdr:blipFill>
        <a:blip r:embed="rId1"/>
        <a:stretch>
          <a:fillRect/>
        </a:stretch>
      </xdr:blipFill>
      <xdr:spPr bwMode="auto">
        <a:xfrm>
          <a:off x="438150" y="238125"/>
          <a:ext cx="790575" cy="6667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209550</xdr:rowOff>
    </xdr:from>
    <xdr:to>
      <xdr:col>1</xdr:col>
      <xdr:colOff>1457325</xdr:colOff>
      <xdr:row>3</xdr:row>
      <xdr:rowOff>104775</xdr:rowOff>
    </xdr:to>
    <xdr:pic>
      <xdr:nvPicPr>
        <xdr:cNvPr id="2" name="Imagen 1"/>
        <xdr:cNvPicPr preferRelativeResize="1">
          <a:picLocks noChangeAspect="1"/>
        </xdr:cNvPicPr>
      </xdr:nvPicPr>
      <xdr:blipFill>
        <a:blip r:embed="rId1"/>
        <a:stretch>
          <a:fillRect/>
        </a:stretch>
      </xdr:blipFill>
      <xdr:spPr>
        <a:xfrm>
          <a:off x="1247775" y="209550"/>
          <a:ext cx="790575" cy="666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view="pageBreakPreview" zoomScale="68" zoomScaleSheetLayoutView="68" workbookViewId="0" topLeftCell="A1">
      <selection activeCell="L14" sqref="L14"/>
    </sheetView>
  </sheetViews>
  <sheetFormatPr defaultColWidth="11.421875" defaultRowHeight="15"/>
  <cols>
    <col min="1" max="2" width="8.8515625" style="1" customWidth="1"/>
    <col min="3" max="3" width="12.7109375" style="1" customWidth="1"/>
    <col min="4" max="4" width="6.421875" style="1" customWidth="1"/>
    <col min="5" max="5" width="16.421875" style="1" customWidth="1"/>
    <col min="6" max="6" width="7.57421875" style="1" customWidth="1"/>
    <col min="7" max="7" width="10.7109375" style="1" customWidth="1"/>
    <col min="8" max="8" width="8.8515625" style="1" customWidth="1"/>
    <col min="9" max="9" width="10.421875" style="1" customWidth="1"/>
    <col min="10" max="10" width="13.57421875" style="22" bestFit="1" customWidth="1"/>
    <col min="11" max="11" width="10.00390625" style="30" customWidth="1"/>
    <col min="12" max="12" width="6.57421875" style="29" customWidth="1"/>
    <col min="13" max="13" width="9.140625" style="22" customWidth="1"/>
    <col min="14" max="14" width="9.421875" style="30" customWidth="1"/>
    <col min="15" max="15" width="13.28125" style="30" customWidth="1"/>
    <col min="16" max="16" width="9.8515625" style="29" customWidth="1"/>
    <col min="17" max="17" width="11.28125" style="29" customWidth="1"/>
    <col min="18" max="18" width="11.00390625" style="29" customWidth="1"/>
    <col min="19" max="19" width="9.57421875" style="29" customWidth="1"/>
    <col min="20" max="20" width="8.8515625" style="30" customWidth="1"/>
    <col min="21" max="21" width="11.00390625" style="30" customWidth="1"/>
    <col min="22" max="22" width="7.57421875" style="29" customWidth="1"/>
    <col min="23" max="25" width="19.8515625" style="29" hidden="1" customWidth="1"/>
    <col min="26" max="26" width="12.7109375" style="30" hidden="1" customWidth="1"/>
    <col min="27" max="27" width="24.8515625" style="30" hidden="1" customWidth="1"/>
    <col min="28" max="28" width="7.7109375" style="29" customWidth="1"/>
    <col min="29" max="31" width="19.8515625" style="29" hidden="1" customWidth="1"/>
    <col min="32" max="32" width="15.140625" style="30" hidden="1" customWidth="1"/>
    <col min="33" max="33" width="25.57421875" style="30" hidden="1" customWidth="1"/>
    <col min="34" max="34" width="8.7109375" style="30" customWidth="1"/>
    <col min="35" max="37" width="19.8515625" style="30" hidden="1" customWidth="1"/>
    <col min="38" max="38" width="15.28125" style="30" hidden="1" customWidth="1"/>
    <col min="39" max="39" width="8.8515625" style="1" customWidth="1"/>
    <col min="40" max="40" width="16.57421875" style="1" hidden="1" customWidth="1"/>
    <col min="41" max="41" width="12.8515625" style="1" hidden="1" customWidth="1"/>
    <col min="42" max="42" width="14.28125" style="1" hidden="1" customWidth="1"/>
    <col min="43" max="43" width="10.28125" style="1" customWidth="1"/>
    <col min="44" max="44" width="10.421875" style="1" customWidth="1"/>
    <col min="45" max="45" width="64.28125" style="1" customWidth="1"/>
    <col min="46" max="46" width="39.421875" style="1" customWidth="1"/>
    <col min="47" max="47" width="20.8515625" style="1" customWidth="1"/>
    <col min="48" max="48" width="9.57421875" style="1" customWidth="1"/>
    <col min="49" max="49" width="6.851562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c r="A2" s="208"/>
      <c r="B2" s="209"/>
      <c r="C2" s="209"/>
      <c r="D2" s="209"/>
      <c r="E2" s="209"/>
      <c r="F2" s="209"/>
      <c r="G2" s="210"/>
      <c r="H2" s="216" t="s">
        <v>0</v>
      </c>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7"/>
    </row>
    <row r="3" spans="1:49" ht="28.5" customHeight="1">
      <c r="A3" s="211"/>
      <c r="B3" s="212"/>
      <c r="C3" s="212"/>
      <c r="D3" s="212"/>
      <c r="E3" s="212"/>
      <c r="F3" s="212"/>
      <c r="G3" s="213"/>
      <c r="H3" s="192" t="s">
        <v>84</v>
      </c>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3"/>
    </row>
    <row r="4" spans="1:49" ht="27.75" customHeight="1">
      <c r="A4" s="211"/>
      <c r="B4" s="212"/>
      <c r="C4" s="212"/>
      <c r="D4" s="212"/>
      <c r="E4" s="212"/>
      <c r="F4" s="212"/>
      <c r="G4" s="213"/>
      <c r="H4" s="192" t="s">
        <v>1</v>
      </c>
      <c r="I4" s="192"/>
      <c r="J4" s="192"/>
      <c r="K4" s="192"/>
      <c r="L4" s="192"/>
      <c r="M4" s="192"/>
      <c r="N4" s="192"/>
      <c r="O4" s="192"/>
      <c r="P4" s="192"/>
      <c r="Q4" s="192"/>
      <c r="R4" s="192"/>
      <c r="S4" s="192" t="s">
        <v>85</v>
      </c>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3"/>
    </row>
    <row r="5" spans="1:49" ht="26.25" customHeight="1">
      <c r="A5" s="211"/>
      <c r="B5" s="212"/>
      <c r="C5" s="212"/>
      <c r="D5" s="212"/>
      <c r="E5" s="212"/>
      <c r="F5" s="212"/>
      <c r="G5" s="213"/>
      <c r="H5" s="192" t="s">
        <v>3</v>
      </c>
      <c r="I5" s="192"/>
      <c r="J5" s="192"/>
      <c r="K5" s="192"/>
      <c r="L5" s="192"/>
      <c r="M5" s="192"/>
      <c r="N5" s="192"/>
      <c r="O5" s="192"/>
      <c r="P5" s="192"/>
      <c r="Q5" s="192"/>
      <c r="R5" s="192"/>
      <c r="S5" s="192" t="s">
        <v>86</v>
      </c>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3"/>
    </row>
    <row r="6" spans="1:49" ht="15.75">
      <c r="A6" s="40"/>
      <c r="B6" s="41"/>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c r="A7" s="221" t="s">
        <v>4</v>
      </c>
      <c r="B7" s="222"/>
      <c r="C7" s="192"/>
      <c r="D7" s="192"/>
      <c r="E7" s="192"/>
      <c r="F7" s="192"/>
      <c r="G7" s="192"/>
      <c r="H7" s="192"/>
      <c r="I7" s="192"/>
      <c r="J7" s="192"/>
      <c r="K7" s="192"/>
      <c r="L7" s="192"/>
      <c r="M7" s="192"/>
      <c r="N7" s="192"/>
      <c r="O7" s="192"/>
      <c r="P7" s="192"/>
      <c r="Q7" s="192"/>
      <c r="R7" s="192"/>
      <c r="S7" s="226" t="s">
        <v>106</v>
      </c>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8"/>
    </row>
    <row r="8" spans="1:49" ht="30" customHeight="1" thickBot="1">
      <c r="A8" s="223" t="s">
        <v>2</v>
      </c>
      <c r="B8" s="224"/>
      <c r="C8" s="225"/>
      <c r="D8" s="225" t="s">
        <v>2</v>
      </c>
      <c r="E8" s="225"/>
      <c r="F8" s="225"/>
      <c r="G8" s="225"/>
      <c r="H8" s="225"/>
      <c r="I8" s="225"/>
      <c r="J8" s="225"/>
      <c r="K8" s="225"/>
      <c r="L8" s="225"/>
      <c r="M8" s="225"/>
      <c r="N8" s="225"/>
      <c r="O8" s="225"/>
      <c r="P8" s="225"/>
      <c r="Q8" s="225"/>
      <c r="R8" s="225"/>
      <c r="S8" s="218" t="s">
        <v>107</v>
      </c>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20"/>
    </row>
    <row r="9" spans="1:49" ht="36" customHeight="1" thickBot="1">
      <c r="A9" s="37"/>
      <c r="B9" s="38"/>
      <c r="C9" s="38"/>
      <c r="D9" s="38"/>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c r="A10" s="214" t="s">
        <v>62</v>
      </c>
      <c r="B10" s="215"/>
      <c r="C10" s="200"/>
      <c r="D10" s="200" t="s">
        <v>65</v>
      </c>
      <c r="E10" s="200"/>
      <c r="F10" s="200" t="s">
        <v>67</v>
      </c>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t="s">
        <v>75</v>
      </c>
      <c r="AR10" s="200" t="s">
        <v>76</v>
      </c>
      <c r="AS10" s="194" t="s">
        <v>77</v>
      </c>
      <c r="AT10" s="194" t="s">
        <v>78</v>
      </c>
      <c r="AU10" s="194" t="s">
        <v>79</v>
      </c>
      <c r="AV10" s="194" t="s">
        <v>80</v>
      </c>
      <c r="AW10" s="197" t="s">
        <v>81</v>
      </c>
    </row>
    <row r="11" spans="1:49" s="3" customFormat="1" ht="45.75" customHeight="1">
      <c r="A11" s="188" t="s">
        <v>159</v>
      </c>
      <c r="B11" s="188" t="s">
        <v>63</v>
      </c>
      <c r="C11" s="190" t="s">
        <v>64</v>
      </c>
      <c r="D11" s="190" t="s">
        <v>45</v>
      </c>
      <c r="E11" s="190" t="s">
        <v>66</v>
      </c>
      <c r="F11" s="190" t="s">
        <v>68</v>
      </c>
      <c r="G11" s="190" t="s">
        <v>69</v>
      </c>
      <c r="H11" s="190" t="s">
        <v>70</v>
      </c>
      <c r="I11" s="190" t="s">
        <v>71</v>
      </c>
      <c r="J11" s="190" t="s">
        <v>72</v>
      </c>
      <c r="K11" s="201" t="s">
        <v>73</v>
      </c>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3"/>
      <c r="AM11" s="229" t="s">
        <v>74</v>
      </c>
      <c r="AN11" s="229"/>
      <c r="AO11" s="229"/>
      <c r="AP11" s="229"/>
      <c r="AQ11" s="190"/>
      <c r="AR11" s="190"/>
      <c r="AS11" s="195"/>
      <c r="AT11" s="195"/>
      <c r="AU11" s="195"/>
      <c r="AV11" s="195"/>
      <c r="AW11" s="198"/>
    </row>
    <row r="12" spans="1:49" s="3" customFormat="1" ht="51" customHeight="1">
      <c r="A12" s="188"/>
      <c r="B12" s="188"/>
      <c r="C12" s="190"/>
      <c r="D12" s="190"/>
      <c r="E12" s="190"/>
      <c r="F12" s="190"/>
      <c r="G12" s="190"/>
      <c r="H12" s="190"/>
      <c r="I12" s="190"/>
      <c r="J12" s="190"/>
      <c r="K12" s="201">
        <v>2016</v>
      </c>
      <c r="L12" s="202"/>
      <c r="M12" s="202"/>
      <c r="N12" s="203"/>
      <c r="O12" s="201">
        <v>2017</v>
      </c>
      <c r="P12" s="202"/>
      <c r="Q12" s="202"/>
      <c r="R12" s="202"/>
      <c r="S12" s="202"/>
      <c r="T12" s="203"/>
      <c r="U12" s="201">
        <v>2018</v>
      </c>
      <c r="V12" s="202"/>
      <c r="W12" s="202"/>
      <c r="X12" s="202"/>
      <c r="Y12" s="202"/>
      <c r="Z12" s="203"/>
      <c r="AA12" s="201">
        <v>2019</v>
      </c>
      <c r="AB12" s="202"/>
      <c r="AC12" s="202"/>
      <c r="AD12" s="202"/>
      <c r="AE12" s="202"/>
      <c r="AF12" s="203"/>
      <c r="AG12" s="201">
        <v>2020</v>
      </c>
      <c r="AH12" s="202"/>
      <c r="AI12" s="202"/>
      <c r="AJ12" s="202"/>
      <c r="AK12" s="202"/>
      <c r="AL12" s="203"/>
      <c r="AM12" s="190" t="s">
        <v>5</v>
      </c>
      <c r="AN12" s="190" t="s">
        <v>6</v>
      </c>
      <c r="AO12" s="190" t="s">
        <v>7</v>
      </c>
      <c r="AP12" s="190" t="s">
        <v>8</v>
      </c>
      <c r="AQ12" s="190"/>
      <c r="AR12" s="190"/>
      <c r="AS12" s="195"/>
      <c r="AT12" s="195"/>
      <c r="AU12" s="195"/>
      <c r="AV12" s="195"/>
      <c r="AW12" s="198"/>
    </row>
    <row r="13" spans="1:49" s="3" customFormat="1" ht="54" customHeight="1" thickBot="1">
      <c r="A13" s="189"/>
      <c r="B13" s="189"/>
      <c r="C13" s="191"/>
      <c r="D13" s="191"/>
      <c r="E13" s="191"/>
      <c r="F13" s="191"/>
      <c r="G13" s="191"/>
      <c r="H13" s="191"/>
      <c r="I13" s="191"/>
      <c r="J13" s="191"/>
      <c r="K13" s="105" t="s">
        <v>160</v>
      </c>
      <c r="L13" s="105" t="s">
        <v>161</v>
      </c>
      <c r="M13" s="105" t="s">
        <v>162</v>
      </c>
      <c r="N13" s="44" t="s">
        <v>33</v>
      </c>
      <c r="O13" s="105" t="s">
        <v>163</v>
      </c>
      <c r="P13" s="105" t="s">
        <v>164</v>
      </c>
      <c r="Q13" s="105" t="s">
        <v>165</v>
      </c>
      <c r="R13" s="105" t="s">
        <v>161</v>
      </c>
      <c r="S13" s="105" t="s">
        <v>162</v>
      </c>
      <c r="T13" s="44" t="s">
        <v>33</v>
      </c>
      <c r="U13" s="105" t="s">
        <v>163</v>
      </c>
      <c r="V13" s="105" t="s">
        <v>164</v>
      </c>
      <c r="W13" s="105" t="s">
        <v>165</v>
      </c>
      <c r="X13" s="105" t="s">
        <v>161</v>
      </c>
      <c r="Y13" s="105" t="s">
        <v>162</v>
      </c>
      <c r="Z13" s="44" t="s">
        <v>33</v>
      </c>
      <c r="AA13" s="105" t="s">
        <v>163</v>
      </c>
      <c r="AB13" s="105" t="s">
        <v>164</v>
      </c>
      <c r="AC13" s="105" t="s">
        <v>165</v>
      </c>
      <c r="AD13" s="105" t="s">
        <v>161</v>
      </c>
      <c r="AE13" s="105" t="s">
        <v>162</v>
      </c>
      <c r="AF13" s="44" t="s">
        <v>33</v>
      </c>
      <c r="AG13" s="105" t="s">
        <v>163</v>
      </c>
      <c r="AH13" s="105" t="s">
        <v>164</v>
      </c>
      <c r="AI13" s="105" t="s">
        <v>165</v>
      </c>
      <c r="AJ13" s="105" t="s">
        <v>161</v>
      </c>
      <c r="AK13" s="105" t="s">
        <v>162</v>
      </c>
      <c r="AL13" s="45" t="s">
        <v>33</v>
      </c>
      <c r="AM13" s="191"/>
      <c r="AN13" s="191"/>
      <c r="AO13" s="191"/>
      <c r="AP13" s="191"/>
      <c r="AQ13" s="191"/>
      <c r="AR13" s="191"/>
      <c r="AS13" s="196"/>
      <c r="AT13" s="196"/>
      <c r="AU13" s="196"/>
      <c r="AV13" s="196"/>
      <c r="AW13" s="199"/>
    </row>
    <row r="14" spans="1:49" s="3" customFormat="1" ht="409.5">
      <c r="A14" s="79">
        <v>43</v>
      </c>
      <c r="B14" s="79">
        <v>189</v>
      </c>
      <c r="C14" s="80" t="s">
        <v>103</v>
      </c>
      <c r="D14" s="81">
        <v>379</v>
      </c>
      <c r="E14" s="80" t="s">
        <v>104</v>
      </c>
      <c r="F14" s="51">
        <v>411</v>
      </c>
      <c r="G14" s="46" t="s">
        <v>105</v>
      </c>
      <c r="H14" s="47" t="s">
        <v>87</v>
      </c>
      <c r="I14" s="47" t="s">
        <v>89</v>
      </c>
      <c r="J14" s="82">
        <v>1</v>
      </c>
      <c r="K14" s="357">
        <v>0.1</v>
      </c>
      <c r="L14" s="358">
        <v>0.1</v>
      </c>
      <c r="M14" s="358">
        <v>0.1</v>
      </c>
      <c r="N14" s="359">
        <v>0.094</v>
      </c>
      <c r="O14" s="359">
        <v>0.65</v>
      </c>
      <c r="P14" s="357">
        <v>0.65</v>
      </c>
      <c r="Q14" s="357">
        <v>0.65</v>
      </c>
      <c r="R14" s="360">
        <v>0.65</v>
      </c>
      <c r="S14" s="361">
        <v>0.65</v>
      </c>
      <c r="T14" s="361">
        <v>0.45</v>
      </c>
      <c r="U14" s="361">
        <v>0.81</v>
      </c>
      <c r="V14" s="358">
        <v>0.81</v>
      </c>
      <c r="W14" s="362"/>
      <c r="X14" s="362"/>
      <c r="Y14" s="363"/>
      <c r="Z14" s="363"/>
      <c r="AA14" s="363"/>
      <c r="AB14" s="358">
        <v>0.9</v>
      </c>
      <c r="AC14" s="362"/>
      <c r="AD14" s="362"/>
      <c r="AE14" s="363"/>
      <c r="AF14" s="363"/>
      <c r="AG14" s="363"/>
      <c r="AH14" s="358">
        <v>1</v>
      </c>
      <c r="AI14" s="362"/>
      <c r="AJ14" s="362"/>
      <c r="AK14" s="363"/>
      <c r="AL14" s="363"/>
      <c r="AM14" s="364">
        <v>0.59</v>
      </c>
      <c r="AN14" s="364"/>
      <c r="AO14" s="364"/>
      <c r="AP14" s="359"/>
      <c r="AQ14" s="365">
        <f>AM14/V14</f>
        <v>0.728395061728395</v>
      </c>
      <c r="AR14" s="365">
        <f>AM14/J14</f>
        <v>0.59</v>
      </c>
      <c r="AS14" s="98" t="s">
        <v>211</v>
      </c>
      <c r="AT14" s="98" t="s">
        <v>252</v>
      </c>
      <c r="AU14" s="98" t="s">
        <v>195</v>
      </c>
      <c r="AV14" s="98" t="s">
        <v>212</v>
      </c>
      <c r="AW14" s="99" t="s">
        <v>213</v>
      </c>
    </row>
    <row r="15" spans="1:49" ht="90.75" customHeight="1" thickBot="1">
      <c r="A15" s="34"/>
      <c r="B15" s="35"/>
      <c r="C15" s="35"/>
      <c r="D15" s="204" t="s">
        <v>166</v>
      </c>
      <c r="E15" s="205"/>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7"/>
    </row>
  </sheetData>
  <mergeCells count="43">
    <mergeCell ref="D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 ref="K11:AL11"/>
    <mergeCell ref="O12:T12"/>
    <mergeCell ref="U12:Z12"/>
    <mergeCell ref="AA12:AF12"/>
    <mergeCell ref="AG12:AL12"/>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A11:A13"/>
    <mergeCell ref="C11:C13"/>
    <mergeCell ref="D11:D13"/>
    <mergeCell ref="E11:E13"/>
    <mergeCell ref="F11:F13"/>
    <mergeCell ref="B11:B13"/>
  </mergeCells>
  <printOptions horizontalCentered="1" verticalCentered="1"/>
  <pageMargins left="0" right="0" top="0.35433070866141736" bottom="0.1968503937007874"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zoomScale="66" zoomScaleNormal="66" zoomScaleSheetLayoutView="70" workbookViewId="0" topLeftCell="B1">
      <selection activeCell="Q4" sqref="Q4:AU4"/>
    </sheetView>
  </sheetViews>
  <sheetFormatPr defaultColWidth="11.421875" defaultRowHeight="15"/>
  <cols>
    <col min="1" max="1" width="17.28125" style="1" hidden="1" customWidth="1"/>
    <col min="2" max="2" width="3.421875" style="1" customWidth="1"/>
    <col min="3" max="3" width="22.00390625" style="1" customWidth="1"/>
    <col min="4" max="4" width="14.57421875" style="7" customWidth="1"/>
    <col min="5" max="5" width="19.8515625" style="7" customWidth="1"/>
    <col min="6" max="6" width="15.57421875" style="7" customWidth="1"/>
    <col min="7" max="7" width="12.00390625" style="27" customWidth="1"/>
    <col min="8" max="8" width="14.7109375" style="8" customWidth="1"/>
    <col min="9" max="9" width="16.57421875" style="8" customWidth="1"/>
    <col min="10" max="10" width="16.28125" style="8" customWidth="1"/>
    <col min="11" max="11" width="14.57421875" style="8" customWidth="1"/>
    <col min="12" max="12" width="14.7109375" style="8" customWidth="1"/>
    <col min="13" max="13" width="15.421875" style="8" customWidth="1"/>
    <col min="14" max="14" width="20.28125" style="8" bestFit="1" customWidth="1"/>
    <col min="15" max="15" width="19.421875" style="8" bestFit="1" customWidth="1"/>
    <col min="16" max="16" width="16.140625" style="8" customWidth="1"/>
    <col min="17" max="17" width="16.8515625" style="8" customWidth="1"/>
    <col min="18" max="18" width="16.57421875" style="8" customWidth="1"/>
    <col min="19" max="20" width="16.421875" style="8" customWidth="1"/>
    <col min="21" max="21" width="17.57421875" style="8" customWidth="1"/>
    <col min="22" max="22" width="14.00390625" style="8" customWidth="1"/>
    <col min="23" max="23" width="13.421875" style="8" customWidth="1"/>
    <col min="24" max="24" width="18.8515625" style="8" customWidth="1"/>
    <col min="25" max="25" width="19.7109375" style="8" customWidth="1"/>
    <col min="26" max="26" width="15.421875" style="8" customWidth="1"/>
    <col min="27" max="27" width="3.00390625" style="8" customWidth="1"/>
    <col min="28" max="28" width="4.140625" style="8" customWidth="1"/>
    <col min="29" max="29" width="3.421875" style="8" customWidth="1"/>
    <col min="30" max="30" width="6.00390625" style="8" customWidth="1"/>
    <col min="31" max="31" width="4.140625" style="8" customWidth="1"/>
    <col min="32" max="32" width="17.7109375" style="8" customWidth="1"/>
    <col min="33" max="33" width="6.421875" style="8" customWidth="1"/>
    <col min="34" max="34" width="5.57421875" style="8" customWidth="1"/>
    <col min="35" max="35" width="6.421875" style="8" customWidth="1"/>
    <col min="36" max="36" width="13.421875" style="8" customWidth="1"/>
    <col min="37" max="37" width="16.8515625" style="1" customWidth="1"/>
    <col min="38" max="38" width="16.7109375" style="1" hidden="1" customWidth="1"/>
    <col min="39" max="39" width="16.7109375" style="22" hidden="1" customWidth="1"/>
    <col min="40" max="40" width="5.140625" style="22" customWidth="1"/>
    <col min="41" max="41" width="6.00390625" style="1" customWidth="1"/>
    <col min="42" max="42" width="6.140625" style="1" customWidth="1"/>
    <col min="43" max="43" width="43.8515625" style="1" customWidth="1"/>
    <col min="44" max="44" width="27.28125" style="1" customWidth="1"/>
    <col min="45" max="45" width="23.7109375" style="1" customWidth="1"/>
    <col min="46" max="46" width="28.28125" style="1" customWidth="1"/>
    <col min="47" max="47" width="28.00390625" style="1" customWidth="1"/>
    <col min="48" max="49" width="11.421875" style="1" customWidth="1"/>
    <col min="50" max="16384" width="11.421875" style="1" customWidth="1"/>
  </cols>
  <sheetData>
    <row r="1" spans="1:47" ht="24" customHeight="1">
      <c r="A1" s="241"/>
      <c r="B1" s="242"/>
      <c r="C1" s="242"/>
      <c r="D1" s="242"/>
      <c r="E1" s="242"/>
      <c r="F1" s="253" t="s">
        <v>0</v>
      </c>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5"/>
    </row>
    <row r="2" spans="1:47" ht="15.75" customHeight="1">
      <c r="A2" s="243"/>
      <c r="B2" s="244"/>
      <c r="C2" s="244"/>
      <c r="D2" s="244"/>
      <c r="E2" s="244"/>
      <c r="F2" s="247" t="s">
        <v>83</v>
      </c>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7" ht="21.75" customHeight="1">
      <c r="A3" s="243"/>
      <c r="B3" s="244"/>
      <c r="C3" s="244"/>
      <c r="D3" s="244"/>
      <c r="E3" s="244"/>
      <c r="F3" s="192" t="s">
        <v>1</v>
      </c>
      <c r="G3" s="192"/>
      <c r="H3" s="192"/>
      <c r="I3" s="192"/>
      <c r="J3" s="192"/>
      <c r="K3" s="192"/>
      <c r="L3" s="192"/>
      <c r="M3" s="192"/>
      <c r="N3" s="192"/>
      <c r="O3" s="192"/>
      <c r="P3" s="192"/>
      <c r="Q3" s="247" t="s">
        <v>85</v>
      </c>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9"/>
    </row>
    <row r="4" spans="1:47" ht="31.5" customHeight="1" thickBot="1">
      <c r="A4" s="245"/>
      <c r="B4" s="246"/>
      <c r="C4" s="246"/>
      <c r="D4" s="246"/>
      <c r="E4" s="246"/>
      <c r="F4" s="225" t="s">
        <v>3</v>
      </c>
      <c r="G4" s="225"/>
      <c r="H4" s="225"/>
      <c r="I4" s="225"/>
      <c r="J4" s="225"/>
      <c r="K4" s="225"/>
      <c r="L4" s="225"/>
      <c r="M4" s="225"/>
      <c r="N4" s="225"/>
      <c r="O4" s="225"/>
      <c r="P4" s="225"/>
      <c r="Q4" s="250" t="s">
        <v>86</v>
      </c>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2"/>
    </row>
    <row r="5" ht="28.5" customHeight="1" thickBot="1">
      <c r="AN5" s="28"/>
    </row>
    <row r="6" spans="1:47" s="36" customFormat="1" ht="32.25" customHeight="1">
      <c r="A6" s="256" t="s">
        <v>34</v>
      </c>
      <c r="B6" s="200" t="s">
        <v>44</v>
      </c>
      <c r="C6" s="200"/>
      <c r="D6" s="200"/>
      <c r="E6" s="200" t="s">
        <v>48</v>
      </c>
      <c r="F6" s="200" t="s">
        <v>49</v>
      </c>
      <c r="G6" s="200" t="s">
        <v>50</v>
      </c>
      <c r="H6" s="200" t="s">
        <v>51</v>
      </c>
      <c r="I6" s="238" t="s">
        <v>52</v>
      </c>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40"/>
      <c r="AK6" s="200" t="s">
        <v>53</v>
      </c>
      <c r="AL6" s="200"/>
      <c r="AM6" s="200"/>
      <c r="AN6" s="200"/>
      <c r="AO6" s="200" t="s">
        <v>55</v>
      </c>
      <c r="AP6" s="200" t="s">
        <v>56</v>
      </c>
      <c r="AQ6" s="200" t="s">
        <v>57</v>
      </c>
      <c r="AR6" s="200" t="s">
        <v>58</v>
      </c>
      <c r="AS6" s="200" t="s">
        <v>59</v>
      </c>
      <c r="AT6" s="200" t="s">
        <v>60</v>
      </c>
      <c r="AU6" s="259" t="s">
        <v>61</v>
      </c>
    </row>
    <row r="7" spans="1:47" s="36" customFormat="1" ht="35.25" customHeight="1">
      <c r="A7" s="257"/>
      <c r="B7" s="190"/>
      <c r="C7" s="190"/>
      <c r="D7" s="190"/>
      <c r="E7" s="190"/>
      <c r="F7" s="190"/>
      <c r="G7" s="190"/>
      <c r="H7" s="190"/>
      <c r="I7" s="201">
        <v>2016</v>
      </c>
      <c r="J7" s="202"/>
      <c r="K7" s="202"/>
      <c r="L7" s="203"/>
      <c r="M7" s="201">
        <v>2017</v>
      </c>
      <c r="N7" s="202"/>
      <c r="O7" s="202"/>
      <c r="P7" s="202"/>
      <c r="Q7" s="202"/>
      <c r="R7" s="203"/>
      <c r="S7" s="201">
        <v>2018</v>
      </c>
      <c r="T7" s="202"/>
      <c r="U7" s="202"/>
      <c r="V7" s="202"/>
      <c r="W7" s="202"/>
      <c r="X7" s="203"/>
      <c r="Y7" s="201">
        <v>2019</v>
      </c>
      <c r="Z7" s="202"/>
      <c r="AA7" s="202"/>
      <c r="AB7" s="202"/>
      <c r="AC7" s="202"/>
      <c r="AD7" s="203"/>
      <c r="AE7" s="106"/>
      <c r="AF7" s="201">
        <v>2020</v>
      </c>
      <c r="AG7" s="202"/>
      <c r="AH7" s="202"/>
      <c r="AI7" s="202"/>
      <c r="AJ7" s="203"/>
      <c r="AK7" s="229" t="s">
        <v>54</v>
      </c>
      <c r="AL7" s="229"/>
      <c r="AM7" s="229"/>
      <c r="AN7" s="229"/>
      <c r="AO7" s="190"/>
      <c r="AP7" s="190"/>
      <c r="AQ7" s="190"/>
      <c r="AR7" s="190"/>
      <c r="AS7" s="190"/>
      <c r="AT7" s="190"/>
      <c r="AU7" s="260"/>
    </row>
    <row r="8" spans="1:47" s="36" customFormat="1" ht="57" customHeight="1" thickBot="1">
      <c r="A8" s="258"/>
      <c r="B8" s="45" t="s">
        <v>45</v>
      </c>
      <c r="C8" s="44" t="s">
        <v>46</v>
      </c>
      <c r="D8" s="44" t="s">
        <v>47</v>
      </c>
      <c r="E8" s="191"/>
      <c r="F8" s="472"/>
      <c r="G8" s="191"/>
      <c r="H8" s="237"/>
      <c r="I8" s="105" t="s">
        <v>167</v>
      </c>
      <c r="J8" s="105" t="s">
        <v>161</v>
      </c>
      <c r="K8" s="105" t="s">
        <v>168</v>
      </c>
      <c r="L8" s="44" t="s">
        <v>33</v>
      </c>
      <c r="M8" s="105" t="s">
        <v>163</v>
      </c>
      <c r="N8" s="105" t="s">
        <v>164</v>
      </c>
      <c r="O8" s="105" t="s">
        <v>165</v>
      </c>
      <c r="P8" s="105" t="s">
        <v>161</v>
      </c>
      <c r="Q8" s="105" t="s">
        <v>162</v>
      </c>
      <c r="R8" s="44" t="s">
        <v>33</v>
      </c>
      <c r="S8" s="105" t="s">
        <v>163</v>
      </c>
      <c r="T8" s="105" t="s">
        <v>164</v>
      </c>
      <c r="U8" s="105" t="s">
        <v>165</v>
      </c>
      <c r="V8" s="105" t="s">
        <v>161</v>
      </c>
      <c r="W8" s="105" t="s">
        <v>162</v>
      </c>
      <c r="X8" s="44" t="s">
        <v>33</v>
      </c>
      <c r="Y8" s="105" t="s">
        <v>163</v>
      </c>
      <c r="Z8" s="105" t="s">
        <v>164</v>
      </c>
      <c r="AA8" s="105" t="s">
        <v>165</v>
      </c>
      <c r="AB8" s="105" t="s">
        <v>161</v>
      </c>
      <c r="AC8" s="105" t="s">
        <v>162</v>
      </c>
      <c r="AD8" s="45" t="s">
        <v>33</v>
      </c>
      <c r="AE8" s="105" t="s">
        <v>163</v>
      </c>
      <c r="AF8" s="105" t="s">
        <v>164</v>
      </c>
      <c r="AG8" s="105" t="s">
        <v>165</v>
      </c>
      <c r="AH8" s="105" t="s">
        <v>161</v>
      </c>
      <c r="AI8" s="105" t="s">
        <v>162</v>
      </c>
      <c r="AJ8" s="44" t="s">
        <v>33</v>
      </c>
      <c r="AK8" s="44" t="s">
        <v>5</v>
      </c>
      <c r="AL8" s="44" t="s">
        <v>6</v>
      </c>
      <c r="AM8" s="44" t="s">
        <v>7</v>
      </c>
      <c r="AN8" s="44" t="s">
        <v>8</v>
      </c>
      <c r="AO8" s="191"/>
      <c r="AP8" s="191"/>
      <c r="AQ8" s="191"/>
      <c r="AR8" s="191"/>
      <c r="AS8" s="191"/>
      <c r="AT8" s="191"/>
      <c r="AU8" s="261"/>
    </row>
    <row r="9" spans="1:47" s="52" customFormat="1" ht="30.75" customHeight="1">
      <c r="A9" s="366" t="s">
        <v>97</v>
      </c>
      <c r="B9" s="367">
        <v>1</v>
      </c>
      <c r="C9" s="368" t="s">
        <v>88</v>
      </c>
      <c r="D9" s="369" t="s">
        <v>89</v>
      </c>
      <c r="E9" s="370">
        <v>379</v>
      </c>
      <c r="F9" s="375">
        <v>189</v>
      </c>
      <c r="G9" s="371" t="s">
        <v>9</v>
      </c>
      <c r="H9" s="54">
        <v>1</v>
      </c>
      <c r="I9" s="54">
        <v>0.2</v>
      </c>
      <c r="J9" s="54">
        <v>0.2</v>
      </c>
      <c r="K9" s="54">
        <v>0.2</v>
      </c>
      <c r="L9" s="55">
        <v>0.2</v>
      </c>
      <c r="M9" s="55">
        <v>0.65</v>
      </c>
      <c r="N9" s="54">
        <v>0.25</v>
      </c>
      <c r="O9" s="54">
        <v>0.65</v>
      </c>
      <c r="P9" s="54">
        <v>0.65</v>
      </c>
      <c r="Q9" s="54">
        <v>0.65</v>
      </c>
      <c r="R9" s="54">
        <v>0.59</v>
      </c>
      <c r="S9" s="54">
        <v>0.81</v>
      </c>
      <c r="T9" s="54">
        <v>0.81</v>
      </c>
      <c r="U9" s="54"/>
      <c r="V9" s="54"/>
      <c r="W9" s="54"/>
      <c r="X9" s="54"/>
      <c r="Y9" s="54"/>
      <c r="Z9" s="54">
        <v>1</v>
      </c>
      <c r="AA9" s="54"/>
      <c r="AB9" s="54"/>
      <c r="AC9" s="54"/>
      <c r="AD9" s="54"/>
      <c r="AE9" s="54"/>
      <c r="AF9" s="54">
        <v>1</v>
      </c>
      <c r="AG9" s="54"/>
      <c r="AH9" s="54"/>
      <c r="AI9" s="54"/>
      <c r="AJ9" s="54"/>
      <c r="AK9" s="55">
        <v>0.591</v>
      </c>
      <c r="AL9" s="55"/>
      <c r="AM9" s="55"/>
      <c r="AN9" s="55"/>
      <c r="AO9" s="160">
        <f>+AK13/S13</f>
        <v>0.7296296296296295</v>
      </c>
      <c r="AP9" s="89">
        <f>+AK9/H9</f>
        <v>0.591</v>
      </c>
      <c r="AQ9" s="233" t="s">
        <v>219</v>
      </c>
      <c r="AR9" s="233" t="s">
        <v>215</v>
      </c>
      <c r="AS9" s="233" t="s">
        <v>217</v>
      </c>
      <c r="AT9" s="233" t="s">
        <v>216</v>
      </c>
      <c r="AU9" s="233" t="s">
        <v>218</v>
      </c>
    </row>
    <row r="10" spans="1:47" s="5" customFormat="1" ht="30.75" customHeight="1">
      <c r="A10" s="372"/>
      <c r="B10" s="373"/>
      <c r="C10" s="374"/>
      <c r="D10" s="375"/>
      <c r="E10" s="376"/>
      <c r="F10" s="375"/>
      <c r="G10" s="377" t="s">
        <v>10</v>
      </c>
      <c r="H10" s="56">
        <f>+K10+N10+T10+Z10+AF10</f>
        <v>3492828324</v>
      </c>
      <c r="I10" s="56">
        <v>973165848</v>
      </c>
      <c r="J10" s="56">
        <v>300000000</v>
      </c>
      <c r="K10" s="56">
        <f>913728324+63100000</f>
        <v>976828324</v>
      </c>
      <c r="L10" s="57">
        <v>973165848</v>
      </c>
      <c r="M10" s="57">
        <v>531000000</v>
      </c>
      <c r="N10" s="56">
        <v>531000000</v>
      </c>
      <c r="O10" s="56">
        <v>531000000</v>
      </c>
      <c r="P10" s="56">
        <v>531000000</v>
      </c>
      <c r="Q10" s="56">
        <v>531000000</v>
      </c>
      <c r="R10" s="56">
        <v>480859535</v>
      </c>
      <c r="S10" s="56">
        <v>1835000000</v>
      </c>
      <c r="T10" s="56">
        <v>1835000000</v>
      </c>
      <c r="U10" s="56"/>
      <c r="V10" s="56"/>
      <c r="W10" s="56"/>
      <c r="X10" s="56"/>
      <c r="Y10" s="56"/>
      <c r="Z10" s="56">
        <v>150000000</v>
      </c>
      <c r="AA10" s="56"/>
      <c r="AB10" s="56"/>
      <c r="AC10" s="56"/>
      <c r="AD10" s="56"/>
      <c r="AE10" s="56"/>
      <c r="AF10" s="56"/>
      <c r="AG10" s="56"/>
      <c r="AH10" s="56"/>
      <c r="AI10" s="56"/>
      <c r="AJ10" s="56"/>
      <c r="AK10" s="57">
        <v>19975500</v>
      </c>
      <c r="AL10" s="57"/>
      <c r="AM10" s="57"/>
      <c r="AN10" s="57"/>
      <c r="AO10" s="160">
        <f>+AK10/T10</f>
        <v>0.0108858310626703</v>
      </c>
      <c r="AP10" s="89">
        <f>(AK10+T10)/H10</f>
        <v>0.5310812121094103</v>
      </c>
      <c r="AQ10" s="234"/>
      <c r="AR10" s="234"/>
      <c r="AS10" s="234"/>
      <c r="AT10" s="234"/>
      <c r="AU10" s="234"/>
    </row>
    <row r="11" spans="1:47" s="52" customFormat="1" ht="30.75" customHeight="1">
      <c r="A11" s="372"/>
      <c r="B11" s="373"/>
      <c r="C11" s="374"/>
      <c r="D11" s="375"/>
      <c r="E11" s="376"/>
      <c r="F11" s="375"/>
      <c r="G11" s="378" t="s">
        <v>11</v>
      </c>
      <c r="H11" s="100">
        <v>0</v>
      </c>
      <c r="I11" s="100">
        <v>0</v>
      </c>
      <c r="J11" s="100">
        <v>0</v>
      </c>
      <c r="K11" s="100">
        <v>0</v>
      </c>
      <c r="L11" s="59">
        <v>0</v>
      </c>
      <c r="M11" s="59">
        <v>0</v>
      </c>
      <c r="N11" s="100">
        <v>0</v>
      </c>
      <c r="O11" s="100">
        <v>0</v>
      </c>
      <c r="P11" s="100">
        <v>0</v>
      </c>
      <c r="Q11" s="100">
        <v>0</v>
      </c>
      <c r="R11" s="58"/>
      <c r="S11" s="100"/>
      <c r="T11" s="100"/>
      <c r="U11" s="58"/>
      <c r="V11" s="58"/>
      <c r="W11" s="58"/>
      <c r="X11" s="58"/>
      <c r="Y11" s="58"/>
      <c r="Z11" s="100"/>
      <c r="AA11" s="58"/>
      <c r="AB11" s="58"/>
      <c r="AC11" s="58"/>
      <c r="AD11" s="58"/>
      <c r="AE11" s="58"/>
      <c r="AF11" s="100"/>
      <c r="AG11" s="58"/>
      <c r="AH11" s="58"/>
      <c r="AI11" s="58"/>
      <c r="AJ11" s="58"/>
      <c r="AK11" s="59"/>
      <c r="AL11" s="59"/>
      <c r="AM11" s="59"/>
      <c r="AN11" s="59"/>
      <c r="AO11" s="89"/>
      <c r="AP11" s="89"/>
      <c r="AQ11" s="234"/>
      <c r="AR11" s="234"/>
      <c r="AS11" s="234"/>
      <c r="AT11" s="234"/>
      <c r="AU11" s="234"/>
    </row>
    <row r="12" spans="1:47" s="53" customFormat="1" ht="30.75" customHeight="1">
      <c r="A12" s="372"/>
      <c r="B12" s="373"/>
      <c r="C12" s="374"/>
      <c r="D12" s="375"/>
      <c r="E12" s="376"/>
      <c r="F12" s="375"/>
      <c r="G12" s="379" t="s">
        <v>12</v>
      </c>
      <c r="H12" s="168">
        <v>0</v>
      </c>
      <c r="I12" s="168">
        <v>0</v>
      </c>
      <c r="J12" s="168">
        <v>0</v>
      </c>
      <c r="K12" s="168">
        <v>0</v>
      </c>
      <c r="L12" s="57">
        <v>0</v>
      </c>
      <c r="M12" s="57">
        <v>973165848</v>
      </c>
      <c r="N12" s="168">
        <v>1025129504</v>
      </c>
      <c r="O12" s="60">
        <v>973165848</v>
      </c>
      <c r="P12" s="157">
        <v>973165848</v>
      </c>
      <c r="Q12" s="157">
        <v>973165848</v>
      </c>
      <c r="R12" s="380">
        <v>855216372</v>
      </c>
      <c r="S12" s="157">
        <f>70926744+94157286+4983333+69961809+3243000+43675366+21832000</f>
        <v>308779538</v>
      </c>
      <c r="T12" s="157">
        <f>70926744+94157286+4983333+69961809+3243000+43675366+21832000</f>
        <v>308779538</v>
      </c>
      <c r="U12" s="157"/>
      <c r="V12" s="157"/>
      <c r="W12" s="157"/>
      <c r="X12" s="157"/>
      <c r="Y12" s="157"/>
      <c r="Z12" s="157"/>
      <c r="AA12" s="157"/>
      <c r="AB12" s="157"/>
      <c r="AC12" s="157"/>
      <c r="AD12" s="157"/>
      <c r="AE12" s="157"/>
      <c r="AF12" s="157"/>
      <c r="AG12" s="157"/>
      <c r="AH12" s="157"/>
      <c r="AI12" s="157"/>
      <c r="AJ12" s="157"/>
      <c r="AK12" s="157">
        <v>45413425</v>
      </c>
      <c r="AL12" s="157"/>
      <c r="AM12" s="157"/>
      <c r="AN12" s="157"/>
      <c r="AO12" s="156"/>
      <c r="AP12" s="89"/>
      <c r="AQ12" s="234"/>
      <c r="AR12" s="234"/>
      <c r="AS12" s="234"/>
      <c r="AT12" s="234"/>
      <c r="AU12" s="234"/>
    </row>
    <row r="13" spans="1:47" s="52" customFormat="1" ht="30.75" customHeight="1">
      <c r="A13" s="372"/>
      <c r="B13" s="373"/>
      <c r="C13" s="374"/>
      <c r="D13" s="375"/>
      <c r="E13" s="376"/>
      <c r="F13" s="375"/>
      <c r="G13" s="378" t="s">
        <v>13</v>
      </c>
      <c r="H13" s="63">
        <f>+H9+H11</f>
        <v>1</v>
      </c>
      <c r="I13" s="63">
        <f>+I9+I11</f>
        <v>0.2</v>
      </c>
      <c r="J13" s="63">
        <f aca="true" t="shared" si="0" ref="J13:L14">+J9+J11</f>
        <v>0.2</v>
      </c>
      <c r="K13" s="63">
        <f t="shared" si="0"/>
        <v>0.2</v>
      </c>
      <c r="L13" s="59">
        <f t="shared" si="0"/>
        <v>0.2</v>
      </c>
      <c r="M13" s="59">
        <f>+M9+M11</f>
        <v>0.65</v>
      </c>
      <c r="N13" s="63">
        <v>0.25</v>
      </c>
      <c r="O13" s="63">
        <v>0.65</v>
      </c>
      <c r="P13" s="63">
        <v>0.65</v>
      </c>
      <c r="Q13" s="63">
        <v>0.65</v>
      </c>
      <c r="R13" s="63">
        <f aca="true" t="shared" si="1" ref="R13:T14">+R9+R11</f>
        <v>0.59</v>
      </c>
      <c r="S13" s="63">
        <f t="shared" si="1"/>
        <v>0.81</v>
      </c>
      <c r="T13" s="63">
        <f t="shared" si="1"/>
        <v>0.81</v>
      </c>
      <c r="U13" s="63"/>
      <c r="V13" s="63"/>
      <c r="W13" s="63"/>
      <c r="X13" s="63"/>
      <c r="Y13" s="63"/>
      <c r="Z13" s="63">
        <f>+Z9+Z11</f>
        <v>1</v>
      </c>
      <c r="AA13" s="63"/>
      <c r="AB13" s="63"/>
      <c r="AC13" s="63"/>
      <c r="AD13" s="63"/>
      <c r="AE13" s="63"/>
      <c r="AF13" s="63"/>
      <c r="AG13" s="63"/>
      <c r="AH13" s="63"/>
      <c r="AI13" s="63"/>
      <c r="AJ13" s="63"/>
      <c r="AK13" s="59">
        <f aca="true" t="shared" si="2" ref="AK13:AK14">+AK9+AK11</f>
        <v>0.591</v>
      </c>
      <c r="AL13" s="59"/>
      <c r="AM13" s="59"/>
      <c r="AN13" s="59"/>
      <c r="AO13" s="89"/>
      <c r="AP13" s="89"/>
      <c r="AQ13" s="234"/>
      <c r="AR13" s="234"/>
      <c r="AS13" s="234"/>
      <c r="AT13" s="234"/>
      <c r="AU13" s="234"/>
    </row>
    <row r="14" spans="1:47" s="5" customFormat="1" ht="30.75" customHeight="1" thickBot="1">
      <c r="A14" s="372"/>
      <c r="B14" s="381"/>
      <c r="C14" s="382"/>
      <c r="D14" s="383"/>
      <c r="E14" s="376"/>
      <c r="F14" s="375"/>
      <c r="G14" s="384" t="s">
        <v>14</v>
      </c>
      <c r="H14" s="56">
        <f>+H10+H12</f>
        <v>3492828324</v>
      </c>
      <c r="I14" s="56">
        <f>+I10+I12</f>
        <v>973165848</v>
      </c>
      <c r="J14" s="56">
        <f t="shared" si="0"/>
        <v>300000000</v>
      </c>
      <c r="K14" s="56">
        <f t="shared" si="0"/>
        <v>976828324</v>
      </c>
      <c r="L14" s="92">
        <f t="shared" si="0"/>
        <v>973165848</v>
      </c>
      <c r="M14" s="385">
        <f>+M10+M12</f>
        <v>1504165848</v>
      </c>
      <c r="N14" s="56">
        <v>1556129504</v>
      </c>
      <c r="O14" s="56">
        <v>1504165848</v>
      </c>
      <c r="P14" s="56">
        <v>1504165848</v>
      </c>
      <c r="Q14" s="56">
        <v>1504165848</v>
      </c>
      <c r="R14" s="56">
        <f t="shared" si="1"/>
        <v>1336075907</v>
      </c>
      <c r="S14" s="56">
        <f t="shared" si="1"/>
        <v>2143779538</v>
      </c>
      <c r="T14" s="56">
        <f t="shared" si="1"/>
        <v>2143779538</v>
      </c>
      <c r="U14" s="56"/>
      <c r="V14" s="56"/>
      <c r="W14" s="56"/>
      <c r="X14" s="56"/>
      <c r="Y14" s="56"/>
      <c r="Z14" s="56">
        <f>+Z10+Z12</f>
        <v>150000000</v>
      </c>
      <c r="AA14" s="56"/>
      <c r="AB14" s="56"/>
      <c r="AC14" s="56"/>
      <c r="AD14" s="56"/>
      <c r="AE14" s="56"/>
      <c r="AF14" s="56"/>
      <c r="AG14" s="56"/>
      <c r="AH14" s="56"/>
      <c r="AI14" s="56"/>
      <c r="AJ14" s="56"/>
      <c r="AK14" s="92">
        <f t="shared" si="2"/>
        <v>65388925</v>
      </c>
      <c r="AL14" s="92"/>
      <c r="AM14" s="92"/>
      <c r="AN14" s="92"/>
      <c r="AO14" s="94"/>
      <c r="AP14" s="90"/>
      <c r="AQ14" s="235"/>
      <c r="AR14" s="235"/>
      <c r="AS14" s="235"/>
      <c r="AT14" s="235"/>
      <c r="AU14" s="235"/>
    </row>
    <row r="15" spans="1:47" s="5" customFormat="1" ht="30.75" customHeight="1">
      <c r="A15" s="372"/>
      <c r="B15" s="386">
        <v>2</v>
      </c>
      <c r="C15" s="387" t="s">
        <v>90</v>
      </c>
      <c r="D15" s="369" t="s">
        <v>91</v>
      </c>
      <c r="E15" s="376"/>
      <c r="F15" s="375"/>
      <c r="G15" s="469" t="s">
        <v>9</v>
      </c>
      <c r="H15" s="169">
        <v>5</v>
      </c>
      <c r="I15" s="169">
        <v>1</v>
      </c>
      <c r="J15" s="64">
        <v>1</v>
      </c>
      <c r="K15" s="64">
        <v>1</v>
      </c>
      <c r="L15" s="85">
        <v>0.6</v>
      </c>
      <c r="M15" s="85">
        <v>1</v>
      </c>
      <c r="N15" s="64">
        <v>1</v>
      </c>
      <c r="O15" s="64">
        <v>1</v>
      </c>
      <c r="P15" s="64">
        <v>1</v>
      </c>
      <c r="Q15" s="64">
        <v>1</v>
      </c>
      <c r="R15" s="64">
        <v>1</v>
      </c>
      <c r="S15" s="64">
        <v>1</v>
      </c>
      <c r="T15" s="64">
        <v>1</v>
      </c>
      <c r="U15" s="64"/>
      <c r="V15" s="64"/>
      <c r="W15" s="64"/>
      <c r="X15" s="64"/>
      <c r="Y15" s="64"/>
      <c r="Z15" s="388">
        <v>1</v>
      </c>
      <c r="AA15" s="388"/>
      <c r="AB15" s="388"/>
      <c r="AC15" s="388"/>
      <c r="AD15" s="388"/>
      <c r="AE15" s="388"/>
      <c r="AF15" s="388">
        <v>1</v>
      </c>
      <c r="AG15" s="64"/>
      <c r="AH15" s="64"/>
      <c r="AI15" s="64"/>
      <c r="AJ15" s="64"/>
      <c r="AK15" s="84">
        <v>0.25</v>
      </c>
      <c r="AL15" s="84"/>
      <c r="AM15" s="85"/>
      <c r="AN15" s="85"/>
      <c r="AO15" s="153">
        <f>+AK19/S19</f>
        <v>0.25</v>
      </c>
      <c r="AP15" s="89">
        <f>(AK15+T15)/H15</f>
        <v>0.25</v>
      </c>
      <c r="AQ15" s="233" t="s">
        <v>184</v>
      </c>
      <c r="AR15" s="230" t="s">
        <v>183</v>
      </c>
      <c r="AS15" s="230" t="s">
        <v>183</v>
      </c>
      <c r="AT15" s="233" t="s">
        <v>185</v>
      </c>
      <c r="AU15" s="262" t="s">
        <v>186</v>
      </c>
    </row>
    <row r="16" spans="1:47" s="5" customFormat="1" ht="30.75" customHeight="1">
      <c r="A16" s="372"/>
      <c r="B16" s="389"/>
      <c r="C16" s="390"/>
      <c r="D16" s="375"/>
      <c r="E16" s="376"/>
      <c r="F16" s="375"/>
      <c r="G16" s="470" t="s">
        <v>10</v>
      </c>
      <c r="H16" s="170">
        <f>+K16+N16+T16+Z16+AF16</f>
        <v>874000000</v>
      </c>
      <c r="I16" s="170">
        <v>250000000</v>
      </c>
      <c r="J16" s="171">
        <v>124000000</v>
      </c>
      <c r="K16" s="171">
        <f>85595420+38404580</f>
        <v>124000000</v>
      </c>
      <c r="L16" s="57">
        <v>110575745</v>
      </c>
      <c r="M16" s="57">
        <v>155000000</v>
      </c>
      <c r="N16" s="56">
        <v>155000000</v>
      </c>
      <c r="O16" s="56">
        <v>155000000</v>
      </c>
      <c r="P16" s="56">
        <v>155000000</v>
      </c>
      <c r="Q16" s="56">
        <v>155000000</v>
      </c>
      <c r="R16" s="56">
        <v>29234500</v>
      </c>
      <c r="S16" s="56">
        <v>115000000</v>
      </c>
      <c r="T16" s="56">
        <v>115000000</v>
      </c>
      <c r="U16" s="56"/>
      <c r="V16" s="56"/>
      <c r="W16" s="56"/>
      <c r="X16" s="56"/>
      <c r="Y16" s="56"/>
      <c r="Z16" s="391">
        <v>280000000</v>
      </c>
      <c r="AA16" s="391"/>
      <c r="AB16" s="391"/>
      <c r="AC16" s="391"/>
      <c r="AD16" s="391"/>
      <c r="AE16" s="391"/>
      <c r="AF16" s="391">
        <v>200000000</v>
      </c>
      <c r="AG16" s="56"/>
      <c r="AH16" s="56"/>
      <c r="AI16" s="56"/>
      <c r="AJ16" s="56"/>
      <c r="AK16" s="57">
        <v>26000000</v>
      </c>
      <c r="AL16" s="57"/>
      <c r="AM16" s="57"/>
      <c r="AN16" s="57"/>
      <c r="AO16" s="153">
        <f>+AK16/T16</f>
        <v>0.22608695652173913</v>
      </c>
      <c r="AP16" s="89">
        <f>(AK16+T16)/H16</f>
        <v>0.16132723112128147</v>
      </c>
      <c r="AQ16" s="234"/>
      <c r="AR16" s="231"/>
      <c r="AS16" s="231"/>
      <c r="AT16" s="234"/>
      <c r="AU16" s="263"/>
    </row>
    <row r="17" spans="1:47" s="5" customFormat="1" ht="30.75" customHeight="1">
      <c r="A17" s="372"/>
      <c r="B17" s="389"/>
      <c r="C17" s="390"/>
      <c r="D17" s="375"/>
      <c r="E17" s="376"/>
      <c r="F17" s="375"/>
      <c r="G17" s="470" t="s">
        <v>11</v>
      </c>
      <c r="H17" s="172">
        <v>0</v>
      </c>
      <c r="I17" s="172">
        <v>0</v>
      </c>
      <c r="J17" s="173">
        <v>0</v>
      </c>
      <c r="K17" s="173">
        <v>0</v>
      </c>
      <c r="L17" s="88">
        <v>0</v>
      </c>
      <c r="M17" s="392">
        <v>0.4</v>
      </c>
      <c r="N17" s="102">
        <v>0.4</v>
      </c>
      <c r="O17" s="101">
        <v>0.4</v>
      </c>
      <c r="P17" s="101">
        <v>0.4</v>
      </c>
      <c r="Q17" s="101">
        <v>0.4</v>
      </c>
      <c r="R17" s="65">
        <v>0.4</v>
      </c>
      <c r="S17" s="65">
        <v>0</v>
      </c>
      <c r="T17" s="65">
        <v>0</v>
      </c>
      <c r="U17" s="65"/>
      <c r="V17" s="65"/>
      <c r="W17" s="65"/>
      <c r="X17" s="65"/>
      <c r="Y17" s="65"/>
      <c r="Z17" s="65"/>
      <c r="AA17" s="65"/>
      <c r="AB17" s="65"/>
      <c r="AC17" s="65"/>
      <c r="AD17" s="65"/>
      <c r="AE17" s="65"/>
      <c r="AF17" s="65"/>
      <c r="AG17" s="65"/>
      <c r="AH17" s="65"/>
      <c r="AI17" s="65"/>
      <c r="AJ17" s="65"/>
      <c r="AK17" s="87"/>
      <c r="AL17" s="87"/>
      <c r="AM17" s="88"/>
      <c r="AN17" s="88"/>
      <c r="AO17" s="89"/>
      <c r="AP17" s="89"/>
      <c r="AQ17" s="234"/>
      <c r="AR17" s="231"/>
      <c r="AS17" s="231"/>
      <c r="AT17" s="234"/>
      <c r="AU17" s="263"/>
    </row>
    <row r="18" spans="1:47" s="5" customFormat="1" ht="30.75" customHeight="1">
      <c r="A18" s="372"/>
      <c r="B18" s="389"/>
      <c r="C18" s="390"/>
      <c r="D18" s="375"/>
      <c r="E18" s="376"/>
      <c r="F18" s="375"/>
      <c r="G18" s="470" t="s">
        <v>12</v>
      </c>
      <c r="H18" s="172">
        <v>0</v>
      </c>
      <c r="I18" s="172">
        <v>0</v>
      </c>
      <c r="J18" s="173">
        <v>0</v>
      </c>
      <c r="K18" s="173">
        <v>0</v>
      </c>
      <c r="L18" s="57"/>
      <c r="M18" s="57">
        <v>80302963</v>
      </c>
      <c r="N18" s="66">
        <v>28339305</v>
      </c>
      <c r="O18" s="66">
        <v>80302963</v>
      </c>
      <c r="P18" s="66">
        <v>80302963</v>
      </c>
      <c r="Q18" s="66">
        <v>80302963</v>
      </c>
      <c r="R18" s="66">
        <v>80302963</v>
      </c>
      <c r="S18" s="66">
        <v>1190467</v>
      </c>
      <c r="T18" s="66">
        <v>0</v>
      </c>
      <c r="U18" s="66"/>
      <c r="V18" s="66"/>
      <c r="W18" s="66"/>
      <c r="X18" s="66"/>
      <c r="Y18" s="66"/>
      <c r="Z18" s="66"/>
      <c r="AA18" s="66"/>
      <c r="AB18" s="66"/>
      <c r="AC18" s="66"/>
      <c r="AD18" s="66"/>
      <c r="AE18" s="66"/>
      <c r="AF18" s="66"/>
      <c r="AG18" s="66"/>
      <c r="AH18" s="66"/>
      <c r="AI18" s="66"/>
      <c r="AJ18" s="66"/>
      <c r="AK18" s="57">
        <v>0</v>
      </c>
      <c r="AL18" s="57"/>
      <c r="AM18" s="57"/>
      <c r="AN18" s="57"/>
      <c r="AO18" s="89"/>
      <c r="AP18" s="89"/>
      <c r="AQ18" s="234"/>
      <c r="AR18" s="231"/>
      <c r="AS18" s="231"/>
      <c r="AT18" s="234"/>
      <c r="AU18" s="263"/>
    </row>
    <row r="19" spans="1:47" s="5" customFormat="1" ht="30.75" customHeight="1">
      <c r="A19" s="372"/>
      <c r="B19" s="389"/>
      <c r="C19" s="390"/>
      <c r="D19" s="375"/>
      <c r="E19" s="376"/>
      <c r="F19" s="375"/>
      <c r="G19" s="470" t="s">
        <v>13</v>
      </c>
      <c r="H19" s="174">
        <f>+H15+H17</f>
        <v>5</v>
      </c>
      <c r="I19" s="174">
        <f>+I15+I17</f>
        <v>1</v>
      </c>
      <c r="J19" s="174">
        <f aca="true" t="shared" si="3" ref="J19:L20">+J15+J17</f>
        <v>1</v>
      </c>
      <c r="K19" s="174">
        <f t="shared" si="3"/>
        <v>1</v>
      </c>
      <c r="L19" s="87">
        <f t="shared" si="3"/>
        <v>0.6</v>
      </c>
      <c r="M19" s="393">
        <f>+M15+M17</f>
        <v>1.4</v>
      </c>
      <c r="N19" s="175">
        <v>1.4</v>
      </c>
      <c r="O19" s="175">
        <v>1.4</v>
      </c>
      <c r="P19" s="175">
        <v>1.4</v>
      </c>
      <c r="Q19" s="175">
        <v>1.4</v>
      </c>
      <c r="R19" s="174">
        <f aca="true" t="shared" si="4" ref="R19:T20">+R15+R17</f>
        <v>1.4</v>
      </c>
      <c r="S19" s="174">
        <f t="shared" si="4"/>
        <v>1</v>
      </c>
      <c r="T19" s="174">
        <f t="shared" si="4"/>
        <v>1</v>
      </c>
      <c r="U19" s="174"/>
      <c r="V19" s="174"/>
      <c r="W19" s="174"/>
      <c r="X19" s="174"/>
      <c r="Y19" s="174"/>
      <c r="Z19" s="174">
        <f>+Z15+Z17</f>
        <v>1</v>
      </c>
      <c r="AA19" s="174"/>
      <c r="AB19" s="174"/>
      <c r="AC19" s="174"/>
      <c r="AD19" s="174"/>
      <c r="AE19" s="174"/>
      <c r="AF19" s="174">
        <f>+AF15+AF17</f>
        <v>1</v>
      </c>
      <c r="AG19" s="67"/>
      <c r="AH19" s="67"/>
      <c r="AI19" s="67"/>
      <c r="AJ19" s="67"/>
      <c r="AK19" s="87">
        <f aca="true" t="shared" si="5" ref="AK19:AK20">+AK15+AK17</f>
        <v>0.25</v>
      </c>
      <c r="AL19" s="87"/>
      <c r="AM19" s="87"/>
      <c r="AN19" s="87"/>
      <c r="AO19" s="89"/>
      <c r="AP19" s="89"/>
      <c r="AQ19" s="234"/>
      <c r="AR19" s="231"/>
      <c r="AS19" s="231"/>
      <c r="AT19" s="234"/>
      <c r="AU19" s="263"/>
    </row>
    <row r="20" spans="1:47" s="5" customFormat="1" ht="30.75" customHeight="1" thickBot="1">
      <c r="A20" s="372"/>
      <c r="B20" s="394"/>
      <c r="C20" s="395"/>
      <c r="D20" s="396"/>
      <c r="E20" s="376"/>
      <c r="F20" s="375"/>
      <c r="G20" s="471" t="s">
        <v>14</v>
      </c>
      <c r="H20" s="170">
        <f>+H16+H18</f>
        <v>874000000</v>
      </c>
      <c r="I20" s="170">
        <f>+I16+I18</f>
        <v>250000000</v>
      </c>
      <c r="J20" s="170">
        <f t="shared" si="3"/>
        <v>124000000</v>
      </c>
      <c r="K20" s="170">
        <f t="shared" si="3"/>
        <v>124000000</v>
      </c>
      <c r="L20" s="92">
        <f t="shared" si="3"/>
        <v>110575745</v>
      </c>
      <c r="M20" s="397">
        <f>+M16+M18</f>
        <v>235302963</v>
      </c>
      <c r="N20" s="170">
        <v>183339305</v>
      </c>
      <c r="O20" s="170">
        <v>235302963</v>
      </c>
      <c r="P20" s="170">
        <v>235302963</v>
      </c>
      <c r="Q20" s="170">
        <v>235302963</v>
      </c>
      <c r="R20" s="170">
        <f t="shared" si="4"/>
        <v>109537463</v>
      </c>
      <c r="S20" s="170">
        <f t="shared" si="4"/>
        <v>116190467</v>
      </c>
      <c r="T20" s="170">
        <f t="shared" si="4"/>
        <v>115000000</v>
      </c>
      <c r="U20" s="170"/>
      <c r="V20" s="170"/>
      <c r="W20" s="170"/>
      <c r="X20" s="170"/>
      <c r="Y20" s="170"/>
      <c r="Z20" s="170">
        <f>+Z16+Z18</f>
        <v>280000000</v>
      </c>
      <c r="AA20" s="170"/>
      <c r="AB20" s="170"/>
      <c r="AC20" s="170"/>
      <c r="AD20" s="170"/>
      <c r="AE20" s="170"/>
      <c r="AF20" s="170">
        <f>+AF16+AF18</f>
        <v>200000000</v>
      </c>
      <c r="AG20" s="171"/>
      <c r="AH20" s="171"/>
      <c r="AI20" s="171"/>
      <c r="AJ20" s="171"/>
      <c r="AK20" s="92">
        <f t="shared" si="5"/>
        <v>26000000</v>
      </c>
      <c r="AL20" s="92"/>
      <c r="AM20" s="92"/>
      <c r="AN20" s="92"/>
      <c r="AO20" s="90"/>
      <c r="AP20" s="89"/>
      <c r="AQ20" s="235"/>
      <c r="AR20" s="232"/>
      <c r="AS20" s="232"/>
      <c r="AT20" s="235"/>
      <c r="AU20" s="264"/>
    </row>
    <row r="21" spans="1:47" s="5" customFormat="1" ht="42" customHeight="1">
      <c r="A21" s="372"/>
      <c r="B21" s="386">
        <v>3</v>
      </c>
      <c r="C21" s="387" t="s">
        <v>92</v>
      </c>
      <c r="D21" s="369" t="s">
        <v>89</v>
      </c>
      <c r="E21" s="376"/>
      <c r="F21" s="375"/>
      <c r="G21" s="469" t="s">
        <v>9</v>
      </c>
      <c r="H21" s="176">
        <v>25</v>
      </c>
      <c r="I21" s="176">
        <v>5</v>
      </c>
      <c r="J21" s="176">
        <v>5</v>
      </c>
      <c r="K21" s="176">
        <v>5</v>
      </c>
      <c r="L21" s="86">
        <v>5</v>
      </c>
      <c r="M21" s="86">
        <v>10</v>
      </c>
      <c r="N21" s="176">
        <v>10</v>
      </c>
      <c r="O21" s="176">
        <v>10</v>
      </c>
      <c r="P21" s="176">
        <v>10</v>
      </c>
      <c r="Q21" s="176">
        <v>10</v>
      </c>
      <c r="R21" s="176">
        <v>10</v>
      </c>
      <c r="S21" s="176">
        <v>15</v>
      </c>
      <c r="T21" s="176">
        <v>15</v>
      </c>
      <c r="U21" s="176"/>
      <c r="V21" s="176"/>
      <c r="W21" s="176"/>
      <c r="X21" s="176"/>
      <c r="Y21" s="176"/>
      <c r="Z21" s="176">
        <v>20</v>
      </c>
      <c r="AA21" s="176"/>
      <c r="AB21" s="176"/>
      <c r="AC21" s="176"/>
      <c r="AD21" s="176"/>
      <c r="AE21" s="176"/>
      <c r="AF21" s="176">
        <v>25</v>
      </c>
      <c r="AG21" s="176"/>
      <c r="AH21" s="176"/>
      <c r="AI21" s="176"/>
      <c r="AJ21" s="176"/>
      <c r="AK21" s="86">
        <v>10</v>
      </c>
      <c r="AL21" s="86"/>
      <c r="AM21" s="84"/>
      <c r="AN21" s="84"/>
      <c r="AO21" s="153">
        <f>+AK21/T21</f>
        <v>0.6666666666666666</v>
      </c>
      <c r="AP21" s="96">
        <f>(AK21+T21)/H21</f>
        <v>1</v>
      </c>
      <c r="AQ21" s="233" t="s">
        <v>220</v>
      </c>
      <c r="AR21" s="233" t="s">
        <v>194</v>
      </c>
      <c r="AS21" s="230" t="s">
        <v>195</v>
      </c>
      <c r="AT21" s="233" t="s">
        <v>196</v>
      </c>
      <c r="AU21" s="262"/>
    </row>
    <row r="22" spans="1:47" s="5" customFormat="1" ht="42" customHeight="1">
      <c r="A22" s="372"/>
      <c r="B22" s="389"/>
      <c r="C22" s="390"/>
      <c r="D22" s="375"/>
      <c r="E22" s="376"/>
      <c r="F22" s="375"/>
      <c r="G22" s="470" t="s">
        <v>10</v>
      </c>
      <c r="H22" s="56">
        <f>+K22+N22+T22+Z22+AF22</f>
        <v>340000000</v>
      </c>
      <c r="I22" s="56">
        <v>66493359</v>
      </c>
      <c r="J22" s="56">
        <v>70000000</v>
      </c>
      <c r="K22" s="56">
        <v>70000000</v>
      </c>
      <c r="L22" s="57">
        <v>66493359</v>
      </c>
      <c r="M22" s="57">
        <v>30000000</v>
      </c>
      <c r="N22" s="56">
        <v>30000000</v>
      </c>
      <c r="O22" s="56">
        <v>30000000</v>
      </c>
      <c r="P22" s="56">
        <v>30000000</v>
      </c>
      <c r="Q22" s="56">
        <v>30000000</v>
      </c>
      <c r="R22" s="158">
        <v>30000000</v>
      </c>
      <c r="S22" s="56">
        <v>50000000</v>
      </c>
      <c r="T22" s="56">
        <v>50000000</v>
      </c>
      <c r="U22" s="56"/>
      <c r="V22" s="56"/>
      <c r="W22" s="56"/>
      <c r="X22" s="56"/>
      <c r="Y22" s="56"/>
      <c r="Z22" s="56">
        <v>90000000</v>
      </c>
      <c r="AA22" s="56"/>
      <c r="AB22" s="56"/>
      <c r="AC22" s="56"/>
      <c r="AD22" s="56"/>
      <c r="AE22" s="56"/>
      <c r="AF22" s="56">
        <v>100000000</v>
      </c>
      <c r="AG22" s="56"/>
      <c r="AH22" s="56"/>
      <c r="AI22" s="56"/>
      <c r="AJ22" s="56"/>
      <c r="AK22" s="57">
        <v>0</v>
      </c>
      <c r="AL22" s="57"/>
      <c r="AM22" s="57"/>
      <c r="AN22" s="57"/>
      <c r="AO22" s="160">
        <f>+AK22/T22</f>
        <v>0</v>
      </c>
      <c r="AP22" s="96">
        <f>(AK22+T22)/H22</f>
        <v>0.14705882352941177</v>
      </c>
      <c r="AQ22" s="234"/>
      <c r="AR22" s="234"/>
      <c r="AS22" s="231"/>
      <c r="AT22" s="234"/>
      <c r="AU22" s="263"/>
    </row>
    <row r="23" spans="1:47" s="5" customFormat="1" ht="42" customHeight="1">
      <c r="A23" s="372"/>
      <c r="B23" s="389"/>
      <c r="C23" s="390"/>
      <c r="D23" s="375"/>
      <c r="E23" s="376"/>
      <c r="F23" s="375"/>
      <c r="G23" s="470" t="s">
        <v>11</v>
      </c>
      <c r="H23" s="56">
        <v>0</v>
      </c>
      <c r="I23" s="56">
        <v>0</v>
      </c>
      <c r="J23" s="56">
        <v>0</v>
      </c>
      <c r="K23" s="56">
        <v>0</v>
      </c>
      <c r="L23" s="88">
        <v>0</v>
      </c>
      <c r="M23" s="88">
        <v>0</v>
      </c>
      <c r="N23" s="56">
        <v>0</v>
      </c>
      <c r="O23" s="56">
        <v>0</v>
      </c>
      <c r="P23" s="56">
        <v>0</v>
      </c>
      <c r="Q23" s="56">
        <v>0</v>
      </c>
      <c r="R23" s="56">
        <v>0</v>
      </c>
      <c r="S23" s="56">
        <v>0</v>
      </c>
      <c r="T23" s="56">
        <v>0</v>
      </c>
      <c r="U23" s="56"/>
      <c r="V23" s="56"/>
      <c r="W23" s="56"/>
      <c r="X23" s="56"/>
      <c r="Y23" s="56"/>
      <c r="Z23" s="56"/>
      <c r="AA23" s="56"/>
      <c r="AB23" s="56"/>
      <c r="AC23" s="56"/>
      <c r="AD23" s="56"/>
      <c r="AE23" s="56"/>
      <c r="AF23" s="56"/>
      <c r="AG23" s="56"/>
      <c r="AH23" s="56"/>
      <c r="AI23" s="56"/>
      <c r="AJ23" s="56"/>
      <c r="AK23" s="88"/>
      <c r="AL23" s="88"/>
      <c r="AM23" s="88"/>
      <c r="AN23" s="88"/>
      <c r="AO23" s="89"/>
      <c r="AP23" s="89"/>
      <c r="AQ23" s="234"/>
      <c r="AR23" s="234"/>
      <c r="AS23" s="231"/>
      <c r="AT23" s="234"/>
      <c r="AU23" s="263"/>
    </row>
    <row r="24" spans="1:47" s="5" customFormat="1" ht="42" customHeight="1">
      <c r="A24" s="372"/>
      <c r="B24" s="389"/>
      <c r="C24" s="390"/>
      <c r="D24" s="375"/>
      <c r="E24" s="376"/>
      <c r="F24" s="375"/>
      <c r="G24" s="470" t="s">
        <v>12</v>
      </c>
      <c r="H24" s="56">
        <v>0</v>
      </c>
      <c r="I24" s="56">
        <v>0</v>
      </c>
      <c r="J24" s="56">
        <v>0</v>
      </c>
      <c r="K24" s="56">
        <v>0</v>
      </c>
      <c r="L24" s="57">
        <v>0</v>
      </c>
      <c r="M24" s="57">
        <v>21511408</v>
      </c>
      <c r="N24" s="56">
        <v>40300517</v>
      </c>
      <c r="O24" s="56">
        <v>21511408</v>
      </c>
      <c r="P24" s="56">
        <v>21511408</v>
      </c>
      <c r="Q24" s="56">
        <v>21511408</v>
      </c>
      <c r="R24" s="56">
        <v>21511408</v>
      </c>
      <c r="S24" s="56">
        <v>29994052</v>
      </c>
      <c r="T24" s="56">
        <v>29994052</v>
      </c>
      <c r="U24" s="56"/>
      <c r="V24" s="56"/>
      <c r="W24" s="56"/>
      <c r="X24" s="56"/>
      <c r="Y24" s="56"/>
      <c r="Z24" s="56"/>
      <c r="AA24" s="56"/>
      <c r="AB24" s="56"/>
      <c r="AC24" s="56"/>
      <c r="AD24" s="56"/>
      <c r="AE24" s="56"/>
      <c r="AF24" s="56"/>
      <c r="AG24" s="56"/>
      <c r="AH24" s="56"/>
      <c r="AI24" s="56"/>
      <c r="AJ24" s="56"/>
      <c r="AK24" s="57">
        <v>0</v>
      </c>
      <c r="AL24" s="57"/>
      <c r="AM24" s="57"/>
      <c r="AN24" s="57"/>
      <c r="AO24" s="89"/>
      <c r="AP24" s="89"/>
      <c r="AQ24" s="234"/>
      <c r="AR24" s="234"/>
      <c r="AS24" s="231"/>
      <c r="AT24" s="234"/>
      <c r="AU24" s="263"/>
    </row>
    <row r="25" spans="1:47" s="5" customFormat="1" ht="42" customHeight="1">
      <c r="A25" s="372"/>
      <c r="B25" s="389"/>
      <c r="C25" s="390"/>
      <c r="D25" s="375"/>
      <c r="E25" s="376"/>
      <c r="F25" s="375"/>
      <c r="G25" s="470" t="s">
        <v>13</v>
      </c>
      <c r="H25" s="56">
        <f>+H21+H23</f>
        <v>25</v>
      </c>
      <c r="I25" s="56">
        <f>+I21+I23</f>
        <v>5</v>
      </c>
      <c r="J25" s="56">
        <f aca="true" t="shared" si="6" ref="J25:L26">+J21+J23</f>
        <v>5</v>
      </c>
      <c r="K25" s="56">
        <f t="shared" si="6"/>
        <v>5</v>
      </c>
      <c r="L25" s="87">
        <f t="shared" si="6"/>
        <v>5</v>
      </c>
      <c r="M25" s="87">
        <f>+M21+M23</f>
        <v>10</v>
      </c>
      <c r="N25" s="56">
        <v>10</v>
      </c>
      <c r="O25" s="56">
        <v>10</v>
      </c>
      <c r="P25" s="56">
        <v>10</v>
      </c>
      <c r="Q25" s="56">
        <v>10</v>
      </c>
      <c r="R25" s="56">
        <f aca="true" t="shared" si="7" ref="R25:T26">+R21+R23</f>
        <v>10</v>
      </c>
      <c r="S25" s="56">
        <f t="shared" si="7"/>
        <v>15</v>
      </c>
      <c r="T25" s="56">
        <f t="shared" si="7"/>
        <v>15</v>
      </c>
      <c r="U25" s="56"/>
      <c r="V25" s="56"/>
      <c r="W25" s="56"/>
      <c r="X25" s="56"/>
      <c r="Y25" s="56"/>
      <c r="Z25" s="56">
        <f>+Z21+Z23</f>
        <v>20</v>
      </c>
      <c r="AA25" s="56"/>
      <c r="AB25" s="56"/>
      <c r="AC25" s="56"/>
      <c r="AD25" s="56"/>
      <c r="AE25" s="56"/>
      <c r="AF25" s="56">
        <f>+AF21+AF23</f>
        <v>25</v>
      </c>
      <c r="AG25" s="56"/>
      <c r="AH25" s="56"/>
      <c r="AI25" s="56"/>
      <c r="AJ25" s="56"/>
      <c r="AK25" s="87"/>
      <c r="AL25" s="87"/>
      <c r="AM25" s="87"/>
      <c r="AN25" s="87"/>
      <c r="AO25" s="89"/>
      <c r="AP25" s="89"/>
      <c r="AQ25" s="234"/>
      <c r="AR25" s="234"/>
      <c r="AS25" s="231"/>
      <c r="AT25" s="234"/>
      <c r="AU25" s="263"/>
    </row>
    <row r="26" spans="1:47" s="5" customFormat="1" ht="42" customHeight="1" thickBot="1">
      <c r="A26" s="372"/>
      <c r="B26" s="398"/>
      <c r="C26" s="399"/>
      <c r="D26" s="383"/>
      <c r="E26" s="376"/>
      <c r="F26" s="375"/>
      <c r="G26" s="471" t="s">
        <v>14</v>
      </c>
      <c r="H26" s="177">
        <f>+H22+H24</f>
        <v>340000000</v>
      </c>
      <c r="I26" s="177">
        <f>+I22+I24</f>
        <v>66493359</v>
      </c>
      <c r="J26" s="177">
        <f t="shared" si="6"/>
        <v>70000000</v>
      </c>
      <c r="K26" s="177">
        <f t="shared" si="6"/>
        <v>70000000</v>
      </c>
      <c r="L26" s="92">
        <f t="shared" si="6"/>
        <v>66493359</v>
      </c>
      <c r="M26" s="92">
        <f>+M22+M24</f>
        <v>51511408</v>
      </c>
      <c r="N26" s="177">
        <v>70300517</v>
      </c>
      <c r="O26" s="177">
        <v>51511408</v>
      </c>
      <c r="P26" s="177">
        <v>51511408</v>
      </c>
      <c r="Q26" s="177">
        <v>51511408</v>
      </c>
      <c r="R26" s="177">
        <f t="shared" si="7"/>
        <v>51511408</v>
      </c>
      <c r="S26" s="177">
        <f t="shared" si="7"/>
        <v>79994052</v>
      </c>
      <c r="T26" s="177">
        <f t="shared" si="7"/>
        <v>79994052</v>
      </c>
      <c r="U26" s="177"/>
      <c r="V26" s="177"/>
      <c r="W26" s="177"/>
      <c r="X26" s="177"/>
      <c r="Y26" s="177"/>
      <c r="Z26" s="177">
        <f>+Z22+Z24</f>
        <v>90000000</v>
      </c>
      <c r="AA26" s="177"/>
      <c r="AB26" s="177"/>
      <c r="AC26" s="177"/>
      <c r="AD26" s="177"/>
      <c r="AE26" s="177"/>
      <c r="AF26" s="177">
        <f>+AF22+AF24</f>
        <v>100000000</v>
      </c>
      <c r="AG26" s="177"/>
      <c r="AH26" s="177"/>
      <c r="AI26" s="177"/>
      <c r="AJ26" s="177"/>
      <c r="AK26" s="92"/>
      <c r="AL26" s="92"/>
      <c r="AM26" s="92"/>
      <c r="AN26" s="92"/>
      <c r="AO26" s="91"/>
      <c r="AP26" s="91"/>
      <c r="AQ26" s="235"/>
      <c r="AR26" s="235"/>
      <c r="AS26" s="232"/>
      <c r="AT26" s="235"/>
      <c r="AU26" s="264"/>
    </row>
    <row r="27" spans="1:47" s="5" customFormat="1" ht="30.75" customHeight="1">
      <c r="A27" s="366" t="s">
        <v>98</v>
      </c>
      <c r="B27" s="386">
        <v>4</v>
      </c>
      <c r="C27" s="387" t="s">
        <v>93</v>
      </c>
      <c r="D27" s="369" t="s">
        <v>89</v>
      </c>
      <c r="E27" s="376"/>
      <c r="F27" s="375"/>
      <c r="G27" s="469" t="s">
        <v>9</v>
      </c>
      <c r="H27" s="176">
        <v>10</v>
      </c>
      <c r="I27" s="400">
        <v>0.8</v>
      </c>
      <c r="J27" s="176">
        <v>1</v>
      </c>
      <c r="K27" s="176">
        <v>1</v>
      </c>
      <c r="L27" s="85">
        <v>0.8</v>
      </c>
      <c r="M27" s="85">
        <v>4</v>
      </c>
      <c r="N27" s="176">
        <v>4</v>
      </c>
      <c r="O27" s="176">
        <v>4</v>
      </c>
      <c r="P27" s="176">
        <v>4</v>
      </c>
      <c r="Q27" s="176">
        <v>4</v>
      </c>
      <c r="R27" s="176">
        <v>4</v>
      </c>
      <c r="S27" s="176">
        <v>7</v>
      </c>
      <c r="T27" s="176">
        <v>7</v>
      </c>
      <c r="U27" s="176"/>
      <c r="V27" s="176"/>
      <c r="W27" s="176"/>
      <c r="X27" s="176"/>
      <c r="Y27" s="176"/>
      <c r="Z27" s="176">
        <v>9</v>
      </c>
      <c r="AA27" s="176"/>
      <c r="AB27" s="176"/>
      <c r="AC27" s="176"/>
      <c r="AD27" s="176"/>
      <c r="AE27" s="176"/>
      <c r="AF27" s="176">
        <v>10</v>
      </c>
      <c r="AG27" s="176"/>
      <c r="AH27" s="176"/>
      <c r="AI27" s="176"/>
      <c r="AJ27" s="176"/>
      <c r="AK27" s="84">
        <v>4.75</v>
      </c>
      <c r="AL27" s="86"/>
      <c r="AM27" s="85"/>
      <c r="AN27" s="85"/>
      <c r="AO27" s="153">
        <f>+AK27/T27</f>
        <v>0.6785714285714286</v>
      </c>
      <c r="AP27" s="89">
        <f>(AK27+T27)/H27</f>
        <v>1.175</v>
      </c>
      <c r="AQ27" s="233" t="s">
        <v>209</v>
      </c>
      <c r="AR27" s="230" t="s">
        <v>183</v>
      </c>
      <c r="AS27" s="230" t="s">
        <v>183</v>
      </c>
      <c r="AT27" s="233" t="s">
        <v>199</v>
      </c>
      <c r="AU27" s="262" t="s">
        <v>200</v>
      </c>
    </row>
    <row r="28" spans="1:47" s="5" customFormat="1" ht="30.75" customHeight="1">
      <c r="A28" s="372"/>
      <c r="B28" s="389"/>
      <c r="C28" s="390"/>
      <c r="D28" s="375"/>
      <c r="E28" s="376"/>
      <c r="F28" s="375"/>
      <c r="G28" s="470" t="s">
        <v>10</v>
      </c>
      <c r="H28" s="56">
        <f>+K28+N28+T28+Z28+AF28</f>
        <v>1899885738</v>
      </c>
      <c r="I28" s="56">
        <v>129054090</v>
      </c>
      <c r="J28" s="56">
        <v>380062738</v>
      </c>
      <c r="K28" s="56">
        <f>247726072+132336666</f>
        <v>380062738</v>
      </c>
      <c r="L28" s="57">
        <v>129054090</v>
      </c>
      <c r="M28" s="57">
        <v>549823000</v>
      </c>
      <c r="N28" s="56">
        <v>549823000</v>
      </c>
      <c r="O28" s="56">
        <v>549823000</v>
      </c>
      <c r="P28" s="56">
        <v>549823000</v>
      </c>
      <c r="Q28" s="56">
        <f>549823000-1367840</f>
        <v>548455160</v>
      </c>
      <c r="R28" s="56">
        <v>534003078</v>
      </c>
      <c r="S28" s="56">
        <v>470000000</v>
      </c>
      <c r="T28" s="56">
        <v>470000000</v>
      </c>
      <c r="U28" s="56"/>
      <c r="V28" s="56"/>
      <c r="W28" s="56"/>
      <c r="X28" s="56"/>
      <c r="Y28" s="56"/>
      <c r="Z28" s="56">
        <v>300000000</v>
      </c>
      <c r="AA28" s="56"/>
      <c r="AB28" s="56"/>
      <c r="AC28" s="56"/>
      <c r="AD28" s="56"/>
      <c r="AE28" s="56"/>
      <c r="AF28" s="56">
        <v>200000000</v>
      </c>
      <c r="AG28" s="56"/>
      <c r="AH28" s="56"/>
      <c r="AI28" s="56"/>
      <c r="AJ28" s="56"/>
      <c r="AK28" s="57">
        <v>150558000</v>
      </c>
      <c r="AL28" s="57"/>
      <c r="AM28" s="57"/>
      <c r="AN28" s="57"/>
      <c r="AO28" s="153">
        <f>+AK28/T28</f>
        <v>0.32033617021276595</v>
      </c>
      <c r="AP28" s="96">
        <f>(AK28+T28)/H28</f>
        <v>0.3266291164716349</v>
      </c>
      <c r="AQ28" s="234"/>
      <c r="AR28" s="231"/>
      <c r="AS28" s="231"/>
      <c r="AT28" s="234"/>
      <c r="AU28" s="263"/>
    </row>
    <row r="29" spans="1:47" s="5" customFormat="1" ht="30.75" customHeight="1" thickBot="1">
      <c r="A29" s="372"/>
      <c r="B29" s="389"/>
      <c r="C29" s="390"/>
      <c r="D29" s="375"/>
      <c r="E29" s="376"/>
      <c r="F29" s="375"/>
      <c r="G29" s="470" t="s">
        <v>11</v>
      </c>
      <c r="H29" s="56">
        <v>0</v>
      </c>
      <c r="I29" s="56">
        <v>0</v>
      </c>
      <c r="J29" s="56">
        <v>0</v>
      </c>
      <c r="K29" s="56">
        <v>0</v>
      </c>
      <c r="L29" s="88">
        <v>0</v>
      </c>
      <c r="M29" s="88">
        <v>0</v>
      </c>
      <c r="N29" s="56">
        <v>0</v>
      </c>
      <c r="O29" s="56">
        <v>0</v>
      </c>
      <c r="P29" s="56">
        <v>0</v>
      </c>
      <c r="Q29" s="56">
        <v>0</v>
      </c>
      <c r="R29" s="56">
        <v>0</v>
      </c>
      <c r="S29" s="56">
        <v>0</v>
      </c>
      <c r="T29" s="56">
        <v>0</v>
      </c>
      <c r="U29" s="56"/>
      <c r="V29" s="56"/>
      <c r="W29" s="56"/>
      <c r="X29" s="56"/>
      <c r="Y29" s="56"/>
      <c r="Z29" s="56"/>
      <c r="AA29" s="56"/>
      <c r="AB29" s="56"/>
      <c r="AC29" s="56"/>
      <c r="AD29" s="56"/>
      <c r="AE29" s="56"/>
      <c r="AF29" s="56"/>
      <c r="AG29" s="56"/>
      <c r="AH29" s="56"/>
      <c r="AI29" s="56"/>
      <c r="AJ29" s="56"/>
      <c r="AK29" s="88">
        <v>0</v>
      </c>
      <c r="AL29" s="88"/>
      <c r="AM29" s="88"/>
      <c r="AN29" s="401"/>
      <c r="AO29" s="89"/>
      <c r="AP29" s="89"/>
      <c r="AQ29" s="234"/>
      <c r="AR29" s="231"/>
      <c r="AS29" s="231"/>
      <c r="AT29" s="234"/>
      <c r="AU29" s="263"/>
    </row>
    <row r="30" spans="1:47" s="5" customFormat="1" ht="30.75" customHeight="1">
      <c r="A30" s="372"/>
      <c r="B30" s="389"/>
      <c r="C30" s="390"/>
      <c r="D30" s="375"/>
      <c r="E30" s="376"/>
      <c r="F30" s="375"/>
      <c r="G30" s="470" t="s">
        <v>12</v>
      </c>
      <c r="H30" s="56">
        <v>0</v>
      </c>
      <c r="I30" s="56">
        <v>0</v>
      </c>
      <c r="J30" s="56">
        <v>0</v>
      </c>
      <c r="K30" s="56">
        <v>0</v>
      </c>
      <c r="L30" s="57">
        <v>0</v>
      </c>
      <c r="M30" s="57">
        <v>115472095</v>
      </c>
      <c r="N30" s="56">
        <v>96683188</v>
      </c>
      <c r="O30" s="56">
        <v>115472095</v>
      </c>
      <c r="P30" s="56">
        <v>115472095</v>
      </c>
      <c r="Q30" s="56">
        <v>115472095</v>
      </c>
      <c r="R30" s="56">
        <v>115472095</v>
      </c>
      <c r="S30" s="56">
        <f>1773200+17245700+8004334+3492800+2837900+323000000+3856633+66531591+4219267+1673633</f>
        <v>432635058</v>
      </c>
      <c r="T30" s="56">
        <v>404885358</v>
      </c>
      <c r="U30" s="56"/>
      <c r="V30" s="56"/>
      <c r="W30" s="56"/>
      <c r="X30" s="56"/>
      <c r="Y30" s="56"/>
      <c r="Z30" s="56"/>
      <c r="AA30" s="56"/>
      <c r="AB30" s="56"/>
      <c r="AC30" s="56"/>
      <c r="AD30" s="56"/>
      <c r="AE30" s="56"/>
      <c r="AF30" s="56"/>
      <c r="AG30" s="56"/>
      <c r="AH30" s="56"/>
      <c r="AI30" s="56"/>
      <c r="AJ30" s="56"/>
      <c r="AK30" s="57">
        <v>105632000</v>
      </c>
      <c r="AL30" s="57"/>
      <c r="AM30" s="57"/>
      <c r="AN30" s="57"/>
      <c r="AO30" s="89"/>
      <c r="AP30" s="89"/>
      <c r="AQ30" s="234"/>
      <c r="AR30" s="231"/>
      <c r="AS30" s="231"/>
      <c r="AT30" s="234"/>
      <c r="AU30" s="263"/>
    </row>
    <row r="31" spans="1:47" s="5" customFormat="1" ht="30.75" customHeight="1">
      <c r="A31" s="372"/>
      <c r="B31" s="389"/>
      <c r="C31" s="390"/>
      <c r="D31" s="375"/>
      <c r="E31" s="376"/>
      <c r="F31" s="375"/>
      <c r="G31" s="470" t="s">
        <v>13</v>
      </c>
      <c r="H31" s="56">
        <f>+H27+H29</f>
        <v>10</v>
      </c>
      <c r="I31" s="402">
        <f>+I27+I29</f>
        <v>0.8</v>
      </c>
      <c r="J31" s="56">
        <f aca="true" t="shared" si="8" ref="J31:L32">+J27+J29</f>
        <v>1</v>
      </c>
      <c r="K31" s="56">
        <f t="shared" si="8"/>
        <v>1</v>
      </c>
      <c r="L31" s="87">
        <f t="shared" si="8"/>
        <v>0.8</v>
      </c>
      <c r="M31" s="87">
        <f>+M27+M29</f>
        <v>4</v>
      </c>
      <c r="N31" s="56">
        <v>4</v>
      </c>
      <c r="O31" s="56">
        <v>4</v>
      </c>
      <c r="P31" s="56">
        <v>4</v>
      </c>
      <c r="Q31" s="56">
        <v>4</v>
      </c>
      <c r="R31" s="56">
        <f aca="true" t="shared" si="9" ref="R31:T32">+R27+R29</f>
        <v>4</v>
      </c>
      <c r="S31" s="56">
        <f t="shared" si="9"/>
        <v>7</v>
      </c>
      <c r="T31" s="56">
        <f t="shared" si="9"/>
        <v>7</v>
      </c>
      <c r="U31" s="56"/>
      <c r="V31" s="56"/>
      <c r="W31" s="56"/>
      <c r="X31" s="56"/>
      <c r="Y31" s="56"/>
      <c r="Z31" s="56">
        <f>+Z27+Z29</f>
        <v>9</v>
      </c>
      <c r="AA31" s="56"/>
      <c r="AB31" s="56"/>
      <c r="AC31" s="56"/>
      <c r="AD31" s="56"/>
      <c r="AE31" s="56"/>
      <c r="AF31" s="56">
        <f>+AF27+AF29</f>
        <v>10</v>
      </c>
      <c r="AG31" s="56"/>
      <c r="AH31" s="56"/>
      <c r="AI31" s="56"/>
      <c r="AJ31" s="56"/>
      <c r="AK31" s="87">
        <f aca="true" t="shared" si="10" ref="AK31:AK32">+AK27+AK29</f>
        <v>4.75</v>
      </c>
      <c r="AL31" s="87"/>
      <c r="AM31" s="87"/>
      <c r="AN31" s="87"/>
      <c r="AO31" s="89"/>
      <c r="AP31" s="89"/>
      <c r="AQ31" s="234"/>
      <c r="AR31" s="231"/>
      <c r="AS31" s="231"/>
      <c r="AT31" s="234"/>
      <c r="AU31" s="263"/>
    </row>
    <row r="32" spans="1:47" s="5" customFormat="1" ht="30.75" customHeight="1" thickBot="1">
      <c r="A32" s="403"/>
      <c r="B32" s="398"/>
      <c r="C32" s="399"/>
      <c r="D32" s="383"/>
      <c r="E32" s="376"/>
      <c r="F32" s="375"/>
      <c r="G32" s="471" t="s">
        <v>14</v>
      </c>
      <c r="H32" s="177">
        <f>+H28+H30</f>
        <v>1899885738</v>
      </c>
      <c r="I32" s="177">
        <f>+I28+I30</f>
        <v>129054090</v>
      </c>
      <c r="J32" s="177">
        <f t="shared" si="8"/>
        <v>380062738</v>
      </c>
      <c r="K32" s="177">
        <f t="shared" si="8"/>
        <v>380062738</v>
      </c>
      <c r="L32" s="92">
        <f t="shared" si="8"/>
        <v>129054090</v>
      </c>
      <c r="M32" s="92">
        <f>+M28+M30</f>
        <v>665295095</v>
      </c>
      <c r="N32" s="177">
        <v>646506188</v>
      </c>
      <c r="O32" s="177">
        <v>646506188</v>
      </c>
      <c r="P32" s="177">
        <v>646506188</v>
      </c>
      <c r="Q32" s="177">
        <v>646506188</v>
      </c>
      <c r="R32" s="177">
        <f t="shared" si="9"/>
        <v>649475173</v>
      </c>
      <c r="S32" s="177">
        <f t="shared" si="9"/>
        <v>902635058</v>
      </c>
      <c r="T32" s="177">
        <f t="shared" si="9"/>
        <v>874885358</v>
      </c>
      <c r="U32" s="177"/>
      <c r="V32" s="177"/>
      <c r="W32" s="177"/>
      <c r="X32" s="177"/>
      <c r="Y32" s="177"/>
      <c r="Z32" s="177">
        <f>+Z28+Z30</f>
        <v>300000000</v>
      </c>
      <c r="AA32" s="177"/>
      <c r="AB32" s="177"/>
      <c r="AC32" s="177"/>
      <c r="AD32" s="177"/>
      <c r="AE32" s="177"/>
      <c r="AF32" s="177">
        <f>+AF28+AF30</f>
        <v>200000000</v>
      </c>
      <c r="AG32" s="177"/>
      <c r="AH32" s="177"/>
      <c r="AI32" s="177"/>
      <c r="AJ32" s="177"/>
      <c r="AK32" s="92">
        <f t="shared" si="10"/>
        <v>256190000</v>
      </c>
      <c r="AL32" s="92"/>
      <c r="AM32" s="92"/>
      <c r="AN32" s="92"/>
      <c r="AO32" s="90"/>
      <c r="AP32" s="90"/>
      <c r="AQ32" s="235"/>
      <c r="AR32" s="232"/>
      <c r="AS32" s="232"/>
      <c r="AT32" s="235"/>
      <c r="AU32" s="264"/>
    </row>
    <row r="33" spans="1:47" s="52" customFormat="1" ht="30.75" customHeight="1">
      <c r="A33" s="404" t="s">
        <v>99</v>
      </c>
      <c r="B33" s="386">
        <v>5</v>
      </c>
      <c r="C33" s="387" t="s">
        <v>94</v>
      </c>
      <c r="D33" s="369" t="s">
        <v>89</v>
      </c>
      <c r="E33" s="376"/>
      <c r="F33" s="375"/>
      <c r="G33" s="469" t="s">
        <v>9</v>
      </c>
      <c r="H33" s="178">
        <v>0.9</v>
      </c>
      <c r="I33" s="178">
        <v>0.85</v>
      </c>
      <c r="J33" s="178">
        <v>0.85</v>
      </c>
      <c r="K33" s="178">
        <v>0.85</v>
      </c>
      <c r="L33" s="179">
        <v>0.85</v>
      </c>
      <c r="M33" s="405">
        <v>0.865</v>
      </c>
      <c r="N33" s="180">
        <v>0.865</v>
      </c>
      <c r="O33" s="180">
        <v>0.865</v>
      </c>
      <c r="P33" s="180">
        <v>0.865</v>
      </c>
      <c r="Q33" s="180">
        <v>0.865</v>
      </c>
      <c r="R33" s="178">
        <v>0.87</v>
      </c>
      <c r="S33" s="178">
        <v>0.88</v>
      </c>
      <c r="T33" s="178">
        <v>0.88</v>
      </c>
      <c r="U33" s="178"/>
      <c r="V33" s="178"/>
      <c r="W33" s="178"/>
      <c r="X33" s="178"/>
      <c r="Y33" s="178"/>
      <c r="Z33" s="178">
        <v>0.89</v>
      </c>
      <c r="AA33" s="178"/>
      <c r="AB33" s="178"/>
      <c r="AC33" s="178"/>
      <c r="AD33" s="178"/>
      <c r="AE33" s="178"/>
      <c r="AF33" s="178">
        <v>0.9</v>
      </c>
      <c r="AG33" s="178"/>
      <c r="AH33" s="178"/>
      <c r="AI33" s="178"/>
      <c r="AJ33" s="178"/>
      <c r="AK33" s="406">
        <v>0.8687</v>
      </c>
      <c r="AL33" s="103"/>
      <c r="AM33" s="55"/>
      <c r="AN33" s="55"/>
      <c r="AO33" s="153">
        <f>+AK33/T33</f>
        <v>0.9871590909090909</v>
      </c>
      <c r="AP33" s="89">
        <f>+AK33/H33</f>
        <v>0.9652222222222222</v>
      </c>
      <c r="AQ33" s="233" t="s">
        <v>210</v>
      </c>
      <c r="AR33" s="230" t="s">
        <v>183</v>
      </c>
      <c r="AS33" s="230" t="s">
        <v>183</v>
      </c>
      <c r="AT33" s="233" t="s">
        <v>201</v>
      </c>
      <c r="AU33" s="262" t="s">
        <v>202</v>
      </c>
    </row>
    <row r="34" spans="1:47" s="5" customFormat="1" ht="30.75" customHeight="1">
      <c r="A34" s="404"/>
      <c r="B34" s="389"/>
      <c r="C34" s="390"/>
      <c r="D34" s="375"/>
      <c r="E34" s="376"/>
      <c r="F34" s="375"/>
      <c r="G34" s="470" t="s">
        <v>10</v>
      </c>
      <c r="H34" s="407">
        <f>+K34+N34+T34+Z34+AF34</f>
        <v>3069438958</v>
      </c>
      <c r="I34" s="407">
        <v>425843558</v>
      </c>
      <c r="J34" s="181">
        <v>456438958</v>
      </c>
      <c r="K34" s="56">
        <f>8500000+417938958</f>
        <v>426438958</v>
      </c>
      <c r="L34" s="57">
        <v>425843558</v>
      </c>
      <c r="M34" s="57">
        <v>521417500</v>
      </c>
      <c r="N34" s="56">
        <v>522000000</v>
      </c>
      <c r="O34" s="56">
        <v>522000000</v>
      </c>
      <c r="P34" s="56">
        <v>522000000</v>
      </c>
      <c r="Q34" s="56">
        <v>522000000</v>
      </c>
      <c r="R34" s="158">
        <v>521417500</v>
      </c>
      <c r="S34" s="56">
        <v>527000000</v>
      </c>
      <c r="T34" s="56">
        <v>525000000</v>
      </c>
      <c r="U34" s="56"/>
      <c r="V34" s="56"/>
      <c r="W34" s="56"/>
      <c r="X34" s="56"/>
      <c r="Y34" s="56"/>
      <c r="Z34" s="56">
        <v>786000000</v>
      </c>
      <c r="AA34" s="56"/>
      <c r="AB34" s="56"/>
      <c r="AC34" s="56"/>
      <c r="AD34" s="56"/>
      <c r="AE34" s="56"/>
      <c r="AF34" s="56">
        <v>810000000</v>
      </c>
      <c r="AG34" s="56"/>
      <c r="AH34" s="56"/>
      <c r="AI34" s="56"/>
      <c r="AJ34" s="56"/>
      <c r="AK34" s="57">
        <v>481008000</v>
      </c>
      <c r="AL34" s="57"/>
      <c r="AM34" s="57"/>
      <c r="AN34" s="57"/>
      <c r="AO34" s="153">
        <f>+AK34/T34</f>
        <v>0.9162057142857143</v>
      </c>
      <c r="AP34" s="96">
        <f>(AK34+T34)/H34</f>
        <v>0.3277497985024272</v>
      </c>
      <c r="AQ34" s="234"/>
      <c r="AR34" s="231"/>
      <c r="AS34" s="231"/>
      <c r="AT34" s="234"/>
      <c r="AU34" s="263"/>
    </row>
    <row r="35" spans="1:47" s="52" customFormat="1" ht="30.75" customHeight="1">
      <c r="A35" s="404"/>
      <c r="B35" s="389"/>
      <c r="C35" s="390"/>
      <c r="D35" s="375"/>
      <c r="E35" s="376"/>
      <c r="F35" s="375"/>
      <c r="G35" s="470" t="s">
        <v>11</v>
      </c>
      <c r="H35" s="100">
        <v>0</v>
      </c>
      <c r="I35" s="100">
        <v>0</v>
      </c>
      <c r="J35" s="100">
        <v>0</v>
      </c>
      <c r="K35" s="100">
        <v>0</v>
      </c>
      <c r="L35" s="59"/>
      <c r="M35" s="59">
        <v>0</v>
      </c>
      <c r="N35" s="100">
        <v>0</v>
      </c>
      <c r="O35" s="100">
        <v>0</v>
      </c>
      <c r="P35" s="100">
        <v>0</v>
      </c>
      <c r="Q35" s="100">
        <v>0</v>
      </c>
      <c r="R35" s="100">
        <v>0</v>
      </c>
      <c r="S35" s="100">
        <v>0</v>
      </c>
      <c r="T35" s="100">
        <v>0</v>
      </c>
      <c r="U35" s="100"/>
      <c r="V35" s="100"/>
      <c r="W35" s="100"/>
      <c r="X35" s="100"/>
      <c r="Y35" s="100"/>
      <c r="Z35" s="100"/>
      <c r="AA35" s="100"/>
      <c r="AB35" s="100"/>
      <c r="AC35" s="100"/>
      <c r="AD35" s="100"/>
      <c r="AE35" s="100"/>
      <c r="AF35" s="100"/>
      <c r="AG35" s="100"/>
      <c r="AH35" s="100"/>
      <c r="AI35" s="100"/>
      <c r="AJ35" s="100"/>
      <c r="AK35" s="59"/>
      <c r="AL35" s="59"/>
      <c r="AM35" s="59"/>
      <c r="AN35" s="59"/>
      <c r="AO35" s="89"/>
      <c r="AP35" s="89"/>
      <c r="AQ35" s="234"/>
      <c r="AR35" s="231"/>
      <c r="AS35" s="231"/>
      <c r="AT35" s="234"/>
      <c r="AU35" s="263"/>
    </row>
    <row r="36" spans="1:47" s="5" customFormat="1" ht="30.75" customHeight="1">
      <c r="A36" s="404"/>
      <c r="B36" s="389"/>
      <c r="C36" s="390"/>
      <c r="D36" s="375"/>
      <c r="E36" s="376"/>
      <c r="F36" s="375"/>
      <c r="G36" s="470" t="s">
        <v>12</v>
      </c>
      <c r="H36" s="56">
        <v>0</v>
      </c>
      <c r="I36" s="56">
        <v>0</v>
      </c>
      <c r="J36" s="56">
        <v>0</v>
      </c>
      <c r="K36" s="56">
        <v>0</v>
      </c>
      <c r="L36" s="57"/>
      <c r="M36" s="57">
        <v>130745383</v>
      </c>
      <c r="N36" s="56">
        <v>117004537</v>
      </c>
      <c r="O36" s="56">
        <v>130745383</v>
      </c>
      <c r="P36" s="56">
        <v>130745383</v>
      </c>
      <c r="Q36" s="56">
        <v>130745383</v>
      </c>
      <c r="R36" s="158">
        <v>130745383</v>
      </c>
      <c r="S36" s="56">
        <v>2885500</v>
      </c>
      <c r="T36" s="56">
        <v>2885500</v>
      </c>
      <c r="U36" s="56"/>
      <c r="V36" s="56"/>
      <c r="W36" s="56"/>
      <c r="X36" s="56"/>
      <c r="Y36" s="56"/>
      <c r="Z36" s="56"/>
      <c r="AA36" s="56"/>
      <c r="AB36" s="56"/>
      <c r="AC36" s="56"/>
      <c r="AD36" s="56"/>
      <c r="AE36" s="56"/>
      <c r="AF36" s="56"/>
      <c r="AG36" s="56"/>
      <c r="AH36" s="56"/>
      <c r="AI36" s="56"/>
      <c r="AJ36" s="56"/>
      <c r="AK36" s="57">
        <v>2885500</v>
      </c>
      <c r="AL36" s="57"/>
      <c r="AM36" s="57"/>
      <c r="AN36" s="57"/>
      <c r="AO36" s="89"/>
      <c r="AP36" s="89"/>
      <c r="AQ36" s="234"/>
      <c r="AR36" s="231"/>
      <c r="AS36" s="231"/>
      <c r="AT36" s="234"/>
      <c r="AU36" s="263"/>
    </row>
    <row r="37" spans="1:47" s="52" customFormat="1" ht="30.75" customHeight="1">
      <c r="A37" s="404"/>
      <c r="B37" s="389"/>
      <c r="C37" s="390"/>
      <c r="D37" s="375"/>
      <c r="E37" s="376"/>
      <c r="F37" s="375"/>
      <c r="G37" s="470" t="s">
        <v>13</v>
      </c>
      <c r="H37" s="100">
        <f>+H33+H35</f>
        <v>0.9</v>
      </c>
      <c r="I37" s="100">
        <f>+I33+I35</f>
        <v>0.85</v>
      </c>
      <c r="J37" s="100">
        <f aca="true" t="shared" si="11" ref="J37:L38">+J33+J35</f>
        <v>0.85</v>
      </c>
      <c r="K37" s="100">
        <f t="shared" si="11"/>
        <v>0.85</v>
      </c>
      <c r="L37" s="59">
        <f t="shared" si="11"/>
        <v>0.85</v>
      </c>
      <c r="M37" s="104">
        <f>+M33+M35</f>
        <v>0.865</v>
      </c>
      <c r="N37" s="182">
        <v>0.865</v>
      </c>
      <c r="O37" s="182">
        <v>0.865</v>
      </c>
      <c r="P37" s="182">
        <v>0.865</v>
      </c>
      <c r="Q37" s="182">
        <v>0.865</v>
      </c>
      <c r="R37" s="100">
        <f aca="true" t="shared" si="12" ref="R37:T38">+R33+R35</f>
        <v>0.87</v>
      </c>
      <c r="S37" s="100">
        <f t="shared" si="12"/>
        <v>0.88</v>
      </c>
      <c r="T37" s="100">
        <f t="shared" si="12"/>
        <v>0.88</v>
      </c>
      <c r="U37" s="100"/>
      <c r="V37" s="100"/>
      <c r="W37" s="100"/>
      <c r="X37" s="100"/>
      <c r="Y37" s="100"/>
      <c r="Z37" s="100">
        <f>+Z33+Z35</f>
        <v>0.89</v>
      </c>
      <c r="AA37" s="100"/>
      <c r="AB37" s="100"/>
      <c r="AC37" s="100"/>
      <c r="AD37" s="100"/>
      <c r="AE37" s="100"/>
      <c r="AF37" s="100">
        <f>+AF33+AF35</f>
        <v>0.9</v>
      </c>
      <c r="AG37" s="100"/>
      <c r="AH37" s="100"/>
      <c r="AI37" s="100"/>
      <c r="AJ37" s="100"/>
      <c r="AK37" s="59"/>
      <c r="AL37" s="104"/>
      <c r="AM37" s="59"/>
      <c r="AN37" s="59"/>
      <c r="AO37" s="89"/>
      <c r="AP37" s="89"/>
      <c r="AQ37" s="234"/>
      <c r="AR37" s="231"/>
      <c r="AS37" s="231"/>
      <c r="AT37" s="234"/>
      <c r="AU37" s="263"/>
    </row>
    <row r="38" spans="1:47" s="5" customFormat="1" ht="30.75" customHeight="1" thickBot="1">
      <c r="A38" s="404"/>
      <c r="B38" s="398"/>
      <c r="C38" s="399"/>
      <c r="D38" s="383"/>
      <c r="E38" s="376"/>
      <c r="F38" s="375"/>
      <c r="G38" s="471" t="s">
        <v>14</v>
      </c>
      <c r="H38" s="177">
        <f>+H34+H36</f>
        <v>3069438958</v>
      </c>
      <c r="I38" s="177">
        <f>+I34+I36</f>
        <v>425843558</v>
      </c>
      <c r="J38" s="177">
        <f t="shared" si="11"/>
        <v>456438958</v>
      </c>
      <c r="K38" s="177">
        <f t="shared" si="11"/>
        <v>426438958</v>
      </c>
      <c r="L38" s="92">
        <f t="shared" si="11"/>
        <v>425843558</v>
      </c>
      <c r="M38" s="92">
        <f>+M34+M36</f>
        <v>652162883</v>
      </c>
      <c r="N38" s="177">
        <v>639004537</v>
      </c>
      <c r="O38" s="177">
        <v>652745383</v>
      </c>
      <c r="P38" s="177">
        <v>652745383</v>
      </c>
      <c r="Q38" s="177">
        <v>652745383</v>
      </c>
      <c r="R38" s="177">
        <f t="shared" si="12"/>
        <v>652162883</v>
      </c>
      <c r="S38" s="177">
        <f t="shared" si="12"/>
        <v>529885500</v>
      </c>
      <c r="T38" s="177">
        <f t="shared" si="12"/>
        <v>527885500</v>
      </c>
      <c r="U38" s="177"/>
      <c r="V38" s="177"/>
      <c r="W38" s="177"/>
      <c r="X38" s="177"/>
      <c r="Y38" s="177"/>
      <c r="Z38" s="177">
        <f>+Z34+Z36</f>
        <v>786000000</v>
      </c>
      <c r="AA38" s="177"/>
      <c r="AB38" s="177"/>
      <c r="AC38" s="177"/>
      <c r="AD38" s="177"/>
      <c r="AE38" s="177"/>
      <c r="AF38" s="177">
        <f>+AF34+AF36</f>
        <v>810000000</v>
      </c>
      <c r="AG38" s="177"/>
      <c r="AH38" s="177"/>
      <c r="AI38" s="177"/>
      <c r="AJ38" s="177"/>
      <c r="AK38" s="92"/>
      <c r="AL38" s="92"/>
      <c r="AM38" s="92"/>
      <c r="AN38" s="92"/>
      <c r="AO38" s="94"/>
      <c r="AP38" s="90"/>
      <c r="AQ38" s="235"/>
      <c r="AR38" s="232"/>
      <c r="AS38" s="232"/>
      <c r="AT38" s="235"/>
      <c r="AU38" s="264"/>
    </row>
    <row r="39" spans="1:47" s="52" customFormat="1" ht="30.75" customHeight="1">
      <c r="A39" s="404"/>
      <c r="B39" s="386">
        <v>6</v>
      </c>
      <c r="C39" s="387" t="s">
        <v>95</v>
      </c>
      <c r="D39" s="369" t="s">
        <v>96</v>
      </c>
      <c r="E39" s="376"/>
      <c r="F39" s="375"/>
      <c r="G39" s="469" t="s">
        <v>9</v>
      </c>
      <c r="H39" s="408">
        <v>0.82</v>
      </c>
      <c r="I39" s="408">
        <v>0.82</v>
      </c>
      <c r="J39" s="408">
        <v>0.82</v>
      </c>
      <c r="K39" s="408">
        <v>0.82</v>
      </c>
      <c r="L39" s="179">
        <v>0.82</v>
      </c>
      <c r="M39" s="179">
        <v>0.82</v>
      </c>
      <c r="N39" s="408">
        <v>0.82</v>
      </c>
      <c r="O39" s="408">
        <v>0.82</v>
      </c>
      <c r="P39" s="408">
        <v>0.82</v>
      </c>
      <c r="Q39" s="408">
        <v>0.82</v>
      </c>
      <c r="R39" s="408">
        <v>0.82</v>
      </c>
      <c r="S39" s="408">
        <v>0.82</v>
      </c>
      <c r="T39" s="408">
        <v>0.82</v>
      </c>
      <c r="U39" s="408"/>
      <c r="V39" s="408"/>
      <c r="W39" s="408"/>
      <c r="X39" s="408"/>
      <c r="Y39" s="408"/>
      <c r="Z39" s="408">
        <v>0.82</v>
      </c>
      <c r="AA39" s="408"/>
      <c r="AB39" s="408"/>
      <c r="AC39" s="408"/>
      <c r="AD39" s="408"/>
      <c r="AE39" s="408"/>
      <c r="AF39" s="408">
        <v>0.82</v>
      </c>
      <c r="AG39" s="408"/>
      <c r="AH39" s="408"/>
      <c r="AI39" s="408"/>
      <c r="AJ39" s="408"/>
      <c r="AK39" s="55">
        <v>0.82</v>
      </c>
      <c r="AL39" s="55"/>
      <c r="AM39" s="179"/>
      <c r="AN39" s="179"/>
      <c r="AO39" s="153">
        <f>+AK39/T39</f>
        <v>1</v>
      </c>
      <c r="AP39" s="89">
        <f>(AK39+P39)/(O39+Q39+V39+AA39+AF39)</f>
        <v>0.6666666666666666</v>
      </c>
      <c r="AQ39" s="233" t="s">
        <v>222</v>
      </c>
      <c r="AR39" s="230" t="s">
        <v>183</v>
      </c>
      <c r="AS39" s="230" t="s">
        <v>183</v>
      </c>
      <c r="AT39" s="233" t="s">
        <v>207</v>
      </c>
      <c r="AU39" s="262" t="s">
        <v>208</v>
      </c>
    </row>
    <row r="40" spans="1:49" s="5" customFormat="1" ht="30.75" customHeight="1">
      <c r="A40" s="404"/>
      <c r="B40" s="389"/>
      <c r="C40" s="390"/>
      <c r="D40" s="375"/>
      <c r="E40" s="376"/>
      <c r="F40" s="375"/>
      <c r="G40" s="470" t="s">
        <v>10</v>
      </c>
      <c r="H40" s="409">
        <f>+K40+N40+T40+Z40+AF40</f>
        <v>2609561042</v>
      </c>
      <c r="I40" s="409">
        <v>381526164</v>
      </c>
      <c r="J40" s="181">
        <v>351561042</v>
      </c>
      <c r="K40" s="56">
        <f>+J40+30000000</f>
        <v>381561042</v>
      </c>
      <c r="L40" s="57">
        <v>381526164</v>
      </c>
      <c r="M40" s="57">
        <v>480689000</v>
      </c>
      <c r="N40" s="56">
        <v>502000000</v>
      </c>
      <c r="O40" s="56">
        <v>502000000</v>
      </c>
      <c r="P40" s="56">
        <v>502000000</v>
      </c>
      <c r="Q40" s="56">
        <v>502000000</v>
      </c>
      <c r="R40" s="158">
        <v>480689000</v>
      </c>
      <c r="S40" s="56">
        <v>520000000</v>
      </c>
      <c r="T40" s="56">
        <v>522000000</v>
      </c>
      <c r="U40" s="56"/>
      <c r="V40" s="56"/>
      <c r="W40" s="56"/>
      <c r="X40" s="56"/>
      <c r="Y40" s="56"/>
      <c r="Z40" s="56">
        <v>593000000</v>
      </c>
      <c r="AA40" s="56"/>
      <c r="AB40" s="56"/>
      <c r="AC40" s="56"/>
      <c r="AD40" s="56"/>
      <c r="AE40" s="56"/>
      <c r="AF40" s="56">
        <v>611000000</v>
      </c>
      <c r="AG40" s="56"/>
      <c r="AH40" s="56"/>
      <c r="AI40" s="56"/>
      <c r="AJ40" s="56"/>
      <c r="AK40" s="57">
        <v>522000000</v>
      </c>
      <c r="AL40" s="410"/>
      <c r="AM40" s="57"/>
      <c r="AN40" s="57"/>
      <c r="AO40" s="153">
        <f>+AK40/T40</f>
        <v>1</v>
      </c>
      <c r="AP40" s="89" t="e">
        <f>(#REF!+T40)/H40</f>
        <v>#REF!</v>
      </c>
      <c r="AQ40" s="234"/>
      <c r="AR40" s="231"/>
      <c r="AS40" s="231"/>
      <c r="AT40" s="234"/>
      <c r="AU40" s="263"/>
      <c r="AW40" s="183">
        <f>+AK40-T40</f>
        <v>0</v>
      </c>
    </row>
    <row r="41" spans="1:47" s="52" customFormat="1" ht="30.75" customHeight="1">
      <c r="A41" s="404"/>
      <c r="B41" s="389"/>
      <c r="C41" s="390"/>
      <c r="D41" s="375"/>
      <c r="E41" s="376"/>
      <c r="F41" s="375"/>
      <c r="G41" s="470" t="s">
        <v>11</v>
      </c>
      <c r="H41" s="54">
        <v>0</v>
      </c>
      <c r="I41" s="54">
        <v>0</v>
      </c>
      <c r="J41" s="100">
        <v>0</v>
      </c>
      <c r="K41" s="100">
        <v>0</v>
      </c>
      <c r="L41" s="59">
        <v>0</v>
      </c>
      <c r="M41" s="59">
        <v>0</v>
      </c>
      <c r="N41" s="58"/>
      <c r="O41" s="58"/>
      <c r="P41" s="58"/>
      <c r="Q41" s="58"/>
      <c r="R41" s="58">
        <v>0</v>
      </c>
      <c r="S41" s="58">
        <v>0</v>
      </c>
      <c r="T41" s="58">
        <v>0</v>
      </c>
      <c r="U41" s="58"/>
      <c r="V41" s="58"/>
      <c r="W41" s="58"/>
      <c r="X41" s="58"/>
      <c r="Y41" s="58"/>
      <c r="Z41" s="58"/>
      <c r="AA41" s="58"/>
      <c r="AB41" s="58"/>
      <c r="AC41" s="58"/>
      <c r="AD41" s="58"/>
      <c r="AE41" s="58"/>
      <c r="AF41" s="58"/>
      <c r="AG41" s="58"/>
      <c r="AH41" s="58"/>
      <c r="AI41" s="58"/>
      <c r="AJ41" s="58"/>
      <c r="AK41" s="59"/>
      <c r="AL41" s="59"/>
      <c r="AM41" s="59"/>
      <c r="AN41" s="59"/>
      <c r="AO41" s="89"/>
      <c r="AP41" s="89"/>
      <c r="AQ41" s="234"/>
      <c r="AR41" s="231"/>
      <c r="AS41" s="231"/>
      <c r="AT41" s="234"/>
      <c r="AU41" s="263"/>
    </row>
    <row r="42" spans="1:47" s="53" customFormat="1" ht="30.75" customHeight="1">
      <c r="A42" s="404"/>
      <c r="B42" s="389"/>
      <c r="C42" s="390"/>
      <c r="D42" s="375"/>
      <c r="E42" s="376"/>
      <c r="F42" s="375"/>
      <c r="G42" s="470" t="s">
        <v>12</v>
      </c>
      <c r="H42" s="407">
        <v>0</v>
      </c>
      <c r="I42" s="407">
        <v>0</v>
      </c>
      <c r="J42" s="56">
        <v>0</v>
      </c>
      <c r="K42" s="100">
        <v>0</v>
      </c>
      <c r="L42" s="62">
        <v>0</v>
      </c>
      <c r="M42" s="62">
        <v>97152272</v>
      </c>
      <c r="N42" s="159">
        <v>110892918</v>
      </c>
      <c r="O42" s="159">
        <v>97152272</v>
      </c>
      <c r="P42" s="159">
        <v>97152272</v>
      </c>
      <c r="Q42" s="159">
        <v>97152272</v>
      </c>
      <c r="R42" s="159">
        <v>97152272</v>
      </c>
      <c r="S42" s="56">
        <f>4091967+2442733+19383000</f>
        <v>25917700</v>
      </c>
      <c r="T42" s="56">
        <f>4091967+2442733+19383000</f>
        <v>25917700</v>
      </c>
      <c r="U42" s="60"/>
      <c r="V42" s="60"/>
      <c r="W42" s="60"/>
      <c r="X42" s="60"/>
      <c r="Y42" s="60"/>
      <c r="Z42" s="60"/>
      <c r="AA42" s="60"/>
      <c r="AB42" s="60"/>
      <c r="AC42" s="60"/>
      <c r="AD42" s="60"/>
      <c r="AE42" s="60"/>
      <c r="AF42" s="60"/>
      <c r="AG42" s="60"/>
      <c r="AH42" s="60"/>
      <c r="AI42" s="60"/>
      <c r="AJ42" s="60"/>
      <c r="AK42" s="57">
        <v>6534700</v>
      </c>
      <c r="AL42" s="57"/>
      <c r="AM42" s="61"/>
      <c r="AN42" s="61"/>
      <c r="AO42" s="89"/>
      <c r="AP42" s="89"/>
      <c r="AQ42" s="234"/>
      <c r="AR42" s="231"/>
      <c r="AS42" s="231"/>
      <c r="AT42" s="234"/>
      <c r="AU42" s="263"/>
    </row>
    <row r="43" spans="1:47" s="52" customFormat="1" ht="30.75" customHeight="1">
      <c r="A43" s="404"/>
      <c r="B43" s="389"/>
      <c r="C43" s="390"/>
      <c r="D43" s="375"/>
      <c r="E43" s="376"/>
      <c r="F43" s="375"/>
      <c r="G43" s="470" t="s">
        <v>13</v>
      </c>
      <c r="H43" s="63">
        <f>+H39+H41</f>
        <v>0.82</v>
      </c>
      <c r="I43" s="63">
        <f>+I39+I41</f>
        <v>0.82</v>
      </c>
      <c r="J43" s="63">
        <f aca="true" t="shared" si="13" ref="J43:L44">+J39+J41</f>
        <v>0.82</v>
      </c>
      <c r="K43" s="63">
        <f t="shared" si="13"/>
        <v>0.82</v>
      </c>
      <c r="L43" s="59">
        <f t="shared" si="13"/>
        <v>0.82</v>
      </c>
      <c r="M43" s="59">
        <f>+M39+M41</f>
        <v>0.82</v>
      </c>
      <c r="N43" s="63">
        <v>0.82</v>
      </c>
      <c r="O43" s="63">
        <v>0.82</v>
      </c>
      <c r="P43" s="63">
        <v>0.82</v>
      </c>
      <c r="Q43" s="63">
        <v>0.82</v>
      </c>
      <c r="R43" s="63">
        <f aca="true" t="shared" si="14" ref="R43:T44">+R39+R41</f>
        <v>0.82</v>
      </c>
      <c r="S43" s="63">
        <f t="shared" si="14"/>
        <v>0.82</v>
      </c>
      <c r="T43" s="63">
        <f t="shared" si="14"/>
        <v>0.82</v>
      </c>
      <c r="U43" s="63"/>
      <c r="V43" s="63"/>
      <c r="W43" s="63"/>
      <c r="X43" s="63"/>
      <c r="Y43" s="63"/>
      <c r="Z43" s="63">
        <f>+Z39+Z41</f>
        <v>0.82</v>
      </c>
      <c r="AA43" s="63"/>
      <c r="AB43" s="63"/>
      <c r="AC43" s="63"/>
      <c r="AD43" s="63"/>
      <c r="AE43" s="63"/>
      <c r="AF43" s="63">
        <f>+AF39+AF41</f>
        <v>0.82</v>
      </c>
      <c r="AG43" s="63"/>
      <c r="AH43" s="63"/>
      <c r="AI43" s="63"/>
      <c r="AJ43" s="63"/>
      <c r="AK43" s="59"/>
      <c r="AL43" s="59"/>
      <c r="AM43" s="59"/>
      <c r="AN43" s="59"/>
      <c r="AO43" s="156"/>
      <c r="AP43" s="155"/>
      <c r="AQ43" s="234"/>
      <c r="AR43" s="231"/>
      <c r="AS43" s="231"/>
      <c r="AT43" s="234"/>
      <c r="AU43" s="263"/>
    </row>
    <row r="44" spans="1:47" s="5" customFormat="1" ht="30.75" customHeight="1" thickBot="1">
      <c r="A44" s="411"/>
      <c r="B44" s="398"/>
      <c r="C44" s="399"/>
      <c r="D44" s="383"/>
      <c r="E44" s="412"/>
      <c r="F44" s="375"/>
      <c r="G44" s="471" t="s">
        <v>14</v>
      </c>
      <c r="H44" s="177">
        <f>+H40+H42</f>
        <v>2609561042</v>
      </c>
      <c r="I44" s="177">
        <f>+I40+I42</f>
        <v>381526164</v>
      </c>
      <c r="J44" s="177">
        <f t="shared" si="13"/>
        <v>351561042</v>
      </c>
      <c r="K44" s="177">
        <f t="shared" si="13"/>
        <v>381561042</v>
      </c>
      <c r="L44" s="92">
        <f t="shared" si="13"/>
        <v>381526164</v>
      </c>
      <c r="M44" s="92">
        <f>+M40+M42</f>
        <v>577841272</v>
      </c>
      <c r="N44" s="177">
        <v>612892918</v>
      </c>
      <c r="O44" s="177">
        <v>599152272</v>
      </c>
      <c r="P44" s="177">
        <v>599152272</v>
      </c>
      <c r="Q44" s="177">
        <v>599152272</v>
      </c>
      <c r="R44" s="177">
        <f t="shared" si="14"/>
        <v>577841272</v>
      </c>
      <c r="S44" s="177">
        <f t="shared" si="14"/>
        <v>545917700</v>
      </c>
      <c r="T44" s="177">
        <f t="shared" si="14"/>
        <v>547917700</v>
      </c>
      <c r="U44" s="177"/>
      <c r="V44" s="177"/>
      <c r="W44" s="177"/>
      <c r="X44" s="177"/>
      <c r="Y44" s="177"/>
      <c r="Z44" s="177">
        <f>+Z40+Z42</f>
        <v>593000000</v>
      </c>
      <c r="AA44" s="177"/>
      <c r="AB44" s="177"/>
      <c r="AC44" s="177"/>
      <c r="AD44" s="177"/>
      <c r="AE44" s="177"/>
      <c r="AF44" s="177">
        <f>+AF40+AF42</f>
        <v>611000000</v>
      </c>
      <c r="AG44" s="177"/>
      <c r="AH44" s="177"/>
      <c r="AI44" s="177"/>
      <c r="AJ44" s="177"/>
      <c r="AK44" s="92"/>
      <c r="AL44" s="92"/>
      <c r="AM44" s="92"/>
      <c r="AN44" s="92"/>
      <c r="AO44" s="155"/>
      <c r="AP44" s="155"/>
      <c r="AQ44" s="235"/>
      <c r="AR44" s="232"/>
      <c r="AS44" s="232"/>
      <c r="AT44" s="235"/>
      <c r="AU44" s="264"/>
    </row>
    <row r="45" spans="1:47" ht="31.5" customHeight="1">
      <c r="A45" s="413" t="s">
        <v>15</v>
      </c>
      <c r="B45" s="414"/>
      <c r="C45" s="414"/>
      <c r="D45" s="414"/>
      <c r="E45" s="414"/>
      <c r="F45" s="415"/>
      <c r="G45" s="416" t="s">
        <v>10</v>
      </c>
      <c r="H45" s="417">
        <f>+H10+H16+H22+H28+H34+H40</f>
        <v>12285714062</v>
      </c>
      <c r="I45" s="417">
        <f aca="true" t="shared" si="15" ref="I45">+I10+I16+I22+I28+I34+I40</f>
        <v>2226083019</v>
      </c>
      <c r="J45" s="417">
        <f>+J10+J16+J22+J28+J34+J40</f>
        <v>1682062738</v>
      </c>
      <c r="K45" s="417">
        <f>+K10+K16+K22+K28+K34+K40</f>
        <v>2358891062</v>
      </c>
      <c r="L45" s="417">
        <f>+L10+L16+L22+L28+L34+L40</f>
        <v>2086658764</v>
      </c>
      <c r="M45" s="417">
        <f aca="true" t="shared" si="16" ref="M45">+M10+M16+M22+M28+M34+M40</f>
        <v>2267929500</v>
      </c>
      <c r="N45" s="417">
        <f>+N10+N16+N22+N28+N34+N40</f>
        <v>2289823000</v>
      </c>
      <c r="O45" s="417">
        <f aca="true" t="shared" si="17" ref="O45:AJ45">+O10+O16+O22+O28+O34+O40</f>
        <v>2289823000</v>
      </c>
      <c r="P45" s="417">
        <f t="shared" si="17"/>
        <v>2289823000</v>
      </c>
      <c r="Q45" s="417">
        <f>+Q10+Q16+Q22+Q28+Q34+Q40</f>
        <v>2288455160</v>
      </c>
      <c r="R45" s="417">
        <f>+R10+R16+R22+R28+R34+R40</f>
        <v>2076203613</v>
      </c>
      <c r="S45" s="417">
        <f t="shared" si="17"/>
        <v>3517000000</v>
      </c>
      <c r="T45" s="417">
        <f t="shared" si="17"/>
        <v>3517000000</v>
      </c>
      <c r="U45" s="417">
        <f t="shared" si="17"/>
        <v>0</v>
      </c>
      <c r="V45" s="417">
        <f t="shared" si="17"/>
        <v>0</v>
      </c>
      <c r="W45" s="417">
        <f t="shared" si="17"/>
        <v>0</v>
      </c>
      <c r="X45" s="417">
        <f t="shared" si="17"/>
        <v>0</v>
      </c>
      <c r="Y45" s="417">
        <f t="shared" si="17"/>
        <v>0</v>
      </c>
      <c r="Z45" s="417">
        <f t="shared" si="17"/>
        <v>2199000000</v>
      </c>
      <c r="AA45" s="417">
        <f t="shared" si="17"/>
        <v>0</v>
      </c>
      <c r="AB45" s="417">
        <f t="shared" si="17"/>
        <v>0</v>
      </c>
      <c r="AC45" s="417">
        <f t="shared" si="17"/>
        <v>0</v>
      </c>
      <c r="AD45" s="417">
        <f t="shared" si="17"/>
        <v>0</v>
      </c>
      <c r="AE45" s="417">
        <f t="shared" si="17"/>
        <v>0</v>
      </c>
      <c r="AF45" s="417">
        <f t="shared" si="17"/>
        <v>1921000000</v>
      </c>
      <c r="AG45" s="417">
        <f t="shared" si="17"/>
        <v>0</v>
      </c>
      <c r="AH45" s="417">
        <f t="shared" si="17"/>
        <v>0</v>
      </c>
      <c r="AI45" s="417">
        <f t="shared" si="17"/>
        <v>0</v>
      </c>
      <c r="AJ45" s="417">
        <f t="shared" si="17"/>
        <v>0</v>
      </c>
      <c r="AK45" s="417">
        <f>+AK10+AK16+AK22+AK28+AK34+AK40</f>
        <v>1199541500</v>
      </c>
      <c r="AL45" s="417"/>
      <c r="AM45" s="417"/>
      <c r="AN45" s="417"/>
      <c r="AO45" s="418"/>
      <c r="AP45" s="419"/>
      <c r="AQ45" s="420"/>
      <c r="AR45" s="420"/>
      <c r="AS45" s="420"/>
      <c r="AT45" s="420"/>
      <c r="AU45" s="421"/>
    </row>
    <row r="46" spans="1:47" ht="28.5" customHeight="1">
      <c r="A46" s="413"/>
      <c r="B46" s="414"/>
      <c r="C46" s="414"/>
      <c r="D46" s="414"/>
      <c r="E46" s="414"/>
      <c r="F46" s="415"/>
      <c r="G46" s="422" t="s">
        <v>12</v>
      </c>
      <c r="H46" s="409">
        <f aca="true" t="shared" si="18" ref="H46:R46">+H12+H18+H24+H30+H36+H42</f>
        <v>0</v>
      </c>
      <c r="I46" s="417">
        <f t="shared" si="18"/>
        <v>0</v>
      </c>
      <c r="J46" s="409">
        <f t="shared" si="18"/>
        <v>0</v>
      </c>
      <c r="K46" s="409">
        <f t="shared" si="18"/>
        <v>0</v>
      </c>
      <c r="L46" s="409">
        <f t="shared" si="18"/>
        <v>0</v>
      </c>
      <c r="M46" s="417">
        <f t="shared" si="18"/>
        <v>1418349969</v>
      </c>
      <c r="N46" s="409">
        <f t="shared" si="18"/>
        <v>1418349969</v>
      </c>
      <c r="O46" s="409">
        <f t="shared" si="18"/>
        <v>1418349969</v>
      </c>
      <c r="P46" s="409">
        <f t="shared" si="18"/>
        <v>1418349969</v>
      </c>
      <c r="Q46" s="409">
        <f t="shared" si="18"/>
        <v>1418349969</v>
      </c>
      <c r="R46" s="409">
        <f t="shared" si="18"/>
        <v>1300400493</v>
      </c>
      <c r="S46" s="409">
        <f aca="true" t="shared" si="19" ref="S46:AJ46">+S12+S18+S24+S30+S36+S42</f>
        <v>801402315</v>
      </c>
      <c r="T46" s="409">
        <f>+T12+T18+T24+T30+T36+T42</f>
        <v>772462148</v>
      </c>
      <c r="U46" s="409">
        <f t="shared" si="19"/>
        <v>0</v>
      </c>
      <c r="V46" s="409">
        <f t="shared" si="19"/>
        <v>0</v>
      </c>
      <c r="W46" s="409">
        <f t="shared" si="19"/>
        <v>0</v>
      </c>
      <c r="X46" s="409">
        <f t="shared" si="19"/>
        <v>0</v>
      </c>
      <c r="Y46" s="409">
        <f t="shared" si="19"/>
        <v>0</v>
      </c>
      <c r="Z46" s="409">
        <f t="shared" si="19"/>
        <v>0</v>
      </c>
      <c r="AA46" s="409">
        <f t="shared" si="19"/>
        <v>0</v>
      </c>
      <c r="AB46" s="409">
        <f t="shared" si="19"/>
        <v>0</v>
      </c>
      <c r="AC46" s="409">
        <f t="shared" si="19"/>
        <v>0</v>
      </c>
      <c r="AD46" s="409">
        <f t="shared" si="19"/>
        <v>0</v>
      </c>
      <c r="AE46" s="409">
        <f t="shared" si="19"/>
        <v>0</v>
      </c>
      <c r="AF46" s="409">
        <f t="shared" si="19"/>
        <v>0</v>
      </c>
      <c r="AG46" s="409">
        <f t="shared" si="19"/>
        <v>0</v>
      </c>
      <c r="AH46" s="409">
        <f t="shared" si="19"/>
        <v>0</v>
      </c>
      <c r="AI46" s="409">
        <f t="shared" si="19"/>
        <v>0</v>
      </c>
      <c r="AJ46" s="409">
        <f t="shared" si="19"/>
        <v>0</v>
      </c>
      <c r="AK46" s="409">
        <f>+AK12+AK18+AK24+AK30+AK36+AK42</f>
        <v>160465625</v>
      </c>
      <c r="AL46" s="409"/>
      <c r="AM46" s="409"/>
      <c r="AN46" s="409"/>
      <c r="AO46" s="419"/>
      <c r="AP46" s="419"/>
      <c r="AQ46" s="420"/>
      <c r="AR46" s="420"/>
      <c r="AS46" s="420"/>
      <c r="AT46" s="420"/>
      <c r="AU46" s="421"/>
    </row>
    <row r="47" spans="1:51" ht="35.25" customHeight="1" thickBot="1">
      <c r="A47" s="423"/>
      <c r="B47" s="424"/>
      <c r="C47" s="424"/>
      <c r="D47" s="424"/>
      <c r="E47" s="424"/>
      <c r="F47" s="425"/>
      <c r="G47" s="426" t="s">
        <v>15</v>
      </c>
      <c r="H47" s="427">
        <f aca="true" t="shared" si="20" ref="H47:R47">+H45+H46</f>
        <v>12285714062</v>
      </c>
      <c r="I47" s="427">
        <f t="shared" si="20"/>
        <v>2226083019</v>
      </c>
      <c r="J47" s="427">
        <f t="shared" si="20"/>
        <v>1682062738</v>
      </c>
      <c r="K47" s="427">
        <f t="shared" si="20"/>
        <v>2358891062</v>
      </c>
      <c r="L47" s="427">
        <f t="shared" si="20"/>
        <v>2086658764</v>
      </c>
      <c r="M47" s="427">
        <f t="shared" si="20"/>
        <v>3686279469</v>
      </c>
      <c r="N47" s="427">
        <f t="shared" si="20"/>
        <v>3708172969</v>
      </c>
      <c r="O47" s="427">
        <f t="shared" si="20"/>
        <v>3708172969</v>
      </c>
      <c r="P47" s="427">
        <f t="shared" si="20"/>
        <v>3708172969</v>
      </c>
      <c r="Q47" s="427">
        <f t="shared" si="20"/>
        <v>3706805129</v>
      </c>
      <c r="R47" s="427">
        <f t="shared" si="20"/>
        <v>3376604106</v>
      </c>
      <c r="S47" s="427">
        <f aca="true" t="shared" si="21" ref="S47:AK47">+S45+S46</f>
        <v>4318402315</v>
      </c>
      <c r="T47" s="427">
        <f t="shared" si="21"/>
        <v>4289462148</v>
      </c>
      <c r="U47" s="427">
        <f t="shared" si="21"/>
        <v>0</v>
      </c>
      <c r="V47" s="427">
        <f t="shared" si="21"/>
        <v>0</v>
      </c>
      <c r="W47" s="427">
        <f t="shared" si="21"/>
        <v>0</v>
      </c>
      <c r="X47" s="427">
        <f t="shared" si="21"/>
        <v>0</v>
      </c>
      <c r="Y47" s="427">
        <f t="shared" si="21"/>
        <v>0</v>
      </c>
      <c r="Z47" s="427">
        <f t="shared" si="21"/>
        <v>2199000000</v>
      </c>
      <c r="AA47" s="427">
        <f t="shared" si="21"/>
        <v>0</v>
      </c>
      <c r="AB47" s="427">
        <f t="shared" si="21"/>
        <v>0</v>
      </c>
      <c r="AC47" s="427">
        <f t="shared" si="21"/>
        <v>0</v>
      </c>
      <c r="AD47" s="427">
        <f t="shared" si="21"/>
        <v>0</v>
      </c>
      <c r="AE47" s="427">
        <f t="shared" si="21"/>
        <v>0</v>
      </c>
      <c r="AF47" s="427">
        <f t="shared" si="21"/>
        <v>1921000000</v>
      </c>
      <c r="AG47" s="427">
        <f t="shared" si="21"/>
        <v>0</v>
      </c>
      <c r="AH47" s="427">
        <f t="shared" si="21"/>
        <v>0</v>
      </c>
      <c r="AI47" s="427">
        <f t="shared" si="21"/>
        <v>0</v>
      </c>
      <c r="AJ47" s="427">
        <f t="shared" si="21"/>
        <v>0</v>
      </c>
      <c r="AK47" s="427">
        <f t="shared" si="21"/>
        <v>1360007125</v>
      </c>
      <c r="AL47" s="427"/>
      <c r="AM47" s="427"/>
      <c r="AN47" s="427"/>
      <c r="AO47" s="428"/>
      <c r="AP47" s="428"/>
      <c r="AQ47" s="429"/>
      <c r="AR47" s="429"/>
      <c r="AS47" s="429"/>
      <c r="AT47" s="429"/>
      <c r="AU47" s="430"/>
      <c r="AV47" s="6"/>
      <c r="AW47" s="6"/>
      <c r="AX47" s="6"/>
      <c r="AY47" s="6"/>
    </row>
    <row r="48" spans="1:47" ht="71.25" customHeight="1">
      <c r="A48" s="236" t="s">
        <v>166</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row>
  </sheetData>
  <mergeCells count="83">
    <mergeCell ref="AT33:AT38"/>
    <mergeCell ref="AU33:AU38"/>
    <mergeCell ref="AT27:AT32"/>
    <mergeCell ref="AU27:AU32"/>
    <mergeCell ref="AQ21:AQ26"/>
    <mergeCell ref="AR21:AR26"/>
    <mergeCell ref="AS21:AS26"/>
    <mergeCell ref="AT21:AT26"/>
    <mergeCell ref="AU21:AU26"/>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AQ6:AQ8"/>
    <mergeCell ref="G6:G8"/>
    <mergeCell ref="H6:H8"/>
    <mergeCell ref="AP6:AP8"/>
    <mergeCell ref="B6:D7"/>
    <mergeCell ref="E6:E8"/>
    <mergeCell ref="AF7:AJ7"/>
    <mergeCell ref="I7:L7"/>
    <mergeCell ref="I6:AJ6"/>
    <mergeCell ref="M7:R7"/>
    <mergeCell ref="S7:X7"/>
    <mergeCell ref="Y7:AD7"/>
    <mergeCell ref="AU9:AU14"/>
    <mergeCell ref="AR9:AR14"/>
    <mergeCell ref="A48:AU48"/>
    <mergeCell ref="AT39:AT44"/>
    <mergeCell ref="AU39:AU44"/>
    <mergeCell ref="B39:B44"/>
    <mergeCell ref="C39:C44"/>
    <mergeCell ref="D39:D44"/>
    <mergeCell ref="AT15:AT20"/>
    <mergeCell ref="AU15:AU20"/>
    <mergeCell ref="AS9:AS14"/>
    <mergeCell ref="AT9:AT14"/>
    <mergeCell ref="A45:F47"/>
    <mergeCell ref="B15:B20"/>
    <mergeCell ref="AQ27:AQ32"/>
    <mergeCell ref="AR27:AR32"/>
    <mergeCell ref="AS39:AS44"/>
    <mergeCell ref="AQ39:AQ44"/>
    <mergeCell ref="D21:D26"/>
    <mergeCell ref="D27:D32"/>
    <mergeCell ref="D33:D38"/>
    <mergeCell ref="AS27:AS32"/>
    <mergeCell ref="AQ33:AQ38"/>
    <mergeCell ref="AR33:AR38"/>
    <mergeCell ref="AS33:AS38"/>
    <mergeCell ref="AS15:AS20"/>
    <mergeCell ref="D15:D20"/>
    <mergeCell ref="C15:C20"/>
    <mergeCell ref="AR15:AR20"/>
    <mergeCell ref="A9:A26"/>
    <mergeCell ref="B9:B14"/>
    <mergeCell ref="C9:C14"/>
    <mergeCell ref="D9:D14"/>
    <mergeCell ref="AQ9:AQ14"/>
    <mergeCell ref="E9:E44"/>
    <mergeCell ref="F9:F44"/>
    <mergeCell ref="AQ15:AQ20"/>
    <mergeCell ref="C21:C26"/>
    <mergeCell ref="C27:C32"/>
    <mergeCell ref="C33:C38"/>
    <mergeCell ref="AR39:AR44"/>
    <mergeCell ref="A27:A32"/>
    <mergeCell ref="A33:A44"/>
    <mergeCell ref="B21:B26"/>
    <mergeCell ref="B27:B32"/>
    <mergeCell ref="B33:B38"/>
  </mergeCells>
  <printOptions horizontalCentered="1" verticalCentered="1"/>
  <pageMargins left="0" right="0" top="0.35433070866141736" bottom="0.7874015748031497" header="0.31496062992125984" footer="0"/>
  <pageSetup fitToHeight="0" horizontalDpi="600" verticalDpi="600" orientation="landscape"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tabSelected="1" zoomScale="80" zoomScaleNormal="80" zoomScaleSheetLayoutView="80" workbookViewId="0" topLeftCell="A1">
      <selection activeCell="C8" sqref="C8:C9"/>
    </sheetView>
  </sheetViews>
  <sheetFormatPr defaultColWidth="6.140625" defaultRowHeight="15"/>
  <cols>
    <col min="1" max="1" width="11.8515625" style="9" customWidth="1"/>
    <col min="2" max="2" width="14.00390625" style="9" customWidth="1"/>
    <col min="3" max="3" width="36.140625" style="26" customWidth="1"/>
    <col min="4" max="6" width="6.140625" style="9" customWidth="1"/>
    <col min="7" max="13" width="6.57421875" style="9" bestFit="1" customWidth="1"/>
    <col min="14" max="14" width="6.57421875" style="10" bestFit="1" customWidth="1"/>
    <col min="15" max="15" width="7.7109375" style="10" bestFit="1" customWidth="1"/>
    <col min="16" max="18" width="6.57421875" style="10" bestFit="1" customWidth="1"/>
    <col min="19" max="19" width="9.7109375" style="10" customWidth="1"/>
    <col min="20" max="20" width="10.57421875" style="10" customWidth="1"/>
    <col min="21" max="21" width="12.00390625" style="10" customWidth="1"/>
    <col min="22" max="22" width="44.00390625" style="14" customWidth="1"/>
    <col min="23" max="60" width="6.140625" style="14" customWidth="1"/>
    <col min="61" max="16384" width="6.140625" style="9" customWidth="1"/>
  </cols>
  <sheetData>
    <row r="1" spans="1:22" s="11" customFormat="1" ht="33" customHeight="1">
      <c r="A1" s="297"/>
      <c r="B1" s="298"/>
      <c r="C1" s="303" t="s">
        <v>0</v>
      </c>
      <c r="D1" s="303"/>
      <c r="E1" s="303"/>
      <c r="F1" s="303"/>
      <c r="G1" s="303"/>
      <c r="H1" s="303"/>
      <c r="I1" s="303"/>
      <c r="J1" s="303"/>
      <c r="K1" s="303"/>
      <c r="L1" s="303"/>
      <c r="M1" s="303"/>
      <c r="N1" s="303"/>
      <c r="O1" s="303"/>
      <c r="P1" s="303"/>
      <c r="Q1" s="303"/>
      <c r="R1" s="303"/>
      <c r="S1" s="303"/>
      <c r="T1" s="303"/>
      <c r="U1" s="303"/>
      <c r="V1" s="304"/>
    </row>
    <row r="2" spans="1:22" s="11" customFormat="1" ht="30" customHeight="1">
      <c r="A2" s="299"/>
      <c r="B2" s="300"/>
      <c r="C2" s="305" t="s">
        <v>82</v>
      </c>
      <c r="D2" s="305"/>
      <c r="E2" s="305"/>
      <c r="F2" s="305"/>
      <c r="G2" s="305"/>
      <c r="H2" s="305"/>
      <c r="I2" s="305"/>
      <c r="J2" s="305"/>
      <c r="K2" s="305"/>
      <c r="L2" s="305"/>
      <c r="M2" s="305"/>
      <c r="N2" s="305"/>
      <c r="O2" s="305"/>
      <c r="P2" s="305"/>
      <c r="Q2" s="305"/>
      <c r="R2" s="305"/>
      <c r="S2" s="305"/>
      <c r="T2" s="305"/>
      <c r="U2" s="305"/>
      <c r="V2" s="306"/>
    </row>
    <row r="3" spans="1:22" s="11" customFormat="1" ht="27.75" customHeight="1">
      <c r="A3" s="299"/>
      <c r="B3" s="300"/>
      <c r="C3" s="31" t="s">
        <v>1</v>
      </c>
      <c r="D3" s="307" t="s">
        <v>85</v>
      </c>
      <c r="E3" s="307"/>
      <c r="F3" s="307"/>
      <c r="G3" s="307"/>
      <c r="H3" s="307"/>
      <c r="I3" s="307"/>
      <c r="J3" s="307"/>
      <c r="K3" s="307"/>
      <c r="L3" s="307"/>
      <c r="M3" s="307"/>
      <c r="N3" s="307"/>
      <c r="O3" s="307"/>
      <c r="P3" s="307"/>
      <c r="Q3" s="307"/>
      <c r="R3" s="307"/>
      <c r="S3" s="307"/>
      <c r="T3" s="307"/>
      <c r="U3" s="307"/>
      <c r="V3" s="308"/>
    </row>
    <row r="4" spans="1:22" s="11" customFormat="1" ht="33" customHeight="1" thickBot="1">
      <c r="A4" s="301"/>
      <c r="B4" s="302"/>
      <c r="C4" s="48" t="s">
        <v>16</v>
      </c>
      <c r="D4" s="309" t="s">
        <v>86</v>
      </c>
      <c r="E4" s="309"/>
      <c r="F4" s="309"/>
      <c r="G4" s="309"/>
      <c r="H4" s="309"/>
      <c r="I4" s="309"/>
      <c r="J4" s="309"/>
      <c r="K4" s="309"/>
      <c r="L4" s="309"/>
      <c r="M4" s="309"/>
      <c r="N4" s="309"/>
      <c r="O4" s="309"/>
      <c r="P4" s="309"/>
      <c r="Q4" s="309"/>
      <c r="R4" s="309"/>
      <c r="S4" s="309"/>
      <c r="T4" s="309"/>
      <c r="U4" s="309"/>
      <c r="V4" s="310"/>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311" t="s">
        <v>34</v>
      </c>
      <c r="B6" s="313" t="s">
        <v>35</v>
      </c>
      <c r="C6" s="315" t="s">
        <v>36</v>
      </c>
      <c r="D6" s="322" t="s">
        <v>37</v>
      </c>
      <c r="E6" s="323"/>
      <c r="F6" s="313" t="s">
        <v>171</v>
      </c>
      <c r="G6" s="313"/>
      <c r="H6" s="313"/>
      <c r="I6" s="313"/>
      <c r="J6" s="313"/>
      <c r="K6" s="313"/>
      <c r="L6" s="313"/>
      <c r="M6" s="313"/>
      <c r="N6" s="313"/>
      <c r="O6" s="313"/>
      <c r="P6" s="313"/>
      <c r="Q6" s="313"/>
      <c r="R6" s="313"/>
      <c r="S6" s="313"/>
      <c r="T6" s="313" t="s">
        <v>41</v>
      </c>
      <c r="U6" s="313"/>
      <c r="V6" s="324" t="s">
        <v>253</v>
      </c>
    </row>
    <row r="7" spans="1:22" s="13" customFormat="1" ht="48.75" customHeight="1" thickBot="1">
      <c r="A7" s="312"/>
      <c r="B7" s="314"/>
      <c r="C7" s="316"/>
      <c r="D7" s="68" t="s">
        <v>38</v>
      </c>
      <c r="E7" s="68" t="s">
        <v>39</v>
      </c>
      <c r="F7" s="68" t="s">
        <v>40</v>
      </c>
      <c r="G7" s="69" t="s">
        <v>17</v>
      </c>
      <c r="H7" s="69" t="s">
        <v>18</v>
      </c>
      <c r="I7" s="69" t="s">
        <v>19</v>
      </c>
      <c r="J7" s="69" t="s">
        <v>20</v>
      </c>
      <c r="K7" s="69" t="s">
        <v>21</v>
      </c>
      <c r="L7" s="69" t="s">
        <v>22</v>
      </c>
      <c r="M7" s="69" t="s">
        <v>23</v>
      </c>
      <c r="N7" s="69" t="s">
        <v>24</v>
      </c>
      <c r="O7" s="69" t="s">
        <v>25</v>
      </c>
      <c r="P7" s="69" t="s">
        <v>26</v>
      </c>
      <c r="Q7" s="69" t="s">
        <v>27</v>
      </c>
      <c r="R7" s="69" t="s">
        <v>28</v>
      </c>
      <c r="S7" s="95" t="s">
        <v>29</v>
      </c>
      <c r="T7" s="95" t="s">
        <v>42</v>
      </c>
      <c r="U7" s="95" t="s">
        <v>43</v>
      </c>
      <c r="V7" s="325"/>
    </row>
    <row r="8" spans="1:22" s="14" customFormat="1" ht="35.25" customHeight="1">
      <c r="A8" s="294" t="s">
        <v>100</v>
      </c>
      <c r="B8" s="294" t="s">
        <v>88</v>
      </c>
      <c r="C8" s="431" t="s">
        <v>223</v>
      </c>
      <c r="D8" s="267" t="s">
        <v>101</v>
      </c>
      <c r="E8" s="267"/>
      <c r="F8" s="32" t="s">
        <v>30</v>
      </c>
      <c r="G8" s="83">
        <v>0</v>
      </c>
      <c r="H8" s="83">
        <v>0</v>
      </c>
      <c r="I8" s="83">
        <v>0.2</v>
      </c>
      <c r="J8" s="83">
        <v>0.2</v>
      </c>
      <c r="K8" s="83">
        <v>0.2</v>
      </c>
      <c r="L8" s="83">
        <v>0.2</v>
      </c>
      <c r="M8" s="83">
        <v>0.2</v>
      </c>
      <c r="N8" s="83">
        <v>0</v>
      </c>
      <c r="O8" s="83">
        <v>0</v>
      </c>
      <c r="P8" s="83">
        <v>0</v>
      </c>
      <c r="Q8" s="83">
        <v>0</v>
      </c>
      <c r="R8" s="83">
        <v>0</v>
      </c>
      <c r="S8" s="72">
        <f aca="true" t="shared" si="0" ref="S8:S35">SUM(G8:R8)</f>
        <v>1</v>
      </c>
      <c r="T8" s="271">
        <v>0.2</v>
      </c>
      <c r="U8" s="292">
        <v>0.02</v>
      </c>
      <c r="V8" s="444" t="s">
        <v>219</v>
      </c>
    </row>
    <row r="9" spans="1:22" s="14" customFormat="1" ht="35.25" customHeight="1" thickBot="1">
      <c r="A9" s="295"/>
      <c r="B9" s="295"/>
      <c r="C9" s="432"/>
      <c r="D9" s="268"/>
      <c r="E9" s="268"/>
      <c r="F9" s="70" t="s">
        <v>31</v>
      </c>
      <c r="G9" s="71">
        <v>0</v>
      </c>
      <c r="H9" s="71">
        <v>0</v>
      </c>
      <c r="I9" s="71">
        <v>0.2</v>
      </c>
      <c r="J9" s="71">
        <v>0</v>
      </c>
      <c r="K9" s="71">
        <v>0</v>
      </c>
      <c r="L9" s="71">
        <v>0</v>
      </c>
      <c r="M9" s="71">
        <v>0</v>
      </c>
      <c r="N9" s="71">
        <v>0</v>
      </c>
      <c r="O9" s="71">
        <v>0</v>
      </c>
      <c r="P9" s="97">
        <v>0</v>
      </c>
      <c r="Q9" s="97">
        <v>0</v>
      </c>
      <c r="R9" s="97">
        <v>0</v>
      </c>
      <c r="S9" s="72">
        <f>SUM(G9:R9)</f>
        <v>0.2</v>
      </c>
      <c r="T9" s="272"/>
      <c r="U9" s="278"/>
      <c r="V9" s="445"/>
    </row>
    <row r="10" spans="1:22" s="14" customFormat="1" ht="35.25" customHeight="1" thickBot="1">
      <c r="A10" s="295"/>
      <c r="B10" s="295"/>
      <c r="C10" s="433" t="s">
        <v>224</v>
      </c>
      <c r="D10" s="276" t="s">
        <v>101</v>
      </c>
      <c r="E10" s="276"/>
      <c r="F10" s="49" t="s">
        <v>30</v>
      </c>
      <c r="G10" s="437">
        <v>0</v>
      </c>
      <c r="H10" s="437">
        <v>0</v>
      </c>
      <c r="I10" s="437">
        <v>0</v>
      </c>
      <c r="J10" s="437">
        <v>0</v>
      </c>
      <c r="K10" s="437">
        <v>0.15</v>
      </c>
      <c r="L10" s="437">
        <v>0.15</v>
      </c>
      <c r="M10" s="437">
        <v>0.2</v>
      </c>
      <c r="N10" s="437">
        <v>0.3</v>
      </c>
      <c r="O10" s="154">
        <v>0.2</v>
      </c>
      <c r="P10" s="83">
        <v>0</v>
      </c>
      <c r="Q10" s="83">
        <v>0</v>
      </c>
      <c r="R10" s="83">
        <v>0</v>
      </c>
      <c r="S10" s="72">
        <f t="shared" si="0"/>
        <v>1</v>
      </c>
      <c r="T10" s="272"/>
      <c r="U10" s="277">
        <v>0.12</v>
      </c>
      <c r="V10" s="446" t="s">
        <v>198</v>
      </c>
    </row>
    <row r="11" spans="1:22" s="14" customFormat="1" ht="35.25" customHeight="1" thickBot="1">
      <c r="A11" s="295"/>
      <c r="B11" s="295"/>
      <c r="C11" s="432"/>
      <c r="D11" s="268"/>
      <c r="E11" s="268"/>
      <c r="F11" s="70" t="s">
        <v>31</v>
      </c>
      <c r="G11" s="437">
        <v>0</v>
      </c>
      <c r="H11" s="437">
        <v>0</v>
      </c>
      <c r="I11" s="437">
        <v>0</v>
      </c>
      <c r="J11" s="437">
        <v>0</v>
      </c>
      <c r="K11" s="437">
        <v>0</v>
      </c>
      <c r="L11" s="437">
        <v>0</v>
      </c>
      <c r="M11" s="437">
        <v>0</v>
      </c>
      <c r="N11" s="437">
        <v>0</v>
      </c>
      <c r="O11" s="437">
        <v>0</v>
      </c>
      <c r="P11" s="83">
        <v>0</v>
      </c>
      <c r="Q11" s="83">
        <v>0</v>
      </c>
      <c r="R11" s="83">
        <v>0</v>
      </c>
      <c r="S11" s="72">
        <f t="shared" si="0"/>
        <v>0</v>
      </c>
      <c r="T11" s="272"/>
      <c r="U11" s="278"/>
      <c r="V11" s="445"/>
    </row>
    <row r="12" spans="1:22" s="14" customFormat="1" ht="35.25" customHeight="1">
      <c r="A12" s="295"/>
      <c r="B12" s="295"/>
      <c r="C12" s="433" t="s">
        <v>225</v>
      </c>
      <c r="D12" s="276" t="s">
        <v>101</v>
      </c>
      <c r="E12" s="276"/>
      <c r="F12" s="49" t="s">
        <v>30</v>
      </c>
      <c r="G12" s="438">
        <v>0</v>
      </c>
      <c r="H12" s="438">
        <v>0.2</v>
      </c>
      <c r="I12" s="438">
        <v>0.3</v>
      </c>
      <c r="J12" s="438">
        <v>0.3</v>
      </c>
      <c r="K12" s="438">
        <v>0.2</v>
      </c>
      <c r="L12" s="437">
        <v>0</v>
      </c>
      <c r="M12" s="437">
        <v>0</v>
      </c>
      <c r="N12" s="437">
        <v>0</v>
      </c>
      <c r="O12" s="437">
        <v>0</v>
      </c>
      <c r="P12" s="83">
        <v>0</v>
      </c>
      <c r="Q12" s="76">
        <v>0</v>
      </c>
      <c r="R12" s="76">
        <v>0</v>
      </c>
      <c r="S12" s="72">
        <f t="shared" si="0"/>
        <v>1</v>
      </c>
      <c r="T12" s="272"/>
      <c r="U12" s="277">
        <v>0.04</v>
      </c>
      <c r="V12" s="444" t="s">
        <v>214</v>
      </c>
    </row>
    <row r="13" spans="1:22" s="14" customFormat="1" ht="35.25" customHeight="1" thickBot="1">
      <c r="A13" s="295"/>
      <c r="B13" s="295"/>
      <c r="C13" s="432"/>
      <c r="D13" s="268"/>
      <c r="E13" s="268"/>
      <c r="F13" s="70" t="s">
        <v>31</v>
      </c>
      <c r="G13" s="71">
        <v>0</v>
      </c>
      <c r="H13" s="71">
        <v>0</v>
      </c>
      <c r="I13" s="71">
        <v>0</v>
      </c>
      <c r="J13" s="71">
        <v>0</v>
      </c>
      <c r="K13" s="71">
        <v>0</v>
      </c>
      <c r="L13" s="71">
        <v>0</v>
      </c>
      <c r="M13" s="71">
        <v>0</v>
      </c>
      <c r="N13" s="71">
        <v>0</v>
      </c>
      <c r="O13" s="71">
        <v>0</v>
      </c>
      <c r="P13" s="71">
        <v>0</v>
      </c>
      <c r="Q13" s="71">
        <v>0</v>
      </c>
      <c r="R13" s="71">
        <v>0</v>
      </c>
      <c r="S13" s="72">
        <f t="shared" si="0"/>
        <v>0</v>
      </c>
      <c r="T13" s="272"/>
      <c r="U13" s="278"/>
      <c r="V13" s="445"/>
    </row>
    <row r="14" spans="1:22" s="14" customFormat="1" ht="35.25" customHeight="1">
      <c r="A14" s="295"/>
      <c r="B14" s="295"/>
      <c r="C14" s="434" t="s">
        <v>226</v>
      </c>
      <c r="D14" s="269" t="s">
        <v>101</v>
      </c>
      <c r="E14" s="269"/>
      <c r="F14" s="49" t="s">
        <v>30</v>
      </c>
      <c r="G14" s="437">
        <v>0</v>
      </c>
      <c r="H14" s="437">
        <v>0</v>
      </c>
      <c r="I14" s="437">
        <v>0</v>
      </c>
      <c r="J14" s="437">
        <v>0</v>
      </c>
      <c r="K14" s="437">
        <v>0</v>
      </c>
      <c r="L14" s="437">
        <v>0</v>
      </c>
      <c r="M14" s="437">
        <v>0</v>
      </c>
      <c r="N14" s="437">
        <v>0.2</v>
      </c>
      <c r="O14" s="437">
        <v>0.2</v>
      </c>
      <c r="P14" s="83">
        <v>0.2</v>
      </c>
      <c r="Q14" s="83">
        <v>0.2</v>
      </c>
      <c r="R14" s="83">
        <v>0.2</v>
      </c>
      <c r="S14" s="72">
        <f t="shared" si="0"/>
        <v>1</v>
      </c>
      <c r="T14" s="272"/>
      <c r="U14" s="274">
        <v>0.02</v>
      </c>
      <c r="V14" s="444" t="s">
        <v>198</v>
      </c>
    </row>
    <row r="15" spans="1:22" s="14" customFormat="1" ht="35.25" customHeight="1" thickBot="1">
      <c r="A15" s="295"/>
      <c r="B15" s="296"/>
      <c r="C15" s="435"/>
      <c r="D15" s="270"/>
      <c r="E15" s="270"/>
      <c r="F15" s="70" t="s">
        <v>31</v>
      </c>
      <c r="G15" s="71">
        <v>0</v>
      </c>
      <c r="H15" s="71">
        <v>0</v>
      </c>
      <c r="I15" s="71">
        <v>0</v>
      </c>
      <c r="J15" s="71">
        <v>0</v>
      </c>
      <c r="K15" s="71">
        <v>0</v>
      </c>
      <c r="L15" s="71">
        <v>0</v>
      </c>
      <c r="M15" s="71">
        <v>0</v>
      </c>
      <c r="N15" s="71">
        <v>0</v>
      </c>
      <c r="O15" s="71">
        <v>0</v>
      </c>
      <c r="P15" s="71">
        <v>0</v>
      </c>
      <c r="Q15" s="71">
        <v>0</v>
      </c>
      <c r="R15" s="71">
        <v>0</v>
      </c>
      <c r="S15" s="72">
        <f t="shared" si="0"/>
        <v>0</v>
      </c>
      <c r="T15" s="273"/>
      <c r="U15" s="275"/>
      <c r="V15" s="445"/>
    </row>
    <row r="16" spans="1:22" s="14" customFormat="1" ht="30.75" customHeight="1">
      <c r="A16" s="295"/>
      <c r="B16" s="319" t="s">
        <v>90</v>
      </c>
      <c r="C16" s="431" t="s">
        <v>227</v>
      </c>
      <c r="D16" s="267" t="s">
        <v>101</v>
      </c>
      <c r="E16" s="267"/>
      <c r="F16" s="32" t="s">
        <v>30</v>
      </c>
      <c r="G16" s="437">
        <v>0.06</v>
      </c>
      <c r="H16" s="437">
        <v>0.06</v>
      </c>
      <c r="I16" s="437">
        <v>0.06</v>
      </c>
      <c r="J16" s="437">
        <v>0.06</v>
      </c>
      <c r="K16" s="437">
        <v>0.06</v>
      </c>
      <c r="L16" s="437">
        <v>0.2</v>
      </c>
      <c r="M16" s="437">
        <v>0.06</v>
      </c>
      <c r="N16" s="437">
        <v>0.06</v>
      </c>
      <c r="O16" s="437">
        <v>0.06</v>
      </c>
      <c r="P16" s="83">
        <v>0.06</v>
      </c>
      <c r="Q16" s="83">
        <v>0.06</v>
      </c>
      <c r="R16" s="83">
        <v>0.2</v>
      </c>
      <c r="S16" s="72">
        <f t="shared" si="0"/>
        <v>1.0000000000000002</v>
      </c>
      <c r="T16" s="271">
        <v>0.05</v>
      </c>
      <c r="U16" s="292">
        <v>0.01</v>
      </c>
      <c r="V16" s="447" t="s">
        <v>173</v>
      </c>
    </row>
    <row r="17" spans="1:22" s="14" customFormat="1" ht="30.75" customHeight="1" thickBot="1">
      <c r="A17" s="295"/>
      <c r="B17" s="320"/>
      <c r="C17" s="436"/>
      <c r="D17" s="293"/>
      <c r="E17" s="293"/>
      <c r="F17" s="33" t="s">
        <v>31</v>
      </c>
      <c r="G17" s="437">
        <v>0.06</v>
      </c>
      <c r="H17" s="437">
        <v>0.06</v>
      </c>
      <c r="I17" s="437">
        <v>0.06</v>
      </c>
      <c r="J17" s="437">
        <v>0</v>
      </c>
      <c r="K17" s="437">
        <v>0</v>
      </c>
      <c r="L17" s="437">
        <v>0</v>
      </c>
      <c r="M17" s="437">
        <v>0</v>
      </c>
      <c r="N17" s="437">
        <v>0</v>
      </c>
      <c r="O17" s="437">
        <v>0</v>
      </c>
      <c r="P17" s="83">
        <v>0</v>
      </c>
      <c r="Q17" s="83">
        <v>0</v>
      </c>
      <c r="R17" s="83">
        <v>0</v>
      </c>
      <c r="S17" s="72">
        <f t="shared" si="0"/>
        <v>0.18</v>
      </c>
      <c r="T17" s="272"/>
      <c r="U17" s="278"/>
      <c r="V17" s="448"/>
    </row>
    <row r="18" spans="1:22" s="14" customFormat="1" ht="30.75" customHeight="1">
      <c r="A18" s="295"/>
      <c r="B18" s="320"/>
      <c r="C18" s="431" t="s">
        <v>228</v>
      </c>
      <c r="D18" s="267" t="s">
        <v>101</v>
      </c>
      <c r="E18" s="267"/>
      <c r="F18" s="32" t="s">
        <v>30</v>
      </c>
      <c r="G18" s="437">
        <v>0</v>
      </c>
      <c r="H18" s="437">
        <v>0</v>
      </c>
      <c r="I18" s="437">
        <v>0.5</v>
      </c>
      <c r="J18" s="437">
        <v>0.3</v>
      </c>
      <c r="K18" s="437">
        <v>0.2</v>
      </c>
      <c r="L18" s="437">
        <v>0</v>
      </c>
      <c r="M18" s="437">
        <v>0</v>
      </c>
      <c r="N18" s="437">
        <v>0</v>
      </c>
      <c r="O18" s="437">
        <v>0</v>
      </c>
      <c r="P18" s="83">
        <v>0</v>
      </c>
      <c r="Q18" s="83">
        <v>0</v>
      </c>
      <c r="R18" s="83">
        <v>0</v>
      </c>
      <c r="S18" s="72">
        <f t="shared" si="0"/>
        <v>1</v>
      </c>
      <c r="T18" s="272"/>
      <c r="U18" s="292">
        <v>0.01</v>
      </c>
      <c r="V18" s="444" t="s">
        <v>174</v>
      </c>
    </row>
    <row r="19" spans="1:22" s="14" customFormat="1" ht="30.75" customHeight="1" thickBot="1">
      <c r="A19" s="295"/>
      <c r="B19" s="320"/>
      <c r="C19" s="436"/>
      <c r="D19" s="293"/>
      <c r="E19" s="293"/>
      <c r="F19" s="33" t="s">
        <v>31</v>
      </c>
      <c r="G19" s="437">
        <v>0</v>
      </c>
      <c r="H19" s="437">
        <v>0</v>
      </c>
      <c r="I19" s="437">
        <v>0.5</v>
      </c>
      <c r="J19" s="437">
        <v>0</v>
      </c>
      <c r="K19" s="437">
        <v>0</v>
      </c>
      <c r="L19" s="437">
        <v>0</v>
      </c>
      <c r="M19" s="437">
        <v>0</v>
      </c>
      <c r="N19" s="437">
        <v>0</v>
      </c>
      <c r="O19" s="437">
        <v>0</v>
      </c>
      <c r="P19" s="83">
        <v>0</v>
      </c>
      <c r="Q19" s="83">
        <v>0</v>
      </c>
      <c r="R19" s="83">
        <v>0</v>
      </c>
      <c r="S19" s="72">
        <f t="shared" si="0"/>
        <v>0.5</v>
      </c>
      <c r="T19" s="272"/>
      <c r="U19" s="278"/>
      <c r="V19" s="449"/>
    </row>
    <row r="20" spans="1:22" s="14" customFormat="1" ht="41.25" customHeight="1">
      <c r="A20" s="295"/>
      <c r="B20" s="320"/>
      <c r="C20" s="431" t="s">
        <v>229</v>
      </c>
      <c r="D20" s="267" t="s">
        <v>101</v>
      </c>
      <c r="E20" s="267"/>
      <c r="F20" s="32" t="s">
        <v>30</v>
      </c>
      <c r="G20" s="437">
        <v>0</v>
      </c>
      <c r="H20" s="437">
        <v>0.05</v>
      </c>
      <c r="I20" s="437">
        <v>0.1</v>
      </c>
      <c r="J20" s="437">
        <v>0.1</v>
      </c>
      <c r="K20" s="437">
        <v>0.1</v>
      </c>
      <c r="L20" s="437">
        <v>0.1</v>
      </c>
      <c r="M20" s="437">
        <v>0.1</v>
      </c>
      <c r="N20" s="437">
        <v>0.1</v>
      </c>
      <c r="O20" s="439">
        <v>0.1</v>
      </c>
      <c r="P20" s="83">
        <v>0.1</v>
      </c>
      <c r="Q20" s="83">
        <v>0.1</v>
      </c>
      <c r="R20" s="83">
        <v>0.05</v>
      </c>
      <c r="S20" s="72">
        <f t="shared" si="0"/>
        <v>0.9999999999999999</v>
      </c>
      <c r="T20" s="272"/>
      <c r="U20" s="292">
        <v>0.01</v>
      </c>
      <c r="V20" s="450" t="s">
        <v>175</v>
      </c>
    </row>
    <row r="21" spans="1:22" s="14" customFormat="1" ht="41.25" customHeight="1" thickBot="1">
      <c r="A21" s="295"/>
      <c r="B21" s="320"/>
      <c r="C21" s="432"/>
      <c r="D21" s="268"/>
      <c r="E21" s="268"/>
      <c r="F21" s="70" t="s">
        <v>31</v>
      </c>
      <c r="G21" s="437">
        <v>0</v>
      </c>
      <c r="H21" s="437">
        <v>0.05</v>
      </c>
      <c r="I21" s="437">
        <v>0.1</v>
      </c>
      <c r="J21" s="437">
        <v>0</v>
      </c>
      <c r="K21" s="437">
        <v>0</v>
      </c>
      <c r="L21" s="437">
        <v>0</v>
      </c>
      <c r="M21" s="437">
        <v>0</v>
      </c>
      <c r="N21" s="437">
        <v>0</v>
      </c>
      <c r="O21" s="437">
        <v>0</v>
      </c>
      <c r="P21" s="83">
        <v>0</v>
      </c>
      <c r="Q21" s="83">
        <v>0</v>
      </c>
      <c r="R21" s="83">
        <v>0</v>
      </c>
      <c r="S21" s="72">
        <f t="shared" si="0"/>
        <v>0.15000000000000002</v>
      </c>
      <c r="T21" s="272"/>
      <c r="U21" s="278"/>
      <c r="V21" s="451"/>
    </row>
    <row r="22" spans="1:22" s="14" customFormat="1" ht="30.75" customHeight="1">
      <c r="A22" s="295"/>
      <c r="B22" s="320"/>
      <c r="C22" s="431" t="s">
        <v>230</v>
      </c>
      <c r="D22" s="267" t="s">
        <v>101</v>
      </c>
      <c r="E22" s="267"/>
      <c r="F22" s="32" t="s">
        <v>30</v>
      </c>
      <c r="G22" s="437">
        <v>0.05</v>
      </c>
      <c r="H22" s="437">
        <v>0.09</v>
      </c>
      <c r="I22" s="437">
        <v>0.09</v>
      </c>
      <c r="J22" s="437">
        <v>0.09</v>
      </c>
      <c r="K22" s="437">
        <v>0.09</v>
      </c>
      <c r="L22" s="437">
        <v>0.09</v>
      </c>
      <c r="M22" s="437">
        <v>0.09</v>
      </c>
      <c r="N22" s="437">
        <v>0.09</v>
      </c>
      <c r="O22" s="438">
        <v>0.09</v>
      </c>
      <c r="P22" s="77">
        <v>0.09</v>
      </c>
      <c r="Q22" s="77">
        <v>0.09</v>
      </c>
      <c r="R22" s="77">
        <v>0.05</v>
      </c>
      <c r="S22" s="72">
        <f t="shared" si="0"/>
        <v>0.9999999999999999</v>
      </c>
      <c r="T22" s="272"/>
      <c r="U22" s="292">
        <v>0.01</v>
      </c>
      <c r="V22" s="450" t="s">
        <v>176</v>
      </c>
    </row>
    <row r="23" spans="1:22" s="14" customFormat="1" ht="30.75" customHeight="1" thickBot="1">
      <c r="A23" s="295"/>
      <c r="B23" s="320"/>
      <c r="C23" s="436"/>
      <c r="D23" s="293"/>
      <c r="E23" s="293"/>
      <c r="F23" s="33" t="s">
        <v>31</v>
      </c>
      <c r="G23" s="437">
        <v>0.05</v>
      </c>
      <c r="H23" s="437">
        <v>0.09</v>
      </c>
      <c r="I23" s="437">
        <v>0.09</v>
      </c>
      <c r="J23" s="437">
        <v>0</v>
      </c>
      <c r="K23" s="437">
        <v>0</v>
      </c>
      <c r="L23" s="437">
        <v>0</v>
      </c>
      <c r="M23" s="437">
        <v>0</v>
      </c>
      <c r="N23" s="437">
        <v>0</v>
      </c>
      <c r="O23" s="437">
        <v>0</v>
      </c>
      <c r="P23" s="83">
        <v>0</v>
      </c>
      <c r="Q23" s="83">
        <v>0</v>
      </c>
      <c r="R23" s="83">
        <v>0</v>
      </c>
      <c r="S23" s="72">
        <f t="shared" si="0"/>
        <v>0.23</v>
      </c>
      <c r="T23" s="272"/>
      <c r="U23" s="278"/>
      <c r="V23" s="451"/>
    </row>
    <row r="24" spans="1:22" s="14" customFormat="1" ht="30.75" customHeight="1">
      <c r="A24" s="295"/>
      <c r="B24" s="320"/>
      <c r="C24" s="431" t="s">
        <v>231</v>
      </c>
      <c r="D24" s="267" t="s">
        <v>101</v>
      </c>
      <c r="E24" s="267"/>
      <c r="F24" s="32" t="s">
        <v>30</v>
      </c>
      <c r="G24" s="437">
        <v>0.05</v>
      </c>
      <c r="H24" s="437">
        <v>0.09</v>
      </c>
      <c r="I24" s="437">
        <v>0.09</v>
      </c>
      <c r="J24" s="437">
        <v>0.09</v>
      </c>
      <c r="K24" s="437">
        <v>0.09</v>
      </c>
      <c r="L24" s="437">
        <v>0.09</v>
      </c>
      <c r="M24" s="437">
        <v>0.09</v>
      </c>
      <c r="N24" s="437">
        <v>0.09</v>
      </c>
      <c r="O24" s="437">
        <v>0.09</v>
      </c>
      <c r="P24" s="83">
        <v>0.09</v>
      </c>
      <c r="Q24" s="83">
        <v>0.09</v>
      </c>
      <c r="R24" s="83">
        <v>0.05</v>
      </c>
      <c r="S24" s="72">
        <f t="shared" si="0"/>
        <v>0.9999999999999999</v>
      </c>
      <c r="T24" s="272"/>
      <c r="U24" s="292">
        <v>0.01</v>
      </c>
      <c r="V24" s="444" t="s">
        <v>177</v>
      </c>
    </row>
    <row r="25" spans="1:22" s="14" customFormat="1" ht="30.75" customHeight="1" thickBot="1">
      <c r="A25" s="295"/>
      <c r="B25" s="321"/>
      <c r="C25" s="436"/>
      <c r="D25" s="293"/>
      <c r="E25" s="293"/>
      <c r="F25" s="33" t="s">
        <v>31</v>
      </c>
      <c r="G25" s="440">
        <v>0.05</v>
      </c>
      <c r="H25" s="440">
        <v>0.09</v>
      </c>
      <c r="I25" s="440">
        <v>0.09</v>
      </c>
      <c r="J25" s="440">
        <v>0</v>
      </c>
      <c r="K25" s="440">
        <v>0</v>
      </c>
      <c r="L25" s="440">
        <v>0</v>
      </c>
      <c r="M25" s="440">
        <v>0</v>
      </c>
      <c r="N25" s="440">
        <v>0</v>
      </c>
      <c r="O25" s="440">
        <v>0</v>
      </c>
      <c r="P25" s="162">
        <v>0</v>
      </c>
      <c r="Q25" s="162">
        <v>0</v>
      </c>
      <c r="R25" s="162">
        <v>0</v>
      </c>
      <c r="S25" s="72">
        <f t="shared" si="0"/>
        <v>0.23</v>
      </c>
      <c r="T25" s="273"/>
      <c r="U25" s="278"/>
      <c r="V25" s="452"/>
    </row>
    <row r="26" spans="1:22" s="14" customFormat="1" ht="30.75" customHeight="1">
      <c r="A26" s="295"/>
      <c r="B26" s="317" t="s">
        <v>92</v>
      </c>
      <c r="C26" s="431" t="s">
        <v>232</v>
      </c>
      <c r="D26" s="267" t="s">
        <v>101</v>
      </c>
      <c r="E26" s="267"/>
      <c r="F26" s="32" t="s">
        <v>30</v>
      </c>
      <c r="G26" s="441">
        <v>0</v>
      </c>
      <c r="H26" s="441">
        <v>0</v>
      </c>
      <c r="I26" s="441">
        <v>0.25</v>
      </c>
      <c r="J26" s="441">
        <v>0</v>
      </c>
      <c r="K26" s="441">
        <v>0.25</v>
      </c>
      <c r="L26" s="441">
        <v>0</v>
      </c>
      <c r="M26" s="441">
        <v>0</v>
      </c>
      <c r="N26" s="441">
        <v>0.25</v>
      </c>
      <c r="O26" s="441">
        <v>0</v>
      </c>
      <c r="P26" s="164">
        <v>0</v>
      </c>
      <c r="Q26" s="164">
        <v>0.25</v>
      </c>
      <c r="R26" s="164">
        <v>0</v>
      </c>
      <c r="S26" s="165">
        <f t="shared" si="0"/>
        <v>1</v>
      </c>
      <c r="T26" s="271">
        <v>0.2</v>
      </c>
      <c r="U26" s="292">
        <v>0.025</v>
      </c>
      <c r="V26" s="453" t="s">
        <v>190</v>
      </c>
    </row>
    <row r="27" spans="1:22" s="14" customFormat="1" ht="30.75" customHeight="1" thickBot="1">
      <c r="A27" s="295"/>
      <c r="B27" s="318"/>
      <c r="C27" s="432"/>
      <c r="D27" s="268"/>
      <c r="E27" s="268"/>
      <c r="F27" s="70" t="s">
        <v>31</v>
      </c>
      <c r="G27" s="442">
        <v>0</v>
      </c>
      <c r="H27" s="442">
        <v>0</v>
      </c>
      <c r="I27" s="442">
        <v>0</v>
      </c>
      <c r="J27" s="442">
        <v>0</v>
      </c>
      <c r="K27" s="442">
        <v>0</v>
      </c>
      <c r="L27" s="442">
        <v>0</v>
      </c>
      <c r="M27" s="442">
        <v>0</v>
      </c>
      <c r="N27" s="442">
        <v>0</v>
      </c>
      <c r="O27" s="442">
        <v>0</v>
      </c>
      <c r="P27" s="166">
        <v>0</v>
      </c>
      <c r="Q27" s="166">
        <v>0</v>
      </c>
      <c r="R27" s="166">
        <v>0</v>
      </c>
      <c r="S27" s="167">
        <f t="shared" si="0"/>
        <v>0</v>
      </c>
      <c r="T27" s="272"/>
      <c r="U27" s="278"/>
      <c r="V27" s="454"/>
    </row>
    <row r="28" spans="1:22" s="14" customFormat="1" ht="30.75" customHeight="1">
      <c r="A28" s="295"/>
      <c r="B28" s="318"/>
      <c r="C28" s="433" t="s">
        <v>233</v>
      </c>
      <c r="D28" s="276" t="s">
        <v>101</v>
      </c>
      <c r="E28" s="276"/>
      <c r="F28" s="49" t="s">
        <v>30</v>
      </c>
      <c r="G28" s="437">
        <v>0</v>
      </c>
      <c r="H28" s="437">
        <v>0</v>
      </c>
      <c r="I28" s="437">
        <v>0</v>
      </c>
      <c r="J28" s="437">
        <v>0</v>
      </c>
      <c r="K28" s="437">
        <v>0</v>
      </c>
      <c r="L28" s="437">
        <v>0</v>
      </c>
      <c r="M28" s="437">
        <v>0</v>
      </c>
      <c r="N28" s="437">
        <v>0</v>
      </c>
      <c r="O28" s="437">
        <v>0.3</v>
      </c>
      <c r="P28" s="83">
        <v>0.3</v>
      </c>
      <c r="Q28" s="83">
        <v>0</v>
      </c>
      <c r="R28" s="83">
        <v>0.4</v>
      </c>
      <c r="S28" s="163">
        <f t="shared" si="0"/>
        <v>1</v>
      </c>
      <c r="T28" s="272"/>
      <c r="U28" s="292">
        <v>0.05</v>
      </c>
      <c r="V28" s="455" t="s">
        <v>191</v>
      </c>
    </row>
    <row r="29" spans="1:22" s="14" customFormat="1" ht="30.75" customHeight="1" thickBot="1">
      <c r="A29" s="295"/>
      <c r="B29" s="318"/>
      <c r="C29" s="432"/>
      <c r="D29" s="268"/>
      <c r="E29" s="268"/>
      <c r="F29" s="70" t="s">
        <v>31</v>
      </c>
      <c r="G29" s="437">
        <v>0</v>
      </c>
      <c r="H29" s="437">
        <v>0</v>
      </c>
      <c r="I29" s="437">
        <v>0</v>
      </c>
      <c r="J29" s="437">
        <v>0</v>
      </c>
      <c r="K29" s="437">
        <v>0</v>
      </c>
      <c r="L29" s="437">
        <v>0</v>
      </c>
      <c r="M29" s="437">
        <v>0</v>
      </c>
      <c r="N29" s="437">
        <v>0</v>
      </c>
      <c r="O29" s="437">
        <v>0</v>
      </c>
      <c r="P29" s="83">
        <v>0</v>
      </c>
      <c r="Q29" s="83">
        <v>0</v>
      </c>
      <c r="R29" s="83">
        <v>0</v>
      </c>
      <c r="S29" s="72">
        <f t="shared" si="0"/>
        <v>0</v>
      </c>
      <c r="T29" s="272"/>
      <c r="U29" s="278"/>
      <c r="V29" s="455"/>
    </row>
    <row r="30" spans="1:22" s="14" customFormat="1" ht="30.75" customHeight="1">
      <c r="A30" s="295"/>
      <c r="B30" s="318"/>
      <c r="C30" s="431" t="s">
        <v>234</v>
      </c>
      <c r="D30" s="267" t="s">
        <v>101</v>
      </c>
      <c r="E30" s="267"/>
      <c r="F30" s="32" t="s">
        <v>30</v>
      </c>
      <c r="G30" s="437">
        <v>0</v>
      </c>
      <c r="H30" s="437">
        <v>0</v>
      </c>
      <c r="I30" s="437">
        <v>0</v>
      </c>
      <c r="J30" s="437">
        <v>0.1</v>
      </c>
      <c r="K30" s="437">
        <v>0.1</v>
      </c>
      <c r="L30" s="437">
        <v>0.1</v>
      </c>
      <c r="M30" s="437">
        <v>0.05</v>
      </c>
      <c r="N30" s="437">
        <v>0.1</v>
      </c>
      <c r="O30" s="437">
        <v>0.15</v>
      </c>
      <c r="P30" s="83">
        <v>0.1</v>
      </c>
      <c r="Q30" s="83">
        <v>0.2</v>
      </c>
      <c r="R30" s="83">
        <v>0.1</v>
      </c>
      <c r="S30" s="72">
        <f t="shared" si="0"/>
        <v>1.0000000000000002</v>
      </c>
      <c r="T30" s="272"/>
      <c r="U30" s="265">
        <v>0.05</v>
      </c>
      <c r="V30" s="447" t="s">
        <v>193</v>
      </c>
    </row>
    <row r="31" spans="1:22" s="14" customFormat="1" ht="30.75" customHeight="1" thickBot="1">
      <c r="A31" s="295"/>
      <c r="B31" s="318"/>
      <c r="C31" s="432"/>
      <c r="D31" s="268"/>
      <c r="E31" s="268"/>
      <c r="F31" s="70" t="s">
        <v>31</v>
      </c>
      <c r="G31" s="437">
        <v>0</v>
      </c>
      <c r="H31" s="437">
        <v>0</v>
      </c>
      <c r="I31" s="437">
        <v>0</v>
      </c>
      <c r="J31" s="437">
        <v>0</v>
      </c>
      <c r="K31" s="437">
        <v>0</v>
      </c>
      <c r="L31" s="437">
        <v>0</v>
      </c>
      <c r="M31" s="437">
        <v>0</v>
      </c>
      <c r="N31" s="437">
        <v>0</v>
      </c>
      <c r="O31" s="437">
        <v>0</v>
      </c>
      <c r="P31" s="83">
        <v>0</v>
      </c>
      <c r="Q31" s="83">
        <v>0</v>
      </c>
      <c r="R31" s="83">
        <v>0</v>
      </c>
      <c r="S31" s="72">
        <f t="shared" si="0"/>
        <v>0</v>
      </c>
      <c r="T31" s="272"/>
      <c r="U31" s="266"/>
      <c r="V31" s="448"/>
    </row>
    <row r="32" spans="1:22" s="14" customFormat="1" ht="30.75" customHeight="1">
      <c r="A32" s="295"/>
      <c r="B32" s="318"/>
      <c r="C32" s="431" t="s">
        <v>235</v>
      </c>
      <c r="D32" s="267" t="s">
        <v>101</v>
      </c>
      <c r="E32" s="267"/>
      <c r="F32" s="32" t="s">
        <v>30</v>
      </c>
      <c r="G32" s="437">
        <v>0</v>
      </c>
      <c r="H32" s="437">
        <v>0.05</v>
      </c>
      <c r="I32" s="437">
        <v>0.05</v>
      </c>
      <c r="J32" s="437">
        <v>0.1</v>
      </c>
      <c r="K32" s="437">
        <v>0.3</v>
      </c>
      <c r="L32" s="437">
        <v>0</v>
      </c>
      <c r="M32" s="437">
        <v>0.05</v>
      </c>
      <c r="N32" s="437">
        <v>0.05</v>
      </c>
      <c r="O32" s="437">
        <v>0.05</v>
      </c>
      <c r="P32" s="83">
        <v>0.15</v>
      </c>
      <c r="Q32" s="83">
        <v>0.2</v>
      </c>
      <c r="R32" s="83">
        <v>0</v>
      </c>
      <c r="S32" s="72">
        <f t="shared" si="0"/>
        <v>1.0000000000000002</v>
      </c>
      <c r="T32" s="272"/>
      <c r="U32" s="265">
        <v>0.05</v>
      </c>
      <c r="V32" s="447" t="s">
        <v>187</v>
      </c>
    </row>
    <row r="33" spans="1:22" s="14" customFormat="1" ht="30.75" customHeight="1" thickBot="1">
      <c r="A33" s="295"/>
      <c r="B33" s="318"/>
      <c r="C33" s="432"/>
      <c r="D33" s="268"/>
      <c r="E33" s="268"/>
      <c r="F33" s="70" t="s">
        <v>31</v>
      </c>
      <c r="G33" s="437">
        <v>0</v>
      </c>
      <c r="H33" s="437">
        <v>0.05</v>
      </c>
      <c r="I33" s="437">
        <v>0.05</v>
      </c>
      <c r="J33" s="437">
        <v>0</v>
      </c>
      <c r="K33" s="437">
        <v>0</v>
      </c>
      <c r="L33" s="437">
        <v>0</v>
      </c>
      <c r="M33" s="437">
        <v>0</v>
      </c>
      <c r="N33" s="437">
        <v>0</v>
      </c>
      <c r="O33" s="437">
        <v>0</v>
      </c>
      <c r="P33" s="83">
        <v>0</v>
      </c>
      <c r="Q33" s="83">
        <v>0</v>
      </c>
      <c r="R33" s="83">
        <v>0</v>
      </c>
      <c r="S33" s="72">
        <f t="shared" si="0"/>
        <v>0.1</v>
      </c>
      <c r="T33" s="272"/>
      <c r="U33" s="266"/>
      <c r="V33" s="448"/>
    </row>
    <row r="34" spans="1:22" s="14" customFormat="1" ht="30.75" customHeight="1">
      <c r="A34" s="295"/>
      <c r="B34" s="318"/>
      <c r="C34" s="431" t="s">
        <v>236</v>
      </c>
      <c r="D34" s="267" t="s">
        <v>101</v>
      </c>
      <c r="E34" s="267"/>
      <c r="F34" s="32" t="s">
        <v>30</v>
      </c>
      <c r="G34" s="437">
        <v>0</v>
      </c>
      <c r="H34" s="437">
        <v>0</v>
      </c>
      <c r="I34" s="437">
        <v>0.25</v>
      </c>
      <c r="J34" s="437">
        <v>0</v>
      </c>
      <c r="K34" s="437">
        <v>0</v>
      </c>
      <c r="L34" s="437">
        <v>0.25</v>
      </c>
      <c r="M34" s="437">
        <v>0</v>
      </c>
      <c r="N34" s="437">
        <v>0</v>
      </c>
      <c r="O34" s="437">
        <v>0.25</v>
      </c>
      <c r="P34" s="83">
        <v>0</v>
      </c>
      <c r="Q34" s="83">
        <v>0</v>
      </c>
      <c r="R34" s="83">
        <v>0.25</v>
      </c>
      <c r="S34" s="72">
        <f t="shared" si="0"/>
        <v>1</v>
      </c>
      <c r="T34" s="272"/>
      <c r="U34" s="265">
        <v>0.025</v>
      </c>
      <c r="V34" s="447" t="s">
        <v>192</v>
      </c>
    </row>
    <row r="35" spans="1:22" s="14" customFormat="1" ht="30.75" customHeight="1" thickBot="1">
      <c r="A35" s="295"/>
      <c r="B35" s="318"/>
      <c r="C35" s="432"/>
      <c r="D35" s="268"/>
      <c r="E35" s="268"/>
      <c r="F35" s="70" t="s">
        <v>31</v>
      </c>
      <c r="G35" s="437">
        <v>0</v>
      </c>
      <c r="H35" s="437">
        <v>0</v>
      </c>
      <c r="I35" s="437">
        <v>0</v>
      </c>
      <c r="J35" s="437">
        <v>0</v>
      </c>
      <c r="K35" s="437">
        <v>0</v>
      </c>
      <c r="L35" s="437">
        <v>0</v>
      </c>
      <c r="M35" s="437">
        <v>0</v>
      </c>
      <c r="N35" s="437">
        <v>0</v>
      </c>
      <c r="O35" s="437">
        <v>0</v>
      </c>
      <c r="P35" s="83">
        <v>0</v>
      </c>
      <c r="Q35" s="83">
        <v>0</v>
      </c>
      <c r="R35" s="83">
        <v>0</v>
      </c>
      <c r="S35" s="72">
        <f t="shared" si="0"/>
        <v>0</v>
      </c>
      <c r="T35" s="272"/>
      <c r="U35" s="266"/>
      <c r="V35" s="448"/>
    </row>
    <row r="36" spans="1:22" s="14" customFormat="1" ht="25.5" customHeight="1">
      <c r="A36" s="287"/>
      <c r="B36" s="289" t="s">
        <v>172</v>
      </c>
      <c r="C36" s="431" t="s">
        <v>237</v>
      </c>
      <c r="D36" s="267" t="s">
        <v>101</v>
      </c>
      <c r="E36" s="267"/>
      <c r="F36" s="32" t="s">
        <v>30</v>
      </c>
      <c r="G36" s="73">
        <v>0.05</v>
      </c>
      <c r="H36" s="73">
        <v>0.09</v>
      </c>
      <c r="I36" s="73">
        <v>0.09</v>
      </c>
      <c r="J36" s="437">
        <v>0.09</v>
      </c>
      <c r="K36" s="437">
        <v>0.09</v>
      </c>
      <c r="L36" s="437">
        <v>0.09</v>
      </c>
      <c r="M36" s="437">
        <v>0.09</v>
      </c>
      <c r="N36" s="437">
        <v>0.09</v>
      </c>
      <c r="O36" s="437">
        <v>0.09</v>
      </c>
      <c r="P36" s="161">
        <v>0.09</v>
      </c>
      <c r="Q36" s="161">
        <v>0.09</v>
      </c>
      <c r="R36" s="161">
        <v>0.05</v>
      </c>
      <c r="S36" s="72">
        <f aca="true" t="shared" si="1" ref="S36:S63">SUM(G36:R36)</f>
        <v>0.9999999999999999</v>
      </c>
      <c r="T36" s="272">
        <v>0.2</v>
      </c>
      <c r="U36" s="265">
        <v>0.05</v>
      </c>
      <c r="V36" s="456" t="s">
        <v>188</v>
      </c>
    </row>
    <row r="37" spans="1:22" s="14" customFormat="1" ht="62.25" customHeight="1" thickBot="1">
      <c r="A37" s="287"/>
      <c r="B37" s="290"/>
      <c r="C37" s="432"/>
      <c r="D37" s="268"/>
      <c r="E37" s="268"/>
      <c r="F37" s="70" t="s">
        <v>31</v>
      </c>
      <c r="G37" s="437">
        <v>0.3</v>
      </c>
      <c r="H37" s="437">
        <v>0.3</v>
      </c>
      <c r="I37" s="437">
        <v>0.2</v>
      </c>
      <c r="J37" s="437">
        <v>0</v>
      </c>
      <c r="K37" s="437">
        <v>0</v>
      </c>
      <c r="L37" s="437">
        <v>0</v>
      </c>
      <c r="M37" s="437">
        <v>0</v>
      </c>
      <c r="N37" s="437">
        <v>0</v>
      </c>
      <c r="O37" s="437">
        <v>0</v>
      </c>
      <c r="P37" s="83">
        <v>0</v>
      </c>
      <c r="Q37" s="83">
        <v>0</v>
      </c>
      <c r="R37" s="83">
        <v>0</v>
      </c>
      <c r="S37" s="72">
        <f t="shared" si="1"/>
        <v>0.8</v>
      </c>
      <c r="T37" s="272"/>
      <c r="U37" s="266"/>
      <c r="V37" s="457"/>
    </row>
    <row r="38" spans="1:22" s="14" customFormat="1" ht="30.75" customHeight="1">
      <c r="A38" s="287"/>
      <c r="B38" s="290"/>
      <c r="C38" s="431" t="s">
        <v>238</v>
      </c>
      <c r="D38" s="267" t="s">
        <v>101</v>
      </c>
      <c r="E38" s="267"/>
      <c r="F38" s="32" t="s">
        <v>30</v>
      </c>
      <c r="G38" s="73">
        <v>0.05</v>
      </c>
      <c r="H38" s="73">
        <v>0.09</v>
      </c>
      <c r="I38" s="73">
        <v>0.09</v>
      </c>
      <c r="J38" s="437">
        <v>0.09</v>
      </c>
      <c r="K38" s="437">
        <v>0.09</v>
      </c>
      <c r="L38" s="437">
        <v>0.09</v>
      </c>
      <c r="M38" s="437">
        <v>0.09</v>
      </c>
      <c r="N38" s="437">
        <v>0.09</v>
      </c>
      <c r="O38" s="437">
        <v>0.09</v>
      </c>
      <c r="P38" s="73">
        <v>0.09</v>
      </c>
      <c r="Q38" s="73">
        <v>0.09</v>
      </c>
      <c r="R38" s="73">
        <v>0.05</v>
      </c>
      <c r="S38" s="72">
        <f t="shared" si="1"/>
        <v>0.9999999999999999</v>
      </c>
      <c r="T38" s="272"/>
      <c r="U38" s="265">
        <v>0.05</v>
      </c>
      <c r="V38" s="456" t="s">
        <v>189</v>
      </c>
    </row>
    <row r="39" spans="1:22" s="14" customFormat="1" ht="30.75" customHeight="1" thickBot="1">
      <c r="A39" s="287"/>
      <c r="B39" s="290"/>
      <c r="C39" s="432"/>
      <c r="D39" s="268"/>
      <c r="E39" s="268"/>
      <c r="F39" s="70" t="s">
        <v>31</v>
      </c>
      <c r="G39" s="437">
        <v>0.05</v>
      </c>
      <c r="H39" s="437">
        <v>0.09</v>
      </c>
      <c r="I39" s="437">
        <v>0.09</v>
      </c>
      <c r="J39" s="437">
        <v>0</v>
      </c>
      <c r="K39" s="437">
        <v>0</v>
      </c>
      <c r="L39" s="437">
        <v>0</v>
      </c>
      <c r="M39" s="437">
        <v>0</v>
      </c>
      <c r="N39" s="437">
        <v>0</v>
      </c>
      <c r="O39" s="437">
        <v>0</v>
      </c>
      <c r="P39" s="83">
        <v>0</v>
      </c>
      <c r="Q39" s="83">
        <v>0</v>
      </c>
      <c r="R39" s="83">
        <v>0</v>
      </c>
      <c r="S39" s="72">
        <f t="shared" si="1"/>
        <v>0.23</v>
      </c>
      <c r="T39" s="272"/>
      <c r="U39" s="266"/>
      <c r="V39" s="457"/>
    </row>
    <row r="40" spans="1:22" s="14" customFormat="1" ht="78" customHeight="1">
      <c r="A40" s="287"/>
      <c r="B40" s="290"/>
      <c r="C40" s="431" t="s">
        <v>239</v>
      </c>
      <c r="D40" s="267" t="s">
        <v>101</v>
      </c>
      <c r="E40" s="267"/>
      <c r="F40" s="32" t="s">
        <v>30</v>
      </c>
      <c r="G40" s="73">
        <v>0</v>
      </c>
      <c r="H40" s="73">
        <v>0</v>
      </c>
      <c r="I40" s="73">
        <v>0</v>
      </c>
      <c r="J40" s="437">
        <v>0</v>
      </c>
      <c r="K40" s="437">
        <v>0</v>
      </c>
      <c r="L40" s="437">
        <v>0</v>
      </c>
      <c r="M40" s="437">
        <v>0</v>
      </c>
      <c r="N40" s="437">
        <v>0.3</v>
      </c>
      <c r="O40" s="437">
        <v>0.3</v>
      </c>
      <c r="P40" s="78">
        <v>0.3</v>
      </c>
      <c r="Q40" s="78">
        <v>0.1</v>
      </c>
      <c r="R40" s="78">
        <v>0</v>
      </c>
      <c r="S40" s="72">
        <f t="shared" si="1"/>
        <v>0.9999999999999999</v>
      </c>
      <c r="T40" s="272"/>
      <c r="U40" s="265">
        <v>0.1</v>
      </c>
      <c r="V40" s="455" t="s">
        <v>198</v>
      </c>
    </row>
    <row r="41" spans="1:22" s="14" customFormat="1" ht="78" customHeight="1" thickBot="1">
      <c r="A41" s="288"/>
      <c r="B41" s="291"/>
      <c r="C41" s="432"/>
      <c r="D41" s="268"/>
      <c r="E41" s="268"/>
      <c r="F41" s="70" t="s">
        <v>31</v>
      </c>
      <c r="G41" s="437">
        <v>0</v>
      </c>
      <c r="H41" s="437">
        <v>0</v>
      </c>
      <c r="I41" s="437">
        <v>0</v>
      </c>
      <c r="J41" s="437">
        <v>0</v>
      </c>
      <c r="K41" s="437">
        <v>0</v>
      </c>
      <c r="L41" s="437">
        <v>0</v>
      </c>
      <c r="M41" s="437">
        <v>0</v>
      </c>
      <c r="N41" s="437">
        <v>0</v>
      </c>
      <c r="O41" s="437">
        <v>0</v>
      </c>
      <c r="P41" s="83">
        <v>0</v>
      </c>
      <c r="Q41" s="83">
        <v>0</v>
      </c>
      <c r="R41" s="83">
        <v>0</v>
      </c>
      <c r="S41" s="72">
        <f t="shared" si="1"/>
        <v>0</v>
      </c>
      <c r="T41" s="273"/>
      <c r="U41" s="266"/>
      <c r="V41" s="455"/>
    </row>
    <row r="42" spans="1:22" s="14" customFormat="1" ht="30.75" customHeight="1" thickBot="1">
      <c r="A42" s="281" t="s">
        <v>102</v>
      </c>
      <c r="B42" s="284" t="s">
        <v>94</v>
      </c>
      <c r="C42" s="431" t="s">
        <v>240</v>
      </c>
      <c r="D42" s="267" t="s">
        <v>101</v>
      </c>
      <c r="E42" s="267"/>
      <c r="F42" s="32" t="s">
        <v>30</v>
      </c>
      <c r="G42" s="73">
        <v>0.05</v>
      </c>
      <c r="H42" s="73">
        <v>0.09</v>
      </c>
      <c r="I42" s="73">
        <v>0.09</v>
      </c>
      <c r="J42" s="73">
        <v>0.09</v>
      </c>
      <c r="K42" s="73">
        <v>0.09</v>
      </c>
      <c r="L42" s="73">
        <v>0.09</v>
      </c>
      <c r="M42" s="73">
        <v>0.09</v>
      </c>
      <c r="N42" s="73">
        <v>0.09</v>
      </c>
      <c r="O42" s="73">
        <v>0.09</v>
      </c>
      <c r="P42" s="73">
        <v>0.09</v>
      </c>
      <c r="Q42" s="73">
        <v>0.09</v>
      </c>
      <c r="R42" s="73">
        <v>0.05</v>
      </c>
      <c r="S42" s="72">
        <f t="shared" si="1"/>
        <v>0.9999999999999999</v>
      </c>
      <c r="T42" s="271">
        <v>0.2</v>
      </c>
      <c r="U42" s="265">
        <v>0.025</v>
      </c>
      <c r="V42" s="458" t="s">
        <v>204</v>
      </c>
    </row>
    <row r="43" spans="1:22" s="14" customFormat="1" ht="30.75" customHeight="1" thickBot="1">
      <c r="A43" s="282"/>
      <c r="B43" s="285"/>
      <c r="C43" s="432"/>
      <c r="D43" s="268"/>
      <c r="E43" s="268"/>
      <c r="F43" s="70" t="s">
        <v>31</v>
      </c>
      <c r="G43" s="73">
        <v>0.05</v>
      </c>
      <c r="H43" s="73">
        <v>0.09</v>
      </c>
      <c r="I43" s="73">
        <v>0.09</v>
      </c>
      <c r="J43" s="73">
        <v>0</v>
      </c>
      <c r="K43" s="73">
        <v>0</v>
      </c>
      <c r="L43" s="73">
        <v>0</v>
      </c>
      <c r="M43" s="73">
        <v>0</v>
      </c>
      <c r="N43" s="73">
        <v>0</v>
      </c>
      <c r="O43" s="73">
        <v>0</v>
      </c>
      <c r="P43" s="73">
        <v>0</v>
      </c>
      <c r="Q43" s="73">
        <v>0</v>
      </c>
      <c r="R43" s="73">
        <v>0</v>
      </c>
      <c r="S43" s="72">
        <f t="shared" si="1"/>
        <v>0.23</v>
      </c>
      <c r="T43" s="272"/>
      <c r="U43" s="266"/>
      <c r="V43" s="459"/>
    </row>
    <row r="44" spans="1:22" s="14" customFormat="1" ht="30.75" customHeight="1" thickBot="1">
      <c r="A44" s="282"/>
      <c r="B44" s="285"/>
      <c r="C44" s="431" t="s">
        <v>241</v>
      </c>
      <c r="D44" s="267" t="s">
        <v>101</v>
      </c>
      <c r="E44" s="267"/>
      <c r="F44" s="32" t="s">
        <v>30</v>
      </c>
      <c r="G44" s="73">
        <v>0.05</v>
      </c>
      <c r="H44" s="73">
        <v>0.09</v>
      </c>
      <c r="I44" s="73">
        <v>0.09</v>
      </c>
      <c r="J44" s="437">
        <v>0.09</v>
      </c>
      <c r="K44" s="437">
        <v>0.09</v>
      </c>
      <c r="L44" s="437">
        <v>0.09</v>
      </c>
      <c r="M44" s="437">
        <v>0.09</v>
      </c>
      <c r="N44" s="437">
        <v>0.09</v>
      </c>
      <c r="O44" s="437">
        <v>0.09</v>
      </c>
      <c r="P44" s="73">
        <v>0.09</v>
      </c>
      <c r="Q44" s="73">
        <v>0.09</v>
      </c>
      <c r="R44" s="73">
        <v>0.05</v>
      </c>
      <c r="S44" s="72">
        <f t="shared" si="1"/>
        <v>0.9999999999999999</v>
      </c>
      <c r="T44" s="272"/>
      <c r="U44" s="265">
        <v>0.02</v>
      </c>
      <c r="V44" s="458" t="s">
        <v>197</v>
      </c>
    </row>
    <row r="45" spans="1:22" s="14" customFormat="1" ht="30.75" customHeight="1" thickBot="1">
      <c r="A45" s="282"/>
      <c r="B45" s="285"/>
      <c r="C45" s="432"/>
      <c r="D45" s="268"/>
      <c r="E45" s="268"/>
      <c r="F45" s="70" t="s">
        <v>31</v>
      </c>
      <c r="G45" s="73">
        <v>0.05</v>
      </c>
      <c r="H45" s="73">
        <v>0.09</v>
      </c>
      <c r="I45" s="73">
        <v>0.09</v>
      </c>
      <c r="J45" s="437">
        <v>0</v>
      </c>
      <c r="K45" s="437">
        <v>0</v>
      </c>
      <c r="L45" s="437">
        <v>0</v>
      </c>
      <c r="M45" s="437">
        <v>0</v>
      </c>
      <c r="N45" s="437">
        <v>0</v>
      </c>
      <c r="O45" s="437">
        <v>0</v>
      </c>
      <c r="P45" s="73">
        <v>0</v>
      </c>
      <c r="Q45" s="73">
        <v>0</v>
      </c>
      <c r="R45" s="73">
        <v>0</v>
      </c>
      <c r="S45" s="72">
        <f t="shared" si="1"/>
        <v>0.23</v>
      </c>
      <c r="T45" s="272"/>
      <c r="U45" s="266"/>
      <c r="V45" s="459"/>
    </row>
    <row r="46" spans="1:22" s="14" customFormat="1" ht="30.75" customHeight="1">
      <c r="A46" s="282"/>
      <c r="B46" s="285"/>
      <c r="C46" s="431" t="s">
        <v>242</v>
      </c>
      <c r="D46" s="267" t="s">
        <v>101</v>
      </c>
      <c r="E46" s="267"/>
      <c r="F46" s="32" t="s">
        <v>30</v>
      </c>
      <c r="G46" s="73">
        <v>0.05</v>
      </c>
      <c r="H46" s="73">
        <v>0.09</v>
      </c>
      <c r="I46" s="73">
        <v>0.09</v>
      </c>
      <c r="J46" s="437">
        <v>0.09</v>
      </c>
      <c r="K46" s="437">
        <v>0.09</v>
      </c>
      <c r="L46" s="437">
        <v>0.09</v>
      </c>
      <c r="M46" s="437">
        <v>0.09</v>
      </c>
      <c r="N46" s="437">
        <v>0.09</v>
      </c>
      <c r="O46" s="437">
        <v>0.09</v>
      </c>
      <c r="P46" s="73">
        <v>0.09</v>
      </c>
      <c r="Q46" s="73">
        <v>0.09</v>
      </c>
      <c r="R46" s="73">
        <v>0.05</v>
      </c>
      <c r="S46" s="72">
        <f t="shared" si="1"/>
        <v>0.9999999999999999</v>
      </c>
      <c r="T46" s="272"/>
      <c r="U46" s="265">
        <v>0.02</v>
      </c>
      <c r="V46" s="458" t="s">
        <v>178</v>
      </c>
    </row>
    <row r="47" spans="1:22" s="14" customFormat="1" ht="30.75" customHeight="1" thickBot="1">
      <c r="A47" s="282"/>
      <c r="B47" s="285"/>
      <c r="C47" s="432"/>
      <c r="D47" s="268"/>
      <c r="E47" s="268"/>
      <c r="F47" s="70" t="s">
        <v>31</v>
      </c>
      <c r="G47" s="437">
        <v>0</v>
      </c>
      <c r="H47" s="437">
        <v>0</v>
      </c>
      <c r="I47" s="437">
        <v>0</v>
      </c>
      <c r="J47" s="437">
        <v>0</v>
      </c>
      <c r="K47" s="437">
        <v>0</v>
      </c>
      <c r="L47" s="437">
        <v>0</v>
      </c>
      <c r="M47" s="437">
        <v>0</v>
      </c>
      <c r="N47" s="437">
        <v>0</v>
      </c>
      <c r="O47" s="437">
        <v>0</v>
      </c>
      <c r="P47" s="83">
        <v>0</v>
      </c>
      <c r="Q47" s="83">
        <v>0</v>
      </c>
      <c r="R47" s="83">
        <v>0</v>
      </c>
      <c r="S47" s="72">
        <f t="shared" si="1"/>
        <v>0</v>
      </c>
      <c r="T47" s="272"/>
      <c r="U47" s="266"/>
      <c r="V47" s="459"/>
    </row>
    <row r="48" spans="1:22" s="14" customFormat="1" ht="30.75" customHeight="1">
      <c r="A48" s="282"/>
      <c r="B48" s="285"/>
      <c r="C48" s="431" t="s">
        <v>243</v>
      </c>
      <c r="D48" s="267" t="s">
        <v>101</v>
      </c>
      <c r="E48" s="267"/>
      <c r="F48" s="32" t="s">
        <v>30</v>
      </c>
      <c r="G48" s="73">
        <v>0.05</v>
      </c>
      <c r="H48" s="73">
        <v>0.09</v>
      </c>
      <c r="I48" s="73">
        <v>0.09</v>
      </c>
      <c r="J48" s="437">
        <v>0.09</v>
      </c>
      <c r="K48" s="437">
        <v>0.09</v>
      </c>
      <c r="L48" s="437">
        <v>0.09</v>
      </c>
      <c r="M48" s="437">
        <v>0.09</v>
      </c>
      <c r="N48" s="437">
        <v>0.09</v>
      </c>
      <c r="O48" s="437">
        <v>0.09</v>
      </c>
      <c r="P48" s="73">
        <v>0.09</v>
      </c>
      <c r="Q48" s="73">
        <v>0.09</v>
      </c>
      <c r="R48" s="73">
        <v>0.05</v>
      </c>
      <c r="S48" s="72">
        <f t="shared" si="1"/>
        <v>0.9999999999999999</v>
      </c>
      <c r="T48" s="272"/>
      <c r="U48" s="265">
        <v>0.025</v>
      </c>
      <c r="V48" s="458" t="s">
        <v>179</v>
      </c>
    </row>
    <row r="49" spans="1:22" s="14" customFormat="1" ht="30.75" customHeight="1" thickBot="1">
      <c r="A49" s="282"/>
      <c r="B49" s="285"/>
      <c r="C49" s="432"/>
      <c r="D49" s="268"/>
      <c r="E49" s="268"/>
      <c r="F49" s="70" t="s">
        <v>31</v>
      </c>
      <c r="G49" s="437">
        <v>0.05</v>
      </c>
      <c r="H49" s="437">
        <v>0.09</v>
      </c>
      <c r="I49" s="437">
        <v>0.09</v>
      </c>
      <c r="J49" s="437">
        <v>0</v>
      </c>
      <c r="K49" s="437">
        <v>0</v>
      </c>
      <c r="L49" s="437">
        <v>0</v>
      </c>
      <c r="M49" s="437">
        <v>0</v>
      </c>
      <c r="N49" s="437">
        <v>0</v>
      </c>
      <c r="O49" s="437">
        <v>0</v>
      </c>
      <c r="P49" s="83">
        <v>0</v>
      </c>
      <c r="Q49" s="83">
        <v>0</v>
      </c>
      <c r="R49" s="83">
        <v>0</v>
      </c>
      <c r="S49" s="72">
        <f t="shared" si="1"/>
        <v>0.23</v>
      </c>
      <c r="T49" s="272"/>
      <c r="U49" s="266"/>
      <c r="V49" s="459"/>
    </row>
    <row r="50" spans="1:22" s="14" customFormat="1" ht="30.75" customHeight="1">
      <c r="A50" s="282"/>
      <c r="B50" s="285"/>
      <c r="C50" s="431" t="s">
        <v>244</v>
      </c>
      <c r="D50" s="267" t="s">
        <v>101</v>
      </c>
      <c r="E50" s="267"/>
      <c r="F50" s="32" t="s">
        <v>30</v>
      </c>
      <c r="G50" s="73">
        <v>0.05</v>
      </c>
      <c r="H50" s="73">
        <v>0.09</v>
      </c>
      <c r="I50" s="73">
        <v>0.09</v>
      </c>
      <c r="J50" s="437">
        <v>0.09</v>
      </c>
      <c r="K50" s="437">
        <v>0.09</v>
      </c>
      <c r="L50" s="437">
        <v>0.09</v>
      </c>
      <c r="M50" s="437">
        <v>0.09</v>
      </c>
      <c r="N50" s="437">
        <v>0.09</v>
      </c>
      <c r="O50" s="437">
        <v>0.09</v>
      </c>
      <c r="P50" s="73">
        <v>0.09</v>
      </c>
      <c r="Q50" s="73">
        <v>0.09</v>
      </c>
      <c r="R50" s="73">
        <v>0.05</v>
      </c>
      <c r="S50" s="72">
        <f t="shared" si="1"/>
        <v>0.9999999999999999</v>
      </c>
      <c r="T50" s="272"/>
      <c r="U50" s="265">
        <v>0.03</v>
      </c>
      <c r="V50" s="458" t="s">
        <v>205</v>
      </c>
    </row>
    <row r="51" spans="1:22" s="14" customFormat="1" ht="30.75" customHeight="1" thickBot="1">
      <c r="A51" s="282"/>
      <c r="B51" s="285"/>
      <c r="C51" s="432"/>
      <c r="D51" s="268"/>
      <c r="E51" s="268"/>
      <c r="F51" s="70" t="s">
        <v>31</v>
      </c>
      <c r="G51" s="437">
        <v>0.05</v>
      </c>
      <c r="H51" s="437">
        <v>0.09</v>
      </c>
      <c r="I51" s="437">
        <v>0.09</v>
      </c>
      <c r="J51" s="437">
        <v>0</v>
      </c>
      <c r="K51" s="437">
        <v>0</v>
      </c>
      <c r="L51" s="437">
        <v>0</v>
      </c>
      <c r="M51" s="437">
        <v>0</v>
      </c>
      <c r="N51" s="437">
        <v>0</v>
      </c>
      <c r="O51" s="437">
        <v>0</v>
      </c>
      <c r="P51" s="83">
        <v>0</v>
      </c>
      <c r="Q51" s="83">
        <v>0</v>
      </c>
      <c r="R51" s="83">
        <v>0</v>
      </c>
      <c r="S51" s="72">
        <f t="shared" si="1"/>
        <v>0.23</v>
      </c>
      <c r="T51" s="272"/>
      <c r="U51" s="266"/>
      <c r="V51" s="460"/>
    </row>
    <row r="52" spans="1:22" s="14" customFormat="1" ht="30.75" customHeight="1">
      <c r="A52" s="282"/>
      <c r="B52" s="285"/>
      <c r="C52" s="431" t="s">
        <v>245</v>
      </c>
      <c r="D52" s="267" t="s">
        <v>101</v>
      </c>
      <c r="E52" s="267"/>
      <c r="F52" s="32" t="s">
        <v>30</v>
      </c>
      <c r="G52" s="73">
        <v>0.05</v>
      </c>
      <c r="H52" s="73">
        <v>0.09</v>
      </c>
      <c r="I52" s="73">
        <v>0.09</v>
      </c>
      <c r="J52" s="437">
        <v>0.09</v>
      </c>
      <c r="K52" s="437">
        <v>0.09</v>
      </c>
      <c r="L52" s="437">
        <v>0.09</v>
      </c>
      <c r="M52" s="437">
        <v>0.09</v>
      </c>
      <c r="N52" s="437">
        <v>0.09</v>
      </c>
      <c r="O52" s="437">
        <v>0.09</v>
      </c>
      <c r="P52" s="73">
        <v>0.09</v>
      </c>
      <c r="Q52" s="73">
        <v>0.09</v>
      </c>
      <c r="R52" s="73">
        <v>0.05</v>
      </c>
      <c r="S52" s="72">
        <f t="shared" si="1"/>
        <v>0.9999999999999999</v>
      </c>
      <c r="T52" s="272"/>
      <c r="U52" s="265">
        <v>0.02</v>
      </c>
      <c r="V52" s="458" t="s">
        <v>203</v>
      </c>
    </row>
    <row r="53" spans="1:22" s="14" customFormat="1" ht="30.75" customHeight="1" thickBot="1">
      <c r="A53" s="282"/>
      <c r="B53" s="285"/>
      <c r="C53" s="432"/>
      <c r="D53" s="268"/>
      <c r="E53" s="268"/>
      <c r="F53" s="70" t="s">
        <v>31</v>
      </c>
      <c r="G53" s="437">
        <v>0.05</v>
      </c>
      <c r="H53" s="437">
        <v>0.09</v>
      </c>
      <c r="I53" s="437">
        <v>0.09</v>
      </c>
      <c r="J53" s="437">
        <v>0</v>
      </c>
      <c r="K53" s="437">
        <v>0</v>
      </c>
      <c r="L53" s="437">
        <v>0</v>
      </c>
      <c r="M53" s="437">
        <v>0</v>
      </c>
      <c r="N53" s="437">
        <v>0</v>
      </c>
      <c r="O53" s="437">
        <v>0</v>
      </c>
      <c r="P53" s="83">
        <v>0</v>
      </c>
      <c r="Q53" s="83">
        <v>0</v>
      </c>
      <c r="R53" s="83">
        <v>0</v>
      </c>
      <c r="S53" s="72">
        <f t="shared" si="1"/>
        <v>0.23</v>
      </c>
      <c r="T53" s="272"/>
      <c r="U53" s="266"/>
      <c r="V53" s="461"/>
    </row>
    <row r="54" spans="1:22" s="14" customFormat="1" ht="30.75" customHeight="1">
      <c r="A54" s="282"/>
      <c r="B54" s="285"/>
      <c r="C54" s="431" t="s">
        <v>246</v>
      </c>
      <c r="D54" s="267" t="s">
        <v>101</v>
      </c>
      <c r="E54" s="267"/>
      <c r="F54" s="32" t="s">
        <v>30</v>
      </c>
      <c r="G54" s="73">
        <v>0.05</v>
      </c>
      <c r="H54" s="73">
        <v>0.09</v>
      </c>
      <c r="I54" s="73">
        <v>0.09</v>
      </c>
      <c r="J54" s="437">
        <v>0.09</v>
      </c>
      <c r="K54" s="437">
        <v>0.09</v>
      </c>
      <c r="L54" s="437">
        <v>0.09</v>
      </c>
      <c r="M54" s="437">
        <v>0.09</v>
      </c>
      <c r="N54" s="437">
        <v>0.09</v>
      </c>
      <c r="O54" s="437">
        <v>0.09</v>
      </c>
      <c r="P54" s="73">
        <v>0.09</v>
      </c>
      <c r="Q54" s="73">
        <v>0.09</v>
      </c>
      <c r="R54" s="73">
        <v>0.05</v>
      </c>
      <c r="S54" s="72">
        <f t="shared" si="1"/>
        <v>0.9999999999999999</v>
      </c>
      <c r="T54" s="272"/>
      <c r="U54" s="265">
        <v>0.025</v>
      </c>
      <c r="V54" s="458" t="s">
        <v>180</v>
      </c>
    </row>
    <row r="55" spans="1:22" s="14" customFormat="1" ht="30.75" customHeight="1" thickBot="1">
      <c r="A55" s="282"/>
      <c r="B55" s="285"/>
      <c r="C55" s="432"/>
      <c r="D55" s="268"/>
      <c r="E55" s="268"/>
      <c r="F55" s="70" t="s">
        <v>31</v>
      </c>
      <c r="G55" s="437">
        <v>0.05</v>
      </c>
      <c r="H55" s="437">
        <v>0.09</v>
      </c>
      <c r="I55" s="437">
        <v>0.09</v>
      </c>
      <c r="J55" s="437">
        <v>0</v>
      </c>
      <c r="K55" s="437">
        <v>0</v>
      </c>
      <c r="L55" s="437">
        <v>0</v>
      </c>
      <c r="M55" s="437">
        <v>0</v>
      </c>
      <c r="N55" s="437">
        <v>0</v>
      </c>
      <c r="O55" s="437">
        <v>0</v>
      </c>
      <c r="P55" s="83">
        <v>0</v>
      </c>
      <c r="Q55" s="83">
        <v>0</v>
      </c>
      <c r="R55" s="83">
        <v>0</v>
      </c>
      <c r="S55" s="72">
        <f t="shared" si="1"/>
        <v>0.23</v>
      </c>
      <c r="T55" s="272"/>
      <c r="U55" s="266"/>
      <c r="V55" s="460"/>
    </row>
    <row r="56" spans="1:22" s="14" customFormat="1" ht="30.75" customHeight="1">
      <c r="A56" s="282"/>
      <c r="B56" s="285"/>
      <c r="C56" s="431" t="s">
        <v>247</v>
      </c>
      <c r="D56" s="267" t="s">
        <v>101</v>
      </c>
      <c r="E56" s="267"/>
      <c r="F56" s="32" t="s">
        <v>30</v>
      </c>
      <c r="G56" s="73">
        <v>0.05</v>
      </c>
      <c r="H56" s="73">
        <v>0.09</v>
      </c>
      <c r="I56" s="73">
        <v>0.09</v>
      </c>
      <c r="J56" s="437">
        <v>0.09</v>
      </c>
      <c r="K56" s="437">
        <v>0.09</v>
      </c>
      <c r="L56" s="437">
        <v>0.09</v>
      </c>
      <c r="M56" s="437">
        <v>0.09</v>
      </c>
      <c r="N56" s="437">
        <v>0.09</v>
      </c>
      <c r="O56" s="437">
        <v>0.09</v>
      </c>
      <c r="P56" s="73">
        <v>0.09</v>
      </c>
      <c r="Q56" s="73">
        <v>0.09</v>
      </c>
      <c r="R56" s="73">
        <v>0.05</v>
      </c>
      <c r="S56" s="72">
        <f t="shared" si="1"/>
        <v>0.9999999999999999</v>
      </c>
      <c r="T56" s="272"/>
      <c r="U56" s="265">
        <v>0.02</v>
      </c>
      <c r="V56" s="458" t="s">
        <v>181</v>
      </c>
    </row>
    <row r="57" spans="1:22" s="14" customFormat="1" ht="30.75" customHeight="1" thickBot="1">
      <c r="A57" s="282"/>
      <c r="B57" s="285"/>
      <c r="C57" s="432"/>
      <c r="D57" s="268"/>
      <c r="E57" s="268"/>
      <c r="F57" s="70" t="s">
        <v>31</v>
      </c>
      <c r="G57" s="437">
        <v>0.05</v>
      </c>
      <c r="H57" s="437">
        <v>0.09</v>
      </c>
      <c r="I57" s="437">
        <v>0.09</v>
      </c>
      <c r="J57" s="437">
        <v>0</v>
      </c>
      <c r="K57" s="437">
        <v>0</v>
      </c>
      <c r="L57" s="437">
        <v>0</v>
      </c>
      <c r="M57" s="437">
        <v>0</v>
      </c>
      <c r="N57" s="437">
        <v>0</v>
      </c>
      <c r="O57" s="437">
        <v>0</v>
      </c>
      <c r="P57" s="83">
        <v>0</v>
      </c>
      <c r="Q57" s="83">
        <v>0</v>
      </c>
      <c r="R57" s="83">
        <v>0</v>
      </c>
      <c r="S57" s="72">
        <f t="shared" si="1"/>
        <v>0.23</v>
      </c>
      <c r="T57" s="272"/>
      <c r="U57" s="266"/>
      <c r="V57" s="459"/>
    </row>
    <row r="58" spans="1:22" s="14" customFormat="1" ht="30.75" customHeight="1">
      <c r="A58" s="282"/>
      <c r="B58" s="285"/>
      <c r="C58" s="431" t="s">
        <v>248</v>
      </c>
      <c r="D58" s="267" t="s">
        <v>101</v>
      </c>
      <c r="E58" s="267"/>
      <c r="F58" s="32" t="s">
        <v>30</v>
      </c>
      <c r="G58" s="73">
        <v>0.05</v>
      </c>
      <c r="H58" s="73">
        <v>0.09</v>
      </c>
      <c r="I58" s="73">
        <v>0.09</v>
      </c>
      <c r="J58" s="437">
        <v>0.09</v>
      </c>
      <c r="K58" s="437">
        <v>0.09</v>
      </c>
      <c r="L58" s="437">
        <v>0.09</v>
      </c>
      <c r="M58" s="437">
        <v>0.09</v>
      </c>
      <c r="N58" s="437">
        <v>0.09</v>
      </c>
      <c r="O58" s="437">
        <v>0.09</v>
      </c>
      <c r="P58" s="73">
        <v>0.09</v>
      </c>
      <c r="Q58" s="73">
        <v>0.09</v>
      </c>
      <c r="R58" s="73">
        <v>0.05</v>
      </c>
      <c r="S58" s="72">
        <f t="shared" si="1"/>
        <v>0.9999999999999999</v>
      </c>
      <c r="T58" s="272"/>
      <c r="U58" s="265">
        <v>0.015</v>
      </c>
      <c r="V58" s="462" t="s">
        <v>206</v>
      </c>
    </row>
    <row r="59" spans="1:22" s="14" customFormat="1" ht="57" customHeight="1" thickBot="1">
      <c r="A59" s="282"/>
      <c r="B59" s="286"/>
      <c r="C59" s="432"/>
      <c r="D59" s="268"/>
      <c r="E59" s="268"/>
      <c r="F59" s="70" t="s">
        <v>31</v>
      </c>
      <c r="G59" s="437">
        <v>0.05</v>
      </c>
      <c r="H59" s="437">
        <v>0.09</v>
      </c>
      <c r="I59" s="437">
        <v>0.09</v>
      </c>
      <c r="J59" s="437">
        <v>0</v>
      </c>
      <c r="K59" s="437">
        <v>0</v>
      </c>
      <c r="L59" s="437">
        <v>0</v>
      </c>
      <c r="M59" s="437">
        <v>0</v>
      </c>
      <c r="N59" s="437">
        <v>0</v>
      </c>
      <c r="O59" s="437">
        <v>0</v>
      </c>
      <c r="P59" s="83">
        <v>0</v>
      </c>
      <c r="Q59" s="83">
        <v>0</v>
      </c>
      <c r="R59" s="83">
        <v>0</v>
      </c>
      <c r="S59" s="72">
        <f t="shared" si="1"/>
        <v>0.23</v>
      </c>
      <c r="T59" s="273"/>
      <c r="U59" s="266"/>
      <c r="V59" s="463"/>
    </row>
    <row r="60" spans="1:22" s="14" customFormat="1" ht="30.75" customHeight="1">
      <c r="A60" s="282"/>
      <c r="B60" s="284" t="s">
        <v>95</v>
      </c>
      <c r="C60" s="431" t="s">
        <v>249</v>
      </c>
      <c r="D60" s="267" t="s">
        <v>101</v>
      </c>
      <c r="E60" s="267"/>
      <c r="F60" s="32" t="s">
        <v>30</v>
      </c>
      <c r="G60" s="73">
        <v>0.05</v>
      </c>
      <c r="H60" s="73">
        <v>0.09</v>
      </c>
      <c r="I60" s="73">
        <v>0.09</v>
      </c>
      <c r="J60" s="437">
        <v>0.09</v>
      </c>
      <c r="K60" s="437">
        <v>0.09</v>
      </c>
      <c r="L60" s="437">
        <v>0.09</v>
      </c>
      <c r="M60" s="437">
        <v>0.09</v>
      </c>
      <c r="N60" s="437">
        <v>0.09</v>
      </c>
      <c r="O60" s="437">
        <v>0.09</v>
      </c>
      <c r="P60" s="73">
        <v>0.09</v>
      </c>
      <c r="Q60" s="73">
        <v>0.09</v>
      </c>
      <c r="R60" s="73">
        <v>0.05</v>
      </c>
      <c r="S60" s="72">
        <f t="shared" si="1"/>
        <v>0.9999999999999999</v>
      </c>
      <c r="T60" s="271">
        <v>0.15</v>
      </c>
      <c r="U60" s="265">
        <v>0.06</v>
      </c>
      <c r="V60" s="464" t="s">
        <v>221</v>
      </c>
    </row>
    <row r="61" spans="1:22" s="14" customFormat="1" ht="93.75" customHeight="1" thickBot="1">
      <c r="A61" s="282"/>
      <c r="B61" s="285"/>
      <c r="C61" s="432"/>
      <c r="D61" s="268"/>
      <c r="E61" s="268"/>
      <c r="F61" s="70" t="s">
        <v>31</v>
      </c>
      <c r="G61" s="437">
        <v>0.05</v>
      </c>
      <c r="H61" s="437">
        <v>0.09</v>
      </c>
      <c r="I61" s="437">
        <v>0.09</v>
      </c>
      <c r="J61" s="437">
        <v>0</v>
      </c>
      <c r="K61" s="437">
        <v>0</v>
      </c>
      <c r="L61" s="437">
        <v>0</v>
      </c>
      <c r="M61" s="437">
        <v>0</v>
      </c>
      <c r="N61" s="437">
        <v>0</v>
      </c>
      <c r="O61" s="437">
        <v>0</v>
      </c>
      <c r="P61" s="83">
        <v>0</v>
      </c>
      <c r="Q61" s="83">
        <v>0</v>
      </c>
      <c r="R61" s="83">
        <v>0</v>
      </c>
      <c r="S61" s="72">
        <f t="shared" si="1"/>
        <v>0.23</v>
      </c>
      <c r="T61" s="272"/>
      <c r="U61" s="266"/>
      <c r="V61" s="465"/>
    </row>
    <row r="62" spans="1:22" s="14" customFormat="1" ht="30.75" customHeight="1" thickBot="1">
      <c r="A62" s="282"/>
      <c r="B62" s="285"/>
      <c r="C62" s="431" t="s">
        <v>250</v>
      </c>
      <c r="D62" s="267" t="s">
        <v>101</v>
      </c>
      <c r="E62" s="267"/>
      <c r="F62" s="32" t="s">
        <v>30</v>
      </c>
      <c r="G62" s="73">
        <v>0.05</v>
      </c>
      <c r="H62" s="73">
        <v>0.09</v>
      </c>
      <c r="I62" s="73">
        <v>0.09</v>
      </c>
      <c r="J62" s="437">
        <v>0.09</v>
      </c>
      <c r="K62" s="437">
        <v>0.09</v>
      </c>
      <c r="L62" s="437">
        <v>0.09</v>
      </c>
      <c r="M62" s="437">
        <v>0.09</v>
      </c>
      <c r="N62" s="437">
        <v>0.09</v>
      </c>
      <c r="O62" s="437">
        <v>0.09</v>
      </c>
      <c r="P62" s="73">
        <v>0.09</v>
      </c>
      <c r="Q62" s="73">
        <v>0.09</v>
      </c>
      <c r="R62" s="73">
        <v>0.05</v>
      </c>
      <c r="S62" s="72">
        <f t="shared" si="1"/>
        <v>0.9999999999999999</v>
      </c>
      <c r="T62" s="272"/>
      <c r="U62" s="265">
        <v>0.05</v>
      </c>
      <c r="V62" s="465"/>
    </row>
    <row r="63" spans="1:22" s="14" customFormat="1" ht="75" customHeight="1" thickBot="1">
      <c r="A63" s="282"/>
      <c r="B63" s="285"/>
      <c r="C63" s="432"/>
      <c r="D63" s="268"/>
      <c r="E63" s="268"/>
      <c r="F63" s="70" t="s">
        <v>31</v>
      </c>
      <c r="G63" s="73">
        <v>0.05</v>
      </c>
      <c r="H63" s="73">
        <v>0.09</v>
      </c>
      <c r="I63" s="73">
        <v>0.09</v>
      </c>
      <c r="J63" s="71">
        <v>0</v>
      </c>
      <c r="K63" s="71">
        <v>0</v>
      </c>
      <c r="L63" s="71">
        <v>0</v>
      </c>
      <c r="M63" s="443">
        <v>0</v>
      </c>
      <c r="N63" s="443">
        <v>0</v>
      </c>
      <c r="O63" s="443">
        <v>0</v>
      </c>
      <c r="P63" s="73">
        <v>0</v>
      </c>
      <c r="Q63" s="73">
        <v>0</v>
      </c>
      <c r="R63" s="73">
        <v>0</v>
      </c>
      <c r="S63" s="72">
        <f t="shared" si="1"/>
        <v>0.23</v>
      </c>
      <c r="T63" s="272"/>
      <c r="U63" s="266"/>
      <c r="V63" s="466"/>
    </row>
    <row r="64" spans="1:22" s="14" customFormat="1" ht="30.75" customHeight="1" thickBot="1">
      <c r="A64" s="282"/>
      <c r="B64" s="285"/>
      <c r="C64" s="431" t="s">
        <v>251</v>
      </c>
      <c r="D64" s="267" t="s">
        <v>101</v>
      </c>
      <c r="E64" s="267"/>
      <c r="F64" s="32" t="s">
        <v>30</v>
      </c>
      <c r="G64" s="73">
        <v>0.05</v>
      </c>
      <c r="H64" s="73">
        <v>0.09</v>
      </c>
      <c r="I64" s="73">
        <v>0.09</v>
      </c>
      <c r="J64" s="437">
        <v>0.09</v>
      </c>
      <c r="K64" s="437">
        <v>0.09</v>
      </c>
      <c r="L64" s="437">
        <v>0.09</v>
      </c>
      <c r="M64" s="437">
        <v>0.09</v>
      </c>
      <c r="N64" s="437">
        <v>0.09</v>
      </c>
      <c r="O64" s="437">
        <v>0.09</v>
      </c>
      <c r="P64" s="73">
        <v>0.09</v>
      </c>
      <c r="Q64" s="73">
        <v>0.09</v>
      </c>
      <c r="R64" s="73">
        <v>0.05</v>
      </c>
      <c r="S64" s="72">
        <f>SUM(G64:R64)</f>
        <v>0.9999999999999999</v>
      </c>
      <c r="T64" s="272"/>
      <c r="U64" s="265">
        <v>0.04</v>
      </c>
      <c r="V64" s="467" t="s">
        <v>182</v>
      </c>
    </row>
    <row r="65" spans="1:22" s="14" customFormat="1" ht="87" customHeight="1" thickBot="1">
      <c r="A65" s="283"/>
      <c r="B65" s="286"/>
      <c r="C65" s="432"/>
      <c r="D65" s="268"/>
      <c r="E65" s="268"/>
      <c r="F65" s="70" t="s">
        <v>31</v>
      </c>
      <c r="G65" s="73">
        <v>0.05</v>
      </c>
      <c r="H65" s="73">
        <v>0.09</v>
      </c>
      <c r="I65" s="73">
        <v>0.09</v>
      </c>
      <c r="J65" s="71">
        <v>0</v>
      </c>
      <c r="K65" s="71">
        <v>0</v>
      </c>
      <c r="L65" s="71">
        <v>0</v>
      </c>
      <c r="M65" s="443">
        <v>0</v>
      </c>
      <c r="N65" s="443">
        <v>0</v>
      </c>
      <c r="O65" s="443">
        <v>0</v>
      </c>
      <c r="P65" s="73">
        <v>0</v>
      </c>
      <c r="Q65" s="73">
        <v>0</v>
      </c>
      <c r="R65" s="73">
        <v>0</v>
      </c>
      <c r="S65" s="72">
        <f>SUM(G65:R65)</f>
        <v>0.23</v>
      </c>
      <c r="T65" s="273"/>
      <c r="U65" s="266"/>
      <c r="V65" s="468"/>
    </row>
    <row r="66" spans="1:60" s="16" customFormat="1" ht="18.75" customHeight="1" thickBot="1">
      <c r="A66" s="279" t="s">
        <v>32</v>
      </c>
      <c r="B66" s="280"/>
      <c r="C66" s="280"/>
      <c r="D66" s="280"/>
      <c r="E66" s="280"/>
      <c r="F66" s="280"/>
      <c r="G66" s="280"/>
      <c r="H66" s="280"/>
      <c r="I66" s="280"/>
      <c r="J66" s="280"/>
      <c r="K66" s="280"/>
      <c r="L66" s="280"/>
      <c r="M66" s="280"/>
      <c r="N66" s="280"/>
      <c r="O66" s="280"/>
      <c r="P66" s="280"/>
      <c r="Q66" s="280"/>
      <c r="R66" s="280"/>
      <c r="S66" s="280"/>
      <c r="T66" s="74">
        <f>SUM(T8:T65)</f>
        <v>1</v>
      </c>
      <c r="U66" s="93">
        <f>SUM(U8:U65)</f>
        <v>1.0000000000000002</v>
      </c>
      <c r="V66" s="7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row>
    <row r="67" spans="1:60" s="16" customFormat="1" ht="30.75" customHeight="1">
      <c r="A67" s="17"/>
      <c r="B67" s="17"/>
      <c r="C67" s="24"/>
      <c r="D67" s="17"/>
      <c r="E67" s="17"/>
      <c r="F67" s="17"/>
      <c r="G67" s="18"/>
      <c r="H67" s="18"/>
      <c r="I67" s="18"/>
      <c r="J67" s="18"/>
      <c r="K67" s="18"/>
      <c r="L67" s="18"/>
      <c r="M67" s="18"/>
      <c r="N67" s="18"/>
      <c r="O67" s="18"/>
      <c r="P67" s="18"/>
      <c r="Q67" s="18"/>
      <c r="R67" s="18"/>
      <c r="S67" s="18"/>
      <c r="T67" s="19"/>
      <c r="U67" s="19"/>
      <c r="V67" s="50" t="s">
        <v>166</v>
      </c>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row>
    <row r="68" spans="1:21" ht="29.25" customHeight="1">
      <c r="A68" s="14"/>
      <c r="B68" s="14"/>
      <c r="C68" s="25"/>
      <c r="D68" s="14"/>
      <c r="E68" s="14"/>
      <c r="F68" s="14"/>
      <c r="G68" s="14"/>
      <c r="H68" s="14"/>
      <c r="I68" s="14"/>
      <c r="J68" s="14"/>
      <c r="K68" s="14"/>
      <c r="L68" s="14"/>
      <c r="M68" s="14"/>
      <c r="N68" s="20"/>
      <c r="O68" s="20"/>
      <c r="P68" s="20"/>
      <c r="Q68" s="20"/>
      <c r="R68" s="20"/>
      <c r="S68" s="20"/>
      <c r="T68" s="20"/>
      <c r="U68" s="20"/>
    </row>
    <row r="69" spans="1:21" ht="15">
      <c r="A69" s="14"/>
      <c r="B69" s="14"/>
      <c r="C69" s="25"/>
      <c r="D69" s="14"/>
      <c r="E69" s="14"/>
      <c r="F69" s="14"/>
      <c r="G69" s="14"/>
      <c r="H69" s="14"/>
      <c r="I69" s="14"/>
      <c r="J69" s="14"/>
      <c r="K69" s="14"/>
      <c r="L69" s="14"/>
      <c r="M69" s="14"/>
      <c r="N69" s="20"/>
      <c r="O69" s="20"/>
      <c r="P69" s="20"/>
      <c r="Q69" s="20"/>
      <c r="R69" s="20"/>
      <c r="S69" s="20"/>
      <c r="T69" s="20"/>
      <c r="U69" s="20"/>
    </row>
    <row r="70" spans="1:21" ht="15">
      <c r="A70" s="14"/>
      <c r="B70" s="14"/>
      <c r="C70" s="25"/>
      <c r="D70" s="14"/>
      <c r="E70" s="14"/>
      <c r="F70" s="14"/>
      <c r="G70" s="14"/>
      <c r="H70" s="14"/>
      <c r="I70" s="14"/>
      <c r="J70" s="14"/>
      <c r="K70" s="14"/>
      <c r="L70" s="14"/>
      <c r="M70" s="14"/>
      <c r="N70" s="20"/>
      <c r="O70" s="20"/>
      <c r="P70" s="20"/>
      <c r="Q70" s="20"/>
      <c r="R70" s="20"/>
      <c r="S70" s="20"/>
      <c r="T70" s="20"/>
      <c r="U70" s="20"/>
    </row>
    <row r="71" spans="1:21" ht="15">
      <c r="A71" s="14"/>
      <c r="B71" s="14"/>
      <c r="C71" s="25"/>
      <c r="D71" s="14"/>
      <c r="E71" s="14"/>
      <c r="F71" s="14"/>
      <c r="G71" s="14"/>
      <c r="H71" s="14"/>
      <c r="I71" s="14"/>
      <c r="J71" s="14"/>
      <c r="K71" s="14"/>
      <c r="L71" s="14"/>
      <c r="M71" s="14"/>
      <c r="N71" s="20"/>
      <c r="O71" s="20"/>
      <c r="P71" s="20"/>
      <c r="Q71" s="20"/>
      <c r="R71" s="20"/>
      <c r="S71" s="20"/>
      <c r="T71" s="20"/>
      <c r="U71" s="20"/>
    </row>
    <row r="72" spans="1:21" ht="15">
      <c r="A72" s="14"/>
      <c r="B72" s="14"/>
      <c r="C72" s="25"/>
      <c r="D72" s="14"/>
      <c r="E72" s="14"/>
      <c r="F72" s="14"/>
      <c r="G72" s="14"/>
      <c r="H72" s="14"/>
      <c r="I72" s="14"/>
      <c r="J72" s="14"/>
      <c r="K72" s="14"/>
      <c r="L72" s="14"/>
      <c r="M72" s="14"/>
      <c r="N72" s="20"/>
      <c r="O72" s="20"/>
      <c r="P72" s="20"/>
      <c r="Q72" s="20"/>
      <c r="R72" s="20"/>
      <c r="S72" s="20"/>
      <c r="T72" s="20"/>
      <c r="U72" s="20"/>
    </row>
    <row r="73" spans="1:21" ht="15">
      <c r="A73" s="14"/>
      <c r="B73" s="14"/>
      <c r="C73" s="25"/>
      <c r="D73" s="14"/>
      <c r="E73" s="14"/>
      <c r="F73" s="14"/>
      <c r="G73" s="14"/>
      <c r="H73" s="14"/>
      <c r="I73" s="14"/>
      <c r="J73" s="14"/>
      <c r="K73" s="14"/>
      <c r="L73" s="14"/>
      <c r="M73" s="14"/>
      <c r="N73" s="20"/>
      <c r="O73" s="20"/>
      <c r="P73" s="20"/>
      <c r="Q73" s="20"/>
      <c r="R73" s="20"/>
      <c r="S73" s="20"/>
      <c r="T73" s="20"/>
      <c r="U73" s="20"/>
    </row>
    <row r="74" spans="1:21" ht="15">
      <c r="A74" s="14"/>
      <c r="B74" s="14"/>
      <c r="C74" s="25"/>
      <c r="D74" s="14"/>
      <c r="E74" s="14"/>
      <c r="F74" s="14"/>
      <c r="G74" s="14"/>
      <c r="H74" s="14"/>
      <c r="I74" s="14"/>
      <c r="J74" s="14"/>
      <c r="K74" s="14"/>
      <c r="L74" s="14"/>
      <c r="M74" s="14"/>
      <c r="N74" s="20"/>
      <c r="O74" s="20"/>
      <c r="P74" s="20"/>
      <c r="Q74" s="20"/>
      <c r="R74" s="20"/>
      <c r="S74" s="20"/>
      <c r="T74" s="20"/>
      <c r="U74" s="20"/>
    </row>
    <row r="75" spans="1:21" ht="15">
      <c r="A75" s="14"/>
      <c r="B75" s="14"/>
      <c r="C75" s="25"/>
      <c r="D75" s="14"/>
      <c r="E75" s="14"/>
      <c r="F75" s="14"/>
      <c r="G75" s="14"/>
      <c r="H75" s="14"/>
      <c r="I75" s="14"/>
      <c r="J75" s="14"/>
      <c r="K75" s="14"/>
      <c r="L75" s="14"/>
      <c r="M75" s="14"/>
      <c r="N75" s="20"/>
      <c r="O75" s="20"/>
      <c r="P75" s="20"/>
      <c r="Q75" s="20"/>
      <c r="R75" s="20"/>
      <c r="S75" s="20"/>
      <c r="T75" s="20"/>
      <c r="U75" s="20"/>
    </row>
    <row r="76" spans="1:21" ht="15">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3:14" ht="15">
      <c r="C136" s="25"/>
      <c r="D136" s="14"/>
      <c r="E136" s="14"/>
      <c r="F136" s="14"/>
      <c r="G136" s="14"/>
      <c r="H136" s="14"/>
      <c r="I136" s="14"/>
      <c r="J136" s="14"/>
      <c r="K136" s="14"/>
      <c r="L136" s="14"/>
      <c r="M136" s="14"/>
      <c r="N136" s="20"/>
    </row>
    <row r="137" spans="3:14" ht="15">
      <c r="C137" s="25"/>
      <c r="D137" s="14"/>
      <c r="E137" s="14"/>
      <c r="F137" s="14"/>
      <c r="G137" s="14"/>
      <c r="H137" s="14"/>
      <c r="I137" s="14"/>
      <c r="J137" s="14"/>
      <c r="K137" s="14"/>
      <c r="L137" s="14"/>
      <c r="M137" s="14"/>
      <c r="N137" s="20"/>
    </row>
    <row r="138" spans="3:14" ht="15">
      <c r="C138" s="25"/>
      <c r="D138" s="14"/>
      <c r="E138" s="14"/>
      <c r="F138" s="14"/>
      <c r="G138" s="14"/>
      <c r="H138" s="14"/>
      <c r="I138" s="14"/>
      <c r="J138" s="14"/>
      <c r="K138" s="14"/>
      <c r="L138" s="14"/>
      <c r="M138" s="14"/>
      <c r="N138" s="20"/>
    </row>
    <row r="139" spans="3:14" ht="15">
      <c r="C139" s="25"/>
      <c r="D139" s="14"/>
      <c r="E139" s="14"/>
      <c r="F139" s="14"/>
      <c r="G139" s="14"/>
      <c r="H139" s="14"/>
      <c r="I139" s="14"/>
      <c r="J139" s="14"/>
      <c r="K139" s="14"/>
      <c r="L139" s="14"/>
      <c r="M139" s="14"/>
      <c r="N139" s="20"/>
    </row>
  </sheetData>
  <mergeCells count="172">
    <mergeCell ref="V10:V11"/>
    <mergeCell ref="C12:C13"/>
    <mergeCell ref="D6:E6"/>
    <mergeCell ref="F6:S6"/>
    <mergeCell ref="T6:U6"/>
    <mergeCell ref="V6:V7"/>
    <mergeCell ref="D8:D9"/>
    <mergeCell ref="E8:E9"/>
    <mergeCell ref="U8:U9"/>
    <mergeCell ref="V8:V9"/>
    <mergeCell ref="D12:D13"/>
    <mergeCell ref="E12:E13"/>
    <mergeCell ref="U12:U13"/>
    <mergeCell ref="B8:B15"/>
    <mergeCell ref="A8:A35"/>
    <mergeCell ref="C8:C9"/>
    <mergeCell ref="A1:B4"/>
    <mergeCell ref="C1:V1"/>
    <mergeCell ref="C2:V2"/>
    <mergeCell ref="D3:V3"/>
    <mergeCell ref="D4:V4"/>
    <mergeCell ref="A6:A7"/>
    <mergeCell ref="B6:B7"/>
    <mergeCell ref="C6:C7"/>
    <mergeCell ref="C16:C17"/>
    <mergeCell ref="D16:D17"/>
    <mergeCell ref="E16:E17"/>
    <mergeCell ref="C20:C21"/>
    <mergeCell ref="D20:D21"/>
    <mergeCell ref="E20:E21"/>
    <mergeCell ref="V12:V13"/>
    <mergeCell ref="V16:V17"/>
    <mergeCell ref="B26:B35"/>
    <mergeCell ref="C26:C27"/>
    <mergeCell ref="B16:B25"/>
    <mergeCell ref="E22:E23"/>
    <mergeCell ref="U22:U23"/>
    <mergeCell ref="U18:U19"/>
    <mergeCell ref="C28:C29"/>
    <mergeCell ref="D28:D29"/>
    <mergeCell ref="E28:E29"/>
    <mergeCell ref="U28:U29"/>
    <mergeCell ref="E26:E27"/>
    <mergeCell ref="U26:U27"/>
    <mergeCell ref="C30:C31"/>
    <mergeCell ref="D30:D31"/>
    <mergeCell ref="E30:E31"/>
    <mergeCell ref="U30:U31"/>
    <mergeCell ref="D26:D27"/>
    <mergeCell ref="C24:C25"/>
    <mergeCell ref="D24:D25"/>
    <mergeCell ref="E24:E25"/>
    <mergeCell ref="U24:U25"/>
    <mergeCell ref="V24:V25"/>
    <mergeCell ref="V22:V23"/>
    <mergeCell ref="V18:V19"/>
    <mergeCell ref="V20:V21"/>
    <mergeCell ref="T16:T25"/>
    <mergeCell ref="U16:U17"/>
    <mergeCell ref="C32:C33"/>
    <mergeCell ref="D32:D33"/>
    <mergeCell ref="E32:E33"/>
    <mergeCell ref="U32:U33"/>
    <mergeCell ref="V26:V27"/>
    <mergeCell ref="V30:V31"/>
    <mergeCell ref="V32:V33"/>
    <mergeCell ref="T26:T35"/>
    <mergeCell ref="C22:C23"/>
    <mergeCell ref="D22:D23"/>
    <mergeCell ref="C34:C35"/>
    <mergeCell ref="D34:D35"/>
    <mergeCell ref="E34:E35"/>
    <mergeCell ref="U34:U35"/>
    <mergeCell ref="U20:U21"/>
    <mergeCell ref="C18:C19"/>
    <mergeCell ref="D18:D19"/>
    <mergeCell ref="E18:E19"/>
    <mergeCell ref="E38:E39"/>
    <mergeCell ref="U38:U39"/>
    <mergeCell ref="C40:C41"/>
    <mergeCell ref="D40:D41"/>
    <mergeCell ref="E40:E41"/>
    <mergeCell ref="U40:U41"/>
    <mergeCell ref="V40:V41"/>
    <mergeCell ref="A36:A41"/>
    <mergeCell ref="B36:B41"/>
    <mergeCell ref="T36:T41"/>
    <mergeCell ref="C36:C37"/>
    <mergeCell ref="D36:D37"/>
    <mergeCell ref="E36:E37"/>
    <mergeCell ref="U36:U37"/>
    <mergeCell ref="C64:C65"/>
    <mergeCell ref="D64:D65"/>
    <mergeCell ref="E64:E65"/>
    <mergeCell ref="C56:C57"/>
    <mergeCell ref="D56:D57"/>
    <mergeCell ref="E56:E57"/>
    <mergeCell ref="D58:D59"/>
    <mergeCell ref="E58:E59"/>
    <mergeCell ref="D48:D49"/>
    <mergeCell ref="C54:C55"/>
    <mergeCell ref="D54:D55"/>
    <mergeCell ref="E54:E55"/>
    <mergeCell ref="C58:C59"/>
    <mergeCell ref="E60:E61"/>
    <mergeCell ref="C52:C53"/>
    <mergeCell ref="D52:D53"/>
    <mergeCell ref="E52:E53"/>
    <mergeCell ref="T60:T65"/>
    <mergeCell ref="E50:E51"/>
    <mergeCell ref="A66:S66"/>
    <mergeCell ref="U60:U61"/>
    <mergeCell ref="C62:C63"/>
    <mergeCell ref="D62:D63"/>
    <mergeCell ref="E62:E63"/>
    <mergeCell ref="U62:U63"/>
    <mergeCell ref="A42:A65"/>
    <mergeCell ref="B60:B65"/>
    <mergeCell ref="C60:C61"/>
    <mergeCell ref="D60:D61"/>
    <mergeCell ref="C48:C49"/>
    <mergeCell ref="U48:U49"/>
    <mergeCell ref="T42:T59"/>
    <mergeCell ref="C46:C47"/>
    <mergeCell ref="D46:D47"/>
    <mergeCell ref="E46:E47"/>
    <mergeCell ref="C50:C51"/>
    <mergeCell ref="D50:D51"/>
    <mergeCell ref="U56:U57"/>
    <mergeCell ref="E48:E49"/>
    <mergeCell ref="U64:U65"/>
    <mergeCell ref="B42:B59"/>
    <mergeCell ref="V64:V65"/>
    <mergeCell ref="U58:U59"/>
    <mergeCell ref="V58:V59"/>
    <mergeCell ref="U50:U51"/>
    <mergeCell ref="V48:V49"/>
    <mergeCell ref="V50:V51"/>
    <mergeCell ref="V28:V29"/>
    <mergeCell ref="V34:V35"/>
    <mergeCell ref="V56:V57"/>
    <mergeCell ref="U46:U47"/>
    <mergeCell ref="V46:V47"/>
    <mergeCell ref="V52:V53"/>
    <mergeCell ref="U54:U55"/>
    <mergeCell ref="V54:V55"/>
    <mergeCell ref="U52:U53"/>
    <mergeCell ref="V60:V63"/>
    <mergeCell ref="V14:V15"/>
    <mergeCell ref="U42:U43"/>
    <mergeCell ref="V42:V43"/>
    <mergeCell ref="C44:C45"/>
    <mergeCell ref="D44:D45"/>
    <mergeCell ref="E44:E45"/>
    <mergeCell ref="U44:U45"/>
    <mergeCell ref="V44:V45"/>
    <mergeCell ref="C42:C43"/>
    <mergeCell ref="D42:D43"/>
    <mergeCell ref="D14:D15"/>
    <mergeCell ref="E14:E15"/>
    <mergeCell ref="C14:C15"/>
    <mergeCell ref="T8:T15"/>
    <mergeCell ref="U14:U15"/>
    <mergeCell ref="C10:C11"/>
    <mergeCell ref="D10:D11"/>
    <mergeCell ref="E10:E11"/>
    <mergeCell ref="U10:U11"/>
    <mergeCell ref="V36:V37"/>
    <mergeCell ref="V38:V39"/>
    <mergeCell ref="E42:E43"/>
    <mergeCell ref="C38:C39"/>
    <mergeCell ref="D38:D39"/>
  </mergeCells>
  <printOptions horizontalCentered="1"/>
  <pageMargins left="0" right="0" top="0.5511811023622047" bottom="0" header="0.31496062992125984" footer="0"/>
  <pageSetup horizontalDpi="600" verticalDpi="600" orientation="portrait" scale="55" r:id="rId5"/>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9"/>
  <sheetViews>
    <sheetView workbookViewId="0" topLeftCell="A1">
      <selection activeCell="A1" sqref="A1:D4"/>
    </sheetView>
  </sheetViews>
  <sheetFormatPr defaultColWidth="11.421875" defaultRowHeight="15"/>
  <cols>
    <col min="1" max="1" width="8.7109375" style="110" customWidth="1"/>
    <col min="2" max="2" width="25.8515625" style="110" customWidth="1"/>
    <col min="3" max="3" width="15.57421875" style="110" customWidth="1"/>
    <col min="4" max="4" width="16.00390625" style="110" customWidth="1"/>
    <col min="5" max="5" width="21.57421875" style="110" customWidth="1"/>
    <col min="6" max="6" width="24.00390625" style="110" bestFit="1" customWidth="1"/>
    <col min="7" max="9" width="16.00390625" style="110" customWidth="1"/>
    <col min="10" max="10" width="20.57421875" style="110" customWidth="1"/>
    <col min="11" max="13" width="16.00390625" style="110" customWidth="1"/>
    <col min="14" max="14" width="28.7109375" style="110" customWidth="1"/>
    <col min="15" max="15" width="14.8515625" style="110" customWidth="1"/>
    <col min="16" max="17" width="10.140625" style="110" customWidth="1"/>
    <col min="18" max="18" width="14.421875" style="110" customWidth="1"/>
    <col min="19" max="19" width="12.421875" style="110" customWidth="1"/>
    <col min="20" max="23" width="16.7109375" style="110" customWidth="1"/>
    <col min="24" max="24" width="32.00390625" style="110" customWidth="1"/>
    <col min="25" max="26" width="22.28125" style="151" customWidth="1"/>
    <col min="27" max="27" width="29.7109375" style="107" customWidth="1"/>
    <col min="28" max="28" width="4.8515625" style="107" customWidth="1"/>
    <col min="29" max="29" width="7.7109375" style="108" customWidth="1"/>
    <col min="30" max="30" width="14.140625" style="108" customWidth="1"/>
    <col min="31" max="31" width="1.8515625" style="108" customWidth="1"/>
    <col min="32" max="32" width="14.28125" style="108" customWidth="1"/>
    <col min="33" max="33" width="1.8515625" style="108" customWidth="1"/>
    <col min="34" max="34" width="16.8515625" style="108" customWidth="1"/>
    <col min="35" max="36" width="1.8515625" style="108" customWidth="1"/>
    <col min="37" max="37" width="14.140625" style="108" customWidth="1"/>
    <col min="38" max="40" width="11.421875" style="109" customWidth="1"/>
    <col min="41" max="84" width="11.421875" style="107" customWidth="1"/>
    <col min="85" max="16384" width="11.421875" style="110" customWidth="1"/>
  </cols>
  <sheetData>
    <row r="1" spans="1:26" ht="20.25" customHeight="1">
      <c r="A1" s="473"/>
      <c r="B1" s="473"/>
      <c r="C1" s="473"/>
      <c r="D1" s="473"/>
      <c r="E1" s="474" t="s">
        <v>0</v>
      </c>
      <c r="F1" s="474"/>
      <c r="G1" s="474"/>
      <c r="H1" s="474"/>
      <c r="I1" s="474"/>
      <c r="J1" s="474"/>
      <c r="K1" s="474"/>
      <c r="L1" s="474"/>
      <c r="M1" s="474"/>
      <c r="N1" s="474"/>
      <c r="O1" s="474"/>
      <c r="P1" s="474"/>
      <c r="Q1" s="474"/>
      <c r="R1" s="474"/>
      <c r="S1" s="474"/>
      <c r="T1" s="474"/>
      <c r="U1" s="474"/>
      <c r="V1" s="474"/>
      <c r="W1" s="474"/>
      <c r="X1" s="474"/>
      <c r="Y1" s="474"/>
      <c r="Z1" s="474"/>
    </row>
    <row r="2" spans="1:26" ht="20.25" customHeight="1">
      <c r="A2" s="473"/>
      <c r="B2" s="473"/>
      <c r="C2" s="473"/>
      <c r="D2" s="473"/>
      <c r="E2" s="474" t="s">
        <v>108</v>
      </c>
      <c r="F2" s="474"/>
      <c r="G2" s="474"/>
      <c r="H2" s="474"/>
      <c r="I2" s="474"/>
      <c r="J2" s="474"/>
      <c r="K2" s="474"/>
      <c r="L2" s="474"/>
      <c r="M2" s="474"/>
      <c r="N2" s="474"/>
      <c r="O2" s="474"/>
      <c r="P2" s="474"/>
      <c r="Q2" s="474"/>
      <c r="R2" s="474"/>
      <c r="S2" s="474"/>
      <c r="T2" s="474"/>
      <c r="U2" s="474"/>
      <c r="V2" s="474"/>
      <c r="W2" s="474"/>
      <c r="X2" s="474"/>
      <c r="Y2" s="474"/>
      <c r="Z2" s="474"/>
    </row>
    <row r="3" spans="1:26" ht="20.25" customHeight="1">
      <c r="A3" s="473"/>
      <c r="B3" s="473"/>
      <c r="C3" s="473"/>
      <c r="D3" s="473"/>
      <c r="E3" s="326" t="s">
        <v>109</v>
      </c>
      <c r="F3" s="326"/>
      <c r="G3" s="326" t="s">
        <v>86</v>
      </c>
      <c r="H3" s="326"/>
      <c r="I3" s="326"/>
      <c r="J3" s="326"/>
      <c r="K3" s="326"/>
      <c r="L3" s="326"/>
      <c r="M3" s="326"/>
      <c r="N3" s="326"/>
      <c r="O3" s="326"/>
      <c r="P3" s="326"/>
      <c r="Q3" s="326"/>
      <c r="R3" s="326"/>
      <c r="S3" s="326"/>
      <c r="T3" s="326"/>
      <c r="U3" s="326"/>
      <c r="V3" s="326"/>
      <c r="W3" s="326"/>
      <c r="X3" s="326"/>
      <c r="Y3" s="326"/>
      <c r="Z3" s="326"/>
    </row>
    <row r="4" spans="1:26" ht="20.25" customHeight="1">
      <c r="A4" s="473"/>
      <c r="B4" s="473"/>
      <c r="C4" s="473"/>
      <c r="D4" s="473"/>
      <c r="E4" s="326" t="s">
        <v>110</v>
      </c>
      <c r="F4" s="326"/>
      <c r="G4" s="326" t="s">
        <v>254</v>
      </c>
      <c r="H4" s="326"/>
      <c r="I4" s="326"/>
      <c r="J4" s="326"/>
      <c r="K4" s="326"/>
      <c r="L4" s="326"/>
      <c r="M4" s="326"/>
      <c r="N4" s="326"/>
      <c r="O4" s="326"/>
      <c r="P4" s="326"/>
      <c r="Q4" s="326"/>
      <c r="R4" s="326"/>
      <c r="S4" s="326"/>
      <c r="T4" s="326"/>
      <c r="U4" s="326"/>
      <c r="V4" s="326"/>
      <c r="W4" s="326"/>
      <c r="X4" s="326"/>
      <c r="Y4" s="326"/>
      <c r="Z4" s="326"/>
    </row>
    <row r="5" spans="1:84" s="114" customFormat="1" ht="12.75" customHeight="1" thickBot="1">
      <c r="A5" s="339" t="s">
        <v>111</v>
      </c>
      <c r="B5" s="339" t="s">
        <v>112</v>
      </c>
      <c r="C5" s="339" t="s">
        <v>170</v>
      </c>
      <c r="D5" s="340" t="s">
        <v>113</v>
      </c>
      <c r="E5" s="475" t="s">
        <v>114</v>
      </c>
      <c r="F5" s="327" t="s">
        <v>115</v>
      </c>
      <c r="G5" s="327"/>
      <c r="H5" s="327"/>
      <c r="I5" s="328"/>
      <c r="J5" s="327" t="s">
        <v>116</v>
      </c>
      <c r="K5" s="327"/>
      <c r="L5" s="327"/>
      <c r="M5" s="327"/>
      <c r="N5" s="328"/>
      <c r="O5" s="327" t="s">
        <v>117</v>
      </c>
      <c r="P5" s="327"/>
      <c r="Q5" s="327"/>
      <c r="R5" s="327"/>
      <c r="S5" s="328"/>
      <c r="T5" s="329" t="s">
        <v>118</v>
      </c>
      <c r="U5" s="327"/>
      <c r="V5" s="327"/>
      <c r="W5" s="327"/>
      <c r="X5" s="327"/>
      <c r="Y5" s="327"/>
      <c r="Z5" s="328"/>
      <c r="AA5" s="111"/>
      <c r="AB5" s="111"/>
      <c r="AC5" s="112"/>
      <c r="AD5" s="112"/>
      <c r="AE5" s="112"/>
      <c r="AF5" s="112"/>
      <c r="AG5" s="112"/>
      <c r="AH5" s="112"/>
      <c r="AI5" s="112"/>
      <c r="AJ5" s="112"/>
      <c r="AK5" s="112"/>
      <c r="AL5" s="113"/>
      <c r="AM5" s="113"/>
      <c r="AN5" s="113"/>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row>
    <row r="6" spans="1:84" s="114" customFormat="1" ht="23.25" thickBot="1">
      <c r="A6" s="339" t="s">
        <v>119</v>
      </c>
      <c r="B6" s="339"/>
      <c r="C6" s="339"/>
      <c r="D6" s="340"/>
      <c r="E6" s="341"/>
      <c r="F6" s="115" t="s">
        <v>120</v>
      </c>
      <c r="G6" s="115" t="s">
        <v>121</v>
      </c>
      <c r="H6" s="115" t="s">
        <v>122</v>
      </c>
      <c r="I6" s="115" t="s">
        <v>123</v>
      </c>
      <c r="J6" s="115" t="s">
        <v>124</v>
      </c>
      <c r="K6" s="115" t="s">
        <v>125</v>
      </c>
      <c r="L6" s="115"/>
      <c r="M6" s="115" t="s">
        <v>126</v>
      </c>
      <c r="N6" s="115" t="s">
        <v>127</v>
      </c>
      <c r="O6" s="116" t="s">
        <v>128</v>
      </c>
      <c r="P6" s="117" t="s">
        <v>129</v>
      </c>
      <c r="Q6" s="117" t="s">
        <v>130</v>
      </c>
      <c r="R6" s="117" t="s">
        <v>131</v>
      </c>
      <c r="S6" s="117" t="s">
        <v>132</v>
      </c>
      <c r="T6" s="115" t="s">
        <v>133</v>
      </c>
      <c r="U6" s="115" t="s">
        <v>134</v>
      </c>
      <c r="V6" s="152" t="s">
        <v>169</v>
      </c>
      <c r="W6" s="116" t="s">
        <v>135</v>
      </c>
      <c r="X6" s="116" t="s">
        <v>136</v>
      </c>
      <c r="Y6" s="118" t="s">
        <v>137</v>
      </c>
      <c r="Z6" s="119" t="s">
        <v>138</v>
      </c>
      <c r="AA6" s="111"/>
      <c r="AB6" s="111"/>
      <c r="AC6" s="120"/>
      <c r="AD6" s="120"/>
      <c r="AE6" s="121"/>
      <c r="AF6" s="120"/>
      <c r="AG6" s="121"/>
      <c r="AH6" s="120"/>
      <c r="AI6" s="112"/>
      <c r="AJ6" s="112"/>
      <c r="AK6" s="122"/>
      <c r="AL6" s="113"/>
      <c r="AM6" s="113"/>
      <c r="AN6" s="113"/>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row>
    <row r="7" spans="1:37" ht="21" customHeight="1">
      <c r="A7" s="350">
        <v>1</v>
      </c>
      <c r="B7" s="349" t="s">
        <v>88</v>
      </c>
      <c r="C7" s="349" t="s">
        <v>139</v>
      </c>
      <c r="D7" s="123" t="s">
        <v>140</v>
      </c>
      <c r="E7" s="124">
        <v>0.96</v>
      </c>
      <c r="F7" s="124">
        <v>0.96</v>
      </c>
      <c r="G7" s="124"/>
      <c r="H7" s="124"/>
      <c r="I7" s="124"/>
      <c r="J7" s="124">
        <v>0.591</v>
      </c>
      <c r="K7" s="125"/>
      <c r="L7" s="125"/>
      <c r="M7" s="476"/>
      <c r="N7" s="477"/>
      <c r="O7" s="330" t="s">
        <v>141</v>
      </c>
      <c r="P7" s="333" t="s">
        <v>142</v>
      </c>
      <c r="Q7" s="336" t="s">
        <v>143</v>
      </c>
      <c r="R7" s="333" t="s">
        <v>144</v>
      </c>
      <c r="S7" s="336" t="s">
        <v>141</v>
      </c>
      <c r="T7" s="336" t="s">
        <v>145</v>
      </c>
      <c r="U7" s="336" t="s">
        <v>146</v>
      </c>
      <c r="V7" s="184"/>
      <c r="W7" s="336" t="s">
        <v>147</v>
      </c>
      <c r="X7" s="342" t="s">
        <v>148</v>
      </c>
      <c r="Y7" s="342" t="s">
        <v>149</v>
      </c>
      <c r="Z7" s="342">
        <v>1053</v>
      </c>
      <c r="AC7" s="127"/>
      <c r="AD7" s="127"/>
      <c r="AE7" s="128"/>
      <c r="AF7" s="128"/>
      <c r="AG7" s="128"/>
      <c r="AH7" s="127"/>
      <c r="AI7" s="128"/>
      <c r="AJ7" s="128"/>
      <c r="AK7" s="128"/>
    </row>
    <row r="8" spans="1:37" ht="21" customHeight="1">
      <c r="A8" s="351"/>
      <c r="B8" s="347"/>
      <c r="C8" s="347"/>
      <c r="D8" s="129" t="s">
        <v>150</v>
      </c>
      <c r="E8" s="130">
        <v>1835000000</v>
      </c>
      <c r="F8" s="130">
        <v>1835000000</v>
      </c>
      <c r="G8" s="130"/>
      <c r="H8" s="130"/>
      <c r="I8" s="130"/>
      <c r="J8" s="130">
        <v>19975500</v>
      </c>
      <c r="K8" s="130"/>
      <c r="L8" s="130"/>
      <c r="M8" s="478"/>
      <c r="N8" s="479"/>
      <c r="O8" s="331"/>
      <c r="P8" s="334"/>
      <c r="Q8" s="337"/>
      <c r="R8" s="334"/>
      <c r="S8" s="337"/>
      <c r="T8" s="337"/>
      <c r="U8" s="337"/>
      <c r="V8" s="185"/>
      <c r="W8" s="337"/>
      <c r="X8" s="337"/>
      <c r="Y8" s="337"/>
      <c r="Z8" s="337"/>
      <c r="AC8" s="127"/>
      <c r="AD8" s="127"/>
      <c r="AE8" s="128"/>
      <c r="AF8" s="128"/>
      <c r="AG8" s="128"/>
      <c r="AH8" s="127"/>
      <c r="AI8" s="128"/>
      <c r="AJ8" s="128"/>
      <c r="AK8" s="128"/>
    </row>
    <row r="9" spans="1:37" ht="21" customHeight="1">
      <c r="A9" s="351"/>
      <c r="B9" s="347"/>
      <c r="C9" s="347"/>
      <c r="D9" s="129" t="s">
        <v>151</v>
      </c>
      <c r="E9" s="132"/>
      <c r="F9" s="132"/>
      <c r="G9" s="132"/>
      <c r="H9" s="132"/>
      <c r="I9" s="132"/>
      <c r="J9" s="132"/>
      <c r="K9" s="132"/>
      <c r="L9" s="132"/>
      <c r="M9" s="480"/>
      <c r="N9" s="479"/>
      <c r="O9" s="331"/>
      <c r="P9" s="334"/>
      <c r="Q9" s="337"/>
      <c r="R9" s="334"/>
      <c r="S9" s="337"/>
      <c r="T9" s="337"/>
      <c r="U9" s="337"/>
      <c r="V9" s="185"/>
      <c r="W9" s="337"/>
      <c r="X9" s="337"/>
      <c r="Y9" s="337"/>
      <c r="Z9" s="337"/>
      <c r="AC9" s="127"/>
      <c r="AD9" s="127"/>
      <c r="AE9" s="128"/>
      <c r="AF9" s="128"/>
      <c r="AG9" s="128"/>
      <c r="AH9" s="127"/>
      <c r="AI9" s="128"/>
      <c r="AJ9" s="128"/>
      <c r="AK9" s="128"/>
    </row>
    <row r="10" spans="1:37" ht="21" customHeight="1" thickBot="1">
      <c r="A10" s="352"/>
      <c r="B10" s="348"/>
      <c r="C10" s="348"/>
      <c r="D10" s="134" t="s">
        <v>152</v>
      </c>
      <c r="E10" s="135">
        <v>308779538</v>
      </c>
      <c r="F10" s="135">
        <v>308779538</v>
      </c>
      <c r="G10" s="135"/>
      <c r="H10" s="135"/>
      <c r="I10" s="135"/>
      <c r="J10" s="135">
        <v>45413425</v>
      </c>
      <c r="K10" s="135"/>
      <c r="L10" s="135"/>
      <c r="M10" s="481"/>
      <c r="N10" s="482"/>
      <c r="O10" s="332"/>
      <c r="P10" s="335"/>
      <c r="Q10" s="338"/>
      <c r="R10" s="335"/>
      <c r="S10" s="338"/>
      <c r="T10" s="338"/>
      <c r="U10" s="338"/>
      <c r="V10" s="186"/>
      <c r="W10" s="338"/>
      <c r="X10" s="338"/>
      <c r="Y10" s="338"/>
      <c r="Z10" s="338"/>
      <c r="AC10" s="127"/>
      <c r="AD10" s="127"/>
      <c r="AE10" s="128"/>
      <c r="AF10" s="128"/>
      <c r="AG10" s="128"/>
      <c r="AH10" s="127"/>
      <c r="AI10" s="128"/>
      <c r="AJ10" s="128"/>
      <c r="AK10" s="128"/>
    </row>
    <row r="11" spans="1:37" ht="21" customHeight="1">
      <c r="A11" s="343">
        <v>2</v>
      </c>
      <c r="B11" s="346" t="s">
        <v>90</v>
      </c>
      <c r="C11" s="349" t="s">
        <v>139</v>
      </c>
      <c r="D11" s="137" t="s">
        <v>140</v>
      </c>
      <c r="E11" s="138">
        <v>0.96</v>
      </c>
      <c r="F11" s="138">
        <v>0.96</v>
      </c>
      <c r="G11" s="139"/>
      <c r="H11" s="139"/>
      <c r="I11" s="139"/>
      <c r="J11" s="139">
        <v>0.591</v>
      </c>
      <c r="K11" s="139"/>
      <c r="L11" s="139"/>
      <c r="M11" s="483"/>
      <c r="N11" s="477"/>
      <c r="O11" s="330" t="s">
        <v>141</v>
      </c>
      <c r="P11" s="333" t="s">
        <v>142</v>
      </c>
      <c r="Q11" s="336" t="s">
        <v>143</v>
      </c>
      <c r="R11" s="333" t="s">
        <v>144</v>
      </c>
      <c r="S11" s="336" t="s">
        <v>141</v>
      </c>
      <c r="T11" s="336" t="s">
        <v>145</v>
      </c>
      <c r="U11" s="336" t="s">
        <v>146</v>
      </c>
      <c r="V11" s="184"/>
      <c r="W11" s="336" t="s">
        <v>147</v>
      </c>
      <c r="X11" s="336" t="s">
        <v>148</v>
      </c>
      <c r="Y11" s="336" t="s">
        <v>149</v>
      </c>
      <c r="Z11" s="342">
        <v>1053</v>
      </c>
      <c r="AC11" s="127"/>
      <c r="AD11" s="127"/>
      <c r="AE11" s="128"/>
      <c r="AF11" s="128"/>
      <c r="AG11" s="128"/>
      <c r="AH11" s="127"/>
      <c r="AI11" s="128"/>
      <c r="AJ11" s="128"/>
      <c r="AK11" s="128"/>
    </row>
    <row r="12" spans="1:37" ht="21" customHeight="1">
      <c r="A12" s="344"/>
      <c r="B12" s="347"/>
      <c r="C12" s="347"/>
      <c r="D12" s="129" t="s">
        <v>150</v>
      </c>
      <c r="E12" s="131">
        <v>2143779538</v>
      </c>
      <c r="F12" s="131">
        <v>2143779538</v>
      </c>
      <c r="G12" s="130"/>
      <c r="H12" s="130"/>
      <c r="I12" s="130"/>
      <c r="J12" s="130">
        <v>65388925</v>
      </c>
      <c r="K12" s="130"/>
      <c r="L12" s="130"/>
      <c r="M12" s="478"/>
      <c r="N12" s="479"/>
      <c r="O12" s="331"/>
      <c r="P12" s="334"/>
      <c r="Q12" s="337"/>
      <c r="R12" s="334"/>
      <c r="S12" s="337"/>
      <c r="T12" s="337"/>
      <c r="U12" s="337"/>
      <c r="V12" s="185"/>
      <c r="W12" s="337"/>
      <c r="X12" s="337"/>
      <c r="Y12" s="337"/>
      <c r="Z12" s="337"/>
      <c r="AC12" s="127"/>
      <c r="AD12" s="127"/>
      <c r="AE12" s="128"/>
      <c r="AF12" s="128"/>
      <c r="AG12" s="128"/>
      <c r="AH12" s="127"/>
      <c r="AI12" s="128"/>
      <c r="AJ12" s="128"/>
      <c r="AK12" s="128"/>
    </row>
    <row r="13" spans="1:37" ht="21" customHeight="1">
      <c r="A13" s="344"/>
      <c r="B13" s="347"/>
      <c r="C13" s="347"/>
      <c r="D13" s="129" t="s">
        <v>151</v>
      </c>
      <c r="E13" s="138">
        <v>1</v>
      </c>
      <c r="F13" s="138">
        <v>1</v>
      </c>
      <c r="G13" s="139"/>
      <c r="H13" s="139"/>
      <c r="I13" s="139"/>
      <c r="J13" s="139">
        <v>0.25</v>
      </c>
      <c r="K13" s="139"/>
      <c r="L13" s="139"/>
      <c r="M13" s="483"/>
      <c r="N13" s="479"/>
      <c r="O13" s="331"/>
      <c r="P13" s="334"/>
      <c r="Q13" s="337"/>
      <c r="R13" s="334"/>
      <c r="S13" s="337"/>
      <c r="T13" s="337"/>
      <c r="U13" s="337"/>
      <c r="V13" s="185"/>
      <c r="W13" s="337"/>
      <c r="X13" s="337"/>
      <c r="Y13" s="337"/>
      <c r="Z13" s="337"/>
      <c r="AC13" s="127"/>
      <c r="AD13" s="127"/>
      <c r="AE13" s="128"/>
      <c r="AF13" s="128"/>
      <c r="AG13" s="128"/>
      <c r="AH13" s="127"/>
      <c r="AI13" s="128"/>
      <c r="AJ13" s="128"/>
      <c r="AK13" s="128"/>
    </row>
    <row r="14" spans="1:37" ht="21" customHeight="1" thickBot="1">
      <c r="A14" s="345"/>
      <c r="B14" s="348"/>
      <c r="C14" s="348"/>
      <c r="D14" s="134" t="s">
        <v>152</v>
      </c>
      <c r="E14" s="136">
        <v>115000000</v>
      </c>
      <c r="F14" s="136">
        <v>115000000</v>
      </c>
      <c r="G14" s="135"/>
      <c r="H14" s="135"/>
      <c r="I14" s="135"/>
      <c r="J14" s="135">
        <v>26000000</v>
      </c>
      <c r="K14" s="135"/>
      <c r="L14" s="135"/>
      <c r="M14" s="481"/>
      <c r="N14" s="482"/>
      <c r="O14" s="332"/>
      <c r="P14" s="335"/>
      <c r="Q14" s="338"/>
      <c r="R14" s="335"/>
      <c r="S14" s="338"/>
      <c r="T14" s="338"/>
      <c r="U14" s="338"/>
      <c r="V14" s="186"/>
      <c r="W14" s="338"/>
      <c r="X14" s="338"/>
      <c r="Y14" s="338"/>
      <c r="Z14" s="338"/>
      <c r="AC14" s="127"/>
      <c r="AD14" s="127"/>
      <c r="AE14" s="128"/>
      <c r="AF14" s="128"/>
      <c r="AG14" s="128"/>
      <c r="AH14" s="127"/>
      <c r="AI14" s="128"/>
      <c r="AJ14" s="128"/>
      <c r="AK14" s="128"/>
    </row>
    <row r="15" spans="1:37" ht="21" customHeight="1">
      <c r="A15" s="353">
        <v>3</v>
      </c>
      <c r="B15" s="346" t="s">
        <v>92</v>
      </c>
      <c r="C15" s="349" t="s">
        <v>139</v>
      </c>
      <c r="D15" s="137" t="s">
        <v>140</v>
      </c>
      <c r="E15" s="138">
        <v>0</v>
      </c>
      <c r="F15" s="138">
        <v>0</v>
      </c>
      <c r="G15" s="139"/>
      <c r="H15" s="139"/>
      <c r="I15" s="139"/>
      <c r="J15" s="139"/>
      <c r="K15" s="139"/>
      <c r="L15" s="139"/>
      <c r="M15" s="483"/>
      <c r="N15" s="477"/>
      <c r="O15" s="330" t="s">
        <v>141</v>
      </c>
      <c r="P15" s="333" t="s">
        <v>142</v>
      </c>
      <c r="Q15" s="336" t="s">
        <v>143</v>
      </c>
      <c r="R15" s="333" t="s">
        <v>144</v>
      </c>
      <c r="S15" s="336" t="s">
        <v>141</v>
      </c>
      <c r="T15" s="336" t="s">
        <v>145</v>
      </c>
      <c r="U15" s="336" t="s">
        <v>146</v>
      </c>
      <c r="V15" s="184"/>
      <c r="W15" s="336" t="s">
        <v>147</v>
      </c>
      <c r="X15" s="336" t="s">
        <v>148</v>
      </c>
      <c r="Y15" s="336" t="s">
        <v>149</v>
      </c>
      <c r="Z15" s="342">
        <v>1053</v>
      </c>
      <c r="AC15" s="127"/>
      <c r="AD15" s="127"/>
      <c r="AE15" s="128"/>
      <c r="AF15" s="128"/>
      <c r="AG15" s="128"/>
      <c r="AH15" s="127"/>
      <c r="AI15" s="128"/>
      <c r="AJ15" s="128"/>
      <c r="AK15" s="128"/>
    </row>
    <row r="16" spans="1:37" ht="21" customHeight="1">
      <c r="A16" s="351"/>
      <c r="B16" s="347"/>
      <c r="C16" s="347"/>
      <c r="D16" s="129" t="s">
        <v>150</v>
      </c>
      <c r="E16" s="131">
        <v>1190467</v>
      </c>
      <c r="F16" s="131">
        <v>1190467</v>
      </c>
      <c r="G16" s="130"/>
      <c r="H16" s="130"/>
      <c r="I16" s="130"/>
      <c r="J16" s="130">
        <v>0</v>
      </c>
      <c r="K16" s="130"/>
      <c r="L16" s="130"/>
      <c r="M16" s="478"/>
      <c r="N16" s="479"/>
      <c r="O16" s="331"/>
      <c r="P16" s="334"/>
      <c r="Q16" s="337"/>
      <c r="R16" s="334"/>
      <c r="S16" s="337"/>
      <c r="T16" s="337"/>
      <c r="U16" s="337"/>
      <c r="V16" s="185"/>
      <c r="W16" s="337"/>
      <c r="X16" s="337"/>
      <c r="Y16" s="337"/>
      <c r="Z16" s="337"/>
      <c r="AC16" s="127"/>
      <c r="AD16" s="127"/>
      <c r="AE16" s="128"/>
      <c r="AF16" s="128"/>
      <c r="AG16" s="128"/>
      <c r="AH16" s="127"/>
      <c r="AI16" s="128"/>
      <c r="AJ16" s="128"/>
      <c r="AK16" s="128"/>
    </row>
    <row r="17" spans="1:37" ht="21" customHeight="1">
      <c r="A17" s="351"/>
      <c r="B17" s="347"/>
      <c r="C17" s="347"/>
      <c r="D17" s="129" t="s">
        <v>151</v>
      </c>
      <c r="E17" s="138">
        <v>1</v>
      </c>
      <c r="F17" s="138">
        <v>1</v>
      </c>
      <c r="G17" s="139"/>
      <c r="H17" s="139"/>
      <c r="I17" s="139"/>
      <c r="J17" s="139">
        <v>0.25</v>
      </c>
      <c r="K17" s="139"/>
      <c r="L17" s="139"/>
      <c r="M17" s="483"/>
      <c r="N17" s="479"/>
      <c r="O17" s="331"/>
      <c r="P17" s="334"/>
      <c r="Q17" s="337"/>
      <c r="R17" s="334"/>
      <c r="S17" s="337"/>
      <c r="T17" s="337"/>
      <c r="U17" s="337"/>
      <c r="V17" s="185"/>
      <c r="W17" s="337"/>
      <c r="X17" s="337"/>
      <c r="Y17" s="337"/>
      <c r="Z17" s="337"/>
      <c r="AC17" s="127"/>
      <c r="AD17" s="127"/>
      <c r="AE17" s="128"/>
      <c r="AF17" s="128"/>
      <c r="AG17" s="128"/>
      <c r="AH17" s="127"/>
      <c r="AI17" s="128"/>
      <c r="AJ17" s="128"/>
      <c r="AK17" s="128"/>
    </row>
    <row r="18" spans="1:37" ht="21" customHeight="1" thickBot="1">
      <c r="A18" s="352"/>
      <c r="B18" s="348"/>
      <c r="C18" s="348"/>
      <c r="D18" s="134" t="s">
        <v>152</v>
      </c>
      <c r="E18" s="136">
        <v>116190467</v>
      </c>
      <c r="F18" s="136">
        <v>116190467</v>
      </c>
      <c r="G18" s="135"/>
      <c r="H18" s="135"/>
      <c r="I18" s="135"/>
      <c r="J18" s="135">
        <v>26000000</v>
      </c>
      <c r="K18" s="135"/>
      <c r="L18" s="135"/>
      <c r="M18" s="481"/>
      <c r="N18" s="482"/>
      <c r="O18" s="332"/>
      <c r="P18" s="335"/>
      <c r="Q18" s="338"/>
      <c r="R18" s="335"/>
      <c r="S18" s="338"/>
      <c r="T18" s="338"/>
      <c r="U18" s="338"/>
      <c r="V18" s="186"/>
      <c r="W18" s="338"/>
      <c r="X18" s="338"/>
      <c r="Y18" s="338"/>
      <c r="Z18" s="338"/>
      <c r="AC18" s="127"/>
      <c r="AD18" s="127"/>
      <c r="AE18" s="128"/>
      <c r="AF18" s="128"/>
      <c r="AG18" s="128"/>
      <c r="AH18" s="127"/>
      <c r="AI18" s="128"/>
      <c r="AJ18" s="128"/>
      <c r="AK18" s="128"/>
    </row>
    <row r="19" spans="1:37" ht="21" customHeight="1">
      <c r="A19" s="354">
        <v>4</v>
      </c>
      <c r="B19" s="353" t="s">
        <v>93</v>
      </c>
      <c r="C19" s="349" t="s">
        <v>139</v>
      </c>
      <c r="D19" s="137" t="s">
        <v>140</v>
      </c>
      <c r="E19" s="138">
        <v>15</v>
      </c>
      <c r="F19" s="138">
        <v>15</v>
      </c>
      <c r="G19" s="139"/>
      <c r="H19" s="139"/>
      <c r="I19" s="139"/>
      <c r="J19" s="139">
        <v>0</v>
      </c>
      <c r="K19" s="139"/>
      <c r="L19" s="139"/>
      <c r="M19" s="483"/>
      <c r="N19" s="477"/>
      <c r="O19" s="330" t="s">
        <v>141</v>
      </c>
      <c r="P19" s="333" t="s">
        <v>142</v>
      </c>
      <c r="Q19" s="336" t="s">
        <v>143</v>
      </c>
      <c r="R19" s="333" t="s">
        <v>144</v>
      </c>
      <c r="S19" s="336" t="s">
        <v>141</v>
      </c>
      <c r="T19" s="336" t="s">
        <v>145</v>
      </c>
      <c r="U19" s="336" t="s">
        <v>146</v>
      </c>
      <c r="V19" s="184"/>
      <c r="W19" s="336" t="s">
        <v>147</v>
      </c>
      <c r="X19" s="336" t="s">
        <v>148</v>
      </c>
      <c r="Y19" s="336" t="s">
        <v>149</v>
      </c>
      <c r="Z19" s="342">
        <v>1053</v>
      </c>
      <c r="AC19" s="127"/>
      <c r="AD19" s="127"/>
      <c r="AE19" s="128"/>
      <c r="AF19" s="128"/>
      <c r="AG19" s="128"/>
      <c r="AH19" s="127"/>
      <c r="AI19" s="128"/>
      <c r="AJ19" s="128"/>
      <c r="AK19" s="128"/>
    </row>
    <row r="20" spans="1:37" ht="21" customHeight="1">
      <c r="A20" s="354"/>
      <c r="B20" s="351"/>
      <c r="C20" s="347"/>
      <c r="D20" s="129" t="s">
        <v>150</v>
      </c>
      <c r="E20" s="131">
        <v>50000000</v>
      </c>
      <c r="F20" s="131">
        <v>50000000</v>
      </c>
      <c r="G20" s="130"/>
      <c r="H20" s="131"/>
      <c r="I20" s="131"/>
      <c r="J20" s="131">
        <v>0</v>
      </c>
      <c r="K20" s="130"/>
      <c r="L20" s="130"/>
      <c r="M20" s="478"/>
      <c r="N20" s="479"/>
      <c r="O20" s="331"/>
      <c r="P20" s="334"/>
      <c r="Q20" s="337"/>
      <c r="R20" s="334"/>
      <c r="S20" s="337"/>
      <c r="T20" s="337"/>
      <c r="U20" s="337"/>
      <c r="V20" s="185"/>
      <c r="W20" s="337"/>
      <c r="X20" s="337"/>
      <c r="Y20" s="337"/>
      <c r="Z20" s="337"/>
      <c r="AC20" s="127"/>
      <c r="AD20" s="127"/>
      <c r="AE20" s="128"/>
      <c r="AF20" s="128"/>
      <c r="AG20" s="128"/>
      <c r="AH20" s="127"/>
      <c r="AI20" s="128"/>
      <c r="AJ20" s="128"/>
      <c r="AK20" s="128"/>
    </row>
    <row r="21" spans="1:37" ht="21" customHeight="1">
      <c r="A21" s="354"/>
      <c r="B21" s="351"/>
      <c r="C21" s="347"/>
      <c r="D21" s="129" t="s">
        <v>151</v>
      </c>
      <c r="E21" s="138">
        <v>0</v>
      </c>
      <c r="F21" s="138">
        <v>0</v>
      </c>
      <c r="G21" s="139"/>
      <c r="H21" s="138"/>
      <c r="I21" s="138"/>
      <c r="J21" s="138"/>
      <c r="K21" s="139"/>
      <c r="L21" s="139"/>
      <c r="M21" s="483"/>
      <c r="N21" s="479"/>
      <c r="O21" s="331"/>
      <c r="P21" s="334"/>
      <c r="Q21" s="337"/>
      <c r="R21" s="334"/>
      <c r="S21" s="337"/>
      <c r="T21" s="337"/>
      <c r="U21" s="337"/>
      <c r="V21" s="185"/>
      <c r="W21" s="337"/>
      <c r="X21" s="337"/>
      <c r="Y21" s="337"/>
      <c r="Z21" s="337"/>
      <c r="AC21" s="127"/>
      <c r="AD21" s="127"/>
      <c r="AE21" s="128"/>
      <c r="AF21" s="128"/>
      <c r="AG21" s="128"/>
      <c r="AH21" s="127"/>
      <c r="AI21" s="128"/>
      <c r="AJ21" s="128"/>
      <c r="AK21" s="128"/>
    </row>
    <row r="22" spans="1:37" ht="21" customHeight="1" thickBot="1">
      <c r="A22" s="354"/>
      <c r="B22" s="352"/>
      <c r="C22" s="348"/>
      <c r="D22" s="134" t="s">
        <v>152</v>
      </c>
      <c r="E22" s="136">
        <v>29994052</v>
      </c>
      <c r="F22" s="136">
        <v>29994052</v>
      </c>
      <c r="G22" s="135"/>
      <c r="H22" s="136"/>
      <c r="I22" s="136"/>
      <c r="J22" s="136">
        <v>0</v>
      </c>
      <c r="K22" s="135"/>
      <c r="L22" s="135"/>
      <c r="M22" s="481"/>
      <c r="N22" s="482"/>
      <c r="O22" s="332"/>
      <c r="P22" s="335"/>
      <c r="Q22" s="338"/>
      <c r="R22" s="335"/>
      <c r="S22" s="338"/>
      <c r="T22" s="338"/>
      <c r="U22" s="338"/>
      <c r="V22" s="186"/>
      <c r="W22" s="338"/>
      <c r="X22" s="338"/>
      <c r="Y22" s="338"/>
      <c r="Z22" s="338"/>
      <c r="AC22" s="127"/>
      <c r="AD22" s="127"/>
      <c r="AE22" s="128"/>
      <c r="AF22" s="128"/>
      <c r="AG22" s="128"/>
      <c r="AH22" s="127"/>
      <c r="AI22" s="128"/>
      <c r="AJ22" s="128"/>
      <c r="AK22" s="128"/>
    </row>
    <row r="23" spans="1:37" ht="21" customHeight="1">
      <c r="A23" s="354">
        <v>5</v>
      </c>
      <c r="B23" s="353" t="s">
        <v>94</v>
      </c>
      <c r="C23" s="349" t="s">
        <v>153</v>
      </c>
      <c r="D23" s="137" t="s">
        <v>140</v>
      </c>
      <c r="E23" s="140">
        <v>15</v>
      </c>
      <c r="F23" s="140">
        <v>15</v>
      </c>
      <c r="G23" s="141"/>
      <c r="H23" s="140"/>
      <c r="I23" s="140"/>
      <c r="J23" s="140"/>
      <c r="K23" s="141"/>
      <c r="L23" s="141"/>
      <c r="M23" s="484"/>
      <c r="N23" s="477"/>
      <c r="O23" s="330" t="s">
        <v>141</v>
      </c>
      <c r="P23" s="333" t="s">
        <v>142</v>
      </c>
      <c r="Q23" s="336" t="s">
        <v>143</v>
      </c>
      <c r="R23" s="333" t="s">
        <v>144</v>
      </c>
      <c r="S23" s="336" t="s">
        <v>141</v>
      </c>
      <c r="T23" s="336" t="s">
        <v>145</v>
      </c>
      <c r="U23" s="336" t="s">
        <v>146</v>
      </c>
      <c r="V23" s="184"/>
      <c r="W23" s="336" t="s">
        <v>147</v>
      </c>
      <c r="X23" s="336" t="s">
        <v>148</v>
      </c>
      <c r="Y23" s="336" t="s">
        <v>149</v>
      </c>
      <c r="Z23" s="342">
        <v>1053</v>
      </c>
      <c r="AC23" s="127"/>
      <c r="AD23" s="127"/>
      <c r="AE23" s="128"/>
      <c r="AF23" s="128"/>
      <c r="AG23" s="128"/>
      <c r="AH23" s="127"/>
      <c r="AI23" s="128"/>
      <c r="AJ23" s="128"/>
      <c r="AK23" s="128"/>
    </row>
    <row r="24" spans="1:37" ht="21" customHeight="1">
      <c r="A24" s="354"/>
      <c r="B24" s="351"/>
      <c r="C24" s="347"/>
      <c r="D24" s="129" t="s">
        <v>150</v>
      </c>
      <c r="E24" s="131">
        <v>79994052</v>
      </c>
      <c r="F24" s="131">
        <v>79994052</v>
      </c>
      <c r="G24" s="130"/>
      <c r="H24" s="131"/>
      <c r="I24" s="131"/>
      <c r="J24" s="131"/>
      <c r="K24" s="130"/>
      <c r="L24" s="130"/>
      <c r="M24" s="478"/>
      <c r="N24" s="479"/>
      <c r="O24" s="331"/>
      <c r="P24" s="334"/>
      <c r="Q24" s="337"/>
      <c r="R24" s="334"/>
      <c r="S24" s="337"/>
      <c r="T24" s="337"/>
      <c r="U24" s="337"/>
      <c r="V24" s="185"/>
      <c r="W24" s="337"/>
      <c r="X24" s="337"/>
      <c r="Y24" s="337"/>
      <c r="Z24" s="337"/>
      <c r="AC24" s="127"/>
      <c r="AD24" s="127"/>
      <c r="AE24" s="128"/>
      <c r="AF24" s="128"/>
      <c r="AG24" s="128"/>
      <c r="AH24" s="127"/>
      <c r="AI24" s="128"/>
      <c r="AJ24" s="128"/>
      <c r="AK24" s="128"/>
    </row>
    <row r="25" spans="1:37" ht="21" customHeight="1">
      <c r="A25" s="354"/>
      <c r="B25" s="351"/>
      <c r="C25" s="347"/>
      <c r="D25" s="129" t="s">
        <v>151</v>
      </c>
      <c r="E25" s="133">
        <v>7</v>
      </c>
      <c r="F25" s="133">
        <v>7</v>
      </c>
      <c r="G25" s="132"/>
      <c r="H25" s="133"/>
      <c r="I25" s="133"/>
      <c r="J25" s="133">
        <v>0.75</v>
      </c>
      <c r="K25" s="132"/>
      <c r="L25" s="132"/>
      <c r="M25" s="480"/>
      <c r="N25" s="479"/>
      <c r="O25" s="331"/>
      <c r="P25" s="334"/>
      <c r="Q25" s="337"/>
      <c r="R25" s="334"/>
      <c r="S25" s="337"/>
      <c r="T25" s="337"/>
      <c r="U25" s="337"/>
      <c r="V25" s="185"/>
      <c r="W25" s="337"/>
      <c r="X25" s="337"/>
      <c r="Y25" s="337"/>
      <c r="Z25" s="337"/>
      <c r="AC25" s="127"/>
      <c r="AD25" s="127"/>
      <c r="AE25" s="128"/>
      <c r="AF25" s="128"/>
      <c r="AG25" s="128"/>
      <c r="AH25" s="127"/>
      <c r="AI25" s="128"/>
      <c r="AJ25" s="128"/>
      <c r="AK25" s="128"/>
    </row>
    <row r="26" spans="1:37" ht="21" customHeight="1" thickBot="1">
      <c r="A26" s="354"/>
      <c r="B26" s="352"/>
      <c r="C26" s="348"/>
      <c r="D26" s="134" t="s">
        <v>152</v>
      </c>
      <c r="E26" s="136">
        <v>470000000</v>
      </c>
      <c r="F26" s="136">
        <v>470000000</v>
      </c>
      <c r="G26" s="135"/>
      <c r="H26" s="136"/>
      <c r="I26" s="136"/>
      <c r="J26" s="136">
        <v>150558000</v>
      </c>
      <c r="K26" s="135"/>
      <c r="L26" s="135"/>
      <c r="M26" s="481"/>
      <c r="N26" s="482"/>
      <c r="O26" s="332"/>
      <c r="P26" s="335"/>
      <c r="Q26" s="338"/>
      <c r="R26" s="335"/>
      <c r="S26" s="338"/>
      <c r="T26" s="338"/>
      <c r="U26" s="338"/>
      <c r="V26" s="186"/>
      <c r="W26" s="338"/>
      <c r="X26" s="338"/>
      <c r="Y26" s="338"/>
      <c r="Z26" s="338"/>
      <c r="AC26" s="127"/>
      <c r="AD26" s="127"/>
      <c r="AE26" s="128"/>
      <c r="AF26" s="128"/>
      <c r="AG26" s="128"/>
      <c r="AH26" s="127"/>
      <c r="AI26" s="128"/>
      <c r="AJ26" s="128"/>
      <c r="AK26" s="128"/>
    </row>
    <row r="27" spans="1:37" ht="21" customHeight="1">
      <c r="A27" s="354">
        <v>6</v>
      </c>
      <c r="B27" s="353" t="s">
        <v>95</v>
      </c>
      <c r="C27" s="349" t="s">
        <v>154</v>
      </c>
      <c r="D27" s="137" t="s">
        <v>140</v>
      </c>
      <c r="E27" s="126">
        <v>0</v>
      </c>
      <c r="F27" s="140">
        <v>0</v>
      </c>
      <c r="G27" s="140"/>
      <c r="H27" s="140"/>
      <c r="I27" s="140"/>
      <c r="J27" s="140">
        <v>0</v>
      </c>
      <c r="K27" s="141"/>
      <c r="L27" s="141"/>
      <c r="M27" s="484"/>
      <c r="N27" s="477"/>
      <c r="O27" s="330" t="s">
        <v>141</v>
      </c>
      <c r="P27" s="333" t="s">
        <v>142</v>
      </c>
      <c r="Q27" s="336" t="s">
        <v>143</v>
      </c>
      <c r="R27" s="333" t="s">
        <v>144</v>
      </c>
      <c r="S27" s="336" t="s">
        <v>141</v>
      </c>
      <c r="T27" s="336" t="s">
        <v>145</v>
      </c>
      <c r="U27" s="336" t="s">
        <v>146</v>
      </c>
      <c r="V27" s="184"/>
      <c r="W27" s="336" t="s">
        <v>147</v>
      </c>
      <c r="X27" s="336" t="s">
        <v>148</v>
      </c>
      <c r="Y27" s="336" t="s">
        <v>149</v>
      </c>
      <c r="Z27" s="342">
        <v>1053</v>
      </c>
      <c r="AC27" s="127"/>
      <c r="AD27" s="127"/>
      <c r="AE27" s="128"/>
      <c r="AF27" s="128"/>
      <c r="AG27" s="128"/>
      <c r="AH27" s="127"/>
      <c r="AI27" s="128"/>
      <c r="AJ27" s="128"/>
      <c r="AK27" s="128"/>
    </row>
    <row r="28" spans="1:37" ht="21" customHeight="1">
      <c r="A28" s="354"/>
      <c r="B28" s="351"/>
      <c r="C28" s="347"/>
      <c r="D28" s="129" t="s">
        <v>150</v>
      </c>
      <c r="E28" s="131">
        <v>432635058</v>
      </c>
      <c r="F28" s="131">
        <v>404885358</v>
      </c>
      <c r="G28" s="131"/>
      <c r="H28" s="131"/>
      <c r="I28" s="131"/>
      <c r="J28" s="131">
        <v>105632000</v>
      </c>
      <c r="K28" s="130"/>
      <c r="L28" s="130"/>
      <c r="M28" s="478"/>
      <c r="N28" s="479"/>
      <c r="O28" s="331"/>
      <c r="P28" s="334"/>
      <c r="Q28" s="337"/>
      <c r="R28" s="334"/>
      <c r="S28" s="337"/>
      <c r="T28" s="337"/>
      <c r="U28" s="337"/>
      <c r="V28" s="185"/>
      <c r="W28" s="337"/>
      <c r="X28" s="337"/>
      <c r="Y28" s="337"/>
      <c r="Z28" s="337"/>
      <c r="AC28" s="127"/>
      <c r="AD28" s="127"/>
      <c r="AE28" s="128"/>
      <c r="AF28" s="128"/>
      <c r="AG28" s="128"/>
      <c r="AH28" s="127"/>
      <c r="AI28" s="128"/>
      <c r="AJ28" s="128"/>
      <c r="AK28" s="128"/>
    </row>
    <row r="29" spans="1:37" ht="21" customHeight="1">
      <c r="A29" s="354"/>
      <c r="B29" s="351"/>
      <c r="C29" s="347"/>
      <c r="D29" s="129" t="s">
        <v>151</v>
      </c>
      <c r="E29" s="133">
        <v>7</v>
      </c>
      <c r="F29" s="133">
        <v>7</v>
      </c>
      <c r="G29" s="133"/>
      <c r="H29" s="133"/>
      <c r="I29" s="133"/>
      <c r="J29" s="133">
        <v>0.75</v>
      </c>
      <c r="K29" s="132"/>
      <c r="L29" s="132"/>
      <c r="M29" s="480"/>
      <c r="N29" s="479"/>
      <c r="O29" s="331"/>
      <c r="P29" s="334"/>
      <c r="Q29" s="337"/>
      <c r="R29" s="334"/>
      <c r="S29" s="337"/>
      <c r="T29" s="337"/>
      <c r="U29" s="337"/>
      <c r="V29" s="185"/>
      <c r="W29" s="337"/>
      <c r="X29" s="337"/>
      <c r="Y29" s="337"/>
      <c r="Z29" s="337"/>
      <c r="AC29" s="127"/>
      <c r="AD29" s="127"/>
      <c r="AE29" s="128"/>
      <c r="AF29" s="128"/>
      <c r="AG29" s="128"/>
      <c r="AH29" s="127"/>
      <c r="AI29" s="128"/>
      <c r="AJ29" s="128"/>
      <c r="AK29" s="128"/>
    </row>
    <row r="30" spans="1:37" ht="21" customHeight="1" thickBot="1">
      <c r="A30" s="354"/>
      <c r="B30" s="485"/>
      <c r="C30" s="486"/>
      <c r="D30" s="487" t="s">
        <v>152</v>
      </c>
      <c r="E30" s="488">
        <v>902635058</v>
      </c>
      <c r="F30" s="488">
        <v>874885358</v>
      </c>
      <c r="G30" s="488"/>
      <c r="H30" s="488"/>
      <c r="I30" s="488"/>
      <c r="J30" s="488">
        <v>256190000</v>
      </c>
      <c r="K30" s="489"/>
      <c r="L30" s="489"/>
      <c r="M30" s="490"/>
      <c r="N30" s="491"/>
      <c r="O30" s="492"/>
      <c r="P30" s="493"/>
      <c r="Q30" s="494"/>
      <c r="R30" s="493"/>
      <c r="S30" s="494"/>
      <c r="T30" s="494"/>
      <c r="U30" s="494"/>
      <c r="V30" s="495"/>
      <c r="W30" s="494"/>
      <c r="X30" s="494"/>
      <c r="Y30" s="494"/>
      <c r="Z30" s="494"/>
      <c r="AC30" s="127"/>
      <c r="AD30" s="127"/>
      <c r="AE30" s="128"/>
      <c r="AF30" s="128"/>
      <c r="AG30" s="128"/>
      <c r="AH30" s="127"/>
      <c r="AI30" s="128"/>
      <c r="AJ30" s="128"/>
      <c r="AK30" s="128"/>
    </row>
    <row r="31" spans="1:76" s="146" customFormat="1" ht="22.5">
      <c r="A31" s="496" t="s">
        <v>155</v>
      </c>
      <c r="B31" s="497"/>
      <c r="C31" s="497"/>
      <c r="D31" s="498" t="s">
        <v>156</v>
      </c>
      <c r="E31" s="499">
        <v>3517000000</v>
      </c>
      <c r="F31" s="499">
        <v>3517000000</v>
      </c>
      <c r="G31" s="499"/>
      <c r="H31" s="499"/>
      <c r="I31" s="499"/>
      <c r="J31" s="499">
        <v>1196718000</v>
      </c>
      <c r="K31" s="499"/>
      <c r="L31" s="499"/>
      <c r="M31" s="499"/>
      <c r="N31" s="499"/>
      <c r="O31" s="500"/>
      <c r="P31" s="501"/>
      <c r="Q31" s="501"/>
      <c r="R31" s="501"/>
      <c r="S31" s="501"/>
      <c r="T31" s="501"/>
      <c r="U31" s="501"/>
      <c r="V31" s="501"/>
      <c r="W31" s="501"/>
      <c r="X31" s="501"/>
      <c r="Y31" s="501"/>
      <c r="Z31" s="502"/>
      <c r="AA31" s="142"/>
      <c r="AB31" s="143"/>
      <c r="AC31" s="144"/>
      <c r="AD31" s="144"/>
      <c r="AE31" s="144"/>
      <c r="AF31" s="144"/>
      <c r="AG31" s="144"/>
      <c r="AH31" s="144"/>
      <c r="AI31" s="144"/>
      <c r="AJ31" s="144"/>
      <c r="AK31" s="144"/>
      <c r="AL31" s="145"/>
      <c r="AM31" s="145"/>
      <c r="AN31" s="145"/>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row>
    <row r="32" spans="1:76" s="146" customFormat="1" ht="22.5">
      <c r="A32" s="503"/>
      <c r="B32" s="504"/>
      <c r="C32" s="504"/>
      <c r="D32" s="505" t="s">
        <v>157</v>
      </c>
      <c r="E32" s="506">
        <v>801402315</v>
      </c>
      <c r="F32" s="506">
        <v>773652615</v>
      </c>
      <c r="G32" s="506"/>
      <c r="H32" s="506"/>
      <c r="I32" s="506"/>
      <c r="J32" s="506">
        <v>160465625</v>
      </c>
      <c r="K32" s="506"/>
      <c r="L32" s="506"/>
      <c r="M32" s="506"/>
      <c r="N32" s="506"/>
      <c r="O32" s="507"/>
      <c r="P32" s="508"/>
      <c r="Q32" s="508"/>
      <c r="R32" s="508"/>
      <c r="S32" s="508"/>
      <c r="T32" s="508"/>
      <c r="U32" s="508"/>
      <c r="V32" s="508"/>
      <c r="W32" s="508"/>
      <c r="X32" s="508"/>
      <c r="Y32" s="508"/>
      <c r="Z32" s="509"/>
      <c r="AA32" s="142"/>
      <c r="AB32" s="143"/>
      <c r="AC32" s="144"/>
      <c r="AD32" s="144"/>
      <c r="AE32" s="144"/>
      <c r="AF32" s="144"/>
      <c r="AG32" s="144"/>
      <c r="AH32" s="144"/>
      <c r="AI32" s="144"/>
      <c r="AJ32" s="144"/>
      <c r="AK32" s="144"/>
      <c r="AL32" s="145"/>
      <c r="AM32" s="145"/>
      <c r="AN32" s="145"/>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row>
    <row r="33" spans="1:76" s="146" customFormat="1" ht="23.25" thickBot="1">
      <c r="A33" s="510"/>
      <c r="B33" s="511"/>
      <c r="C33" s="511"/>
      <c r="D33" s="512" t="s">
        <v>158</v>
      </c>
      <c r="E33" s="513">
        <v>4318402315</v>
      </c>
      <c r="F33" s="513">
        <v>4290652615</v>
      </c>
      <c r="G33" s="513"/>
      <c r="H33" s="513"/>
      <c r="I33" s="513"/>
      <c r="J33" s="513">
        <v>1357183625</v>
      </c>
      <c r="K33" s="513"/>
      <c r="L33" s="513"/>
      <c r="M33" s="513"/>
      <c r="N33" s="513"/>
      <c r="O33" s="514"/>
      <c r="P33" s="515"/>
      <c r="Q33" s="515"/>
      <c r="R33" s="515"/>
      <c r="S33" s="515"/>
      <c r="T33" s="515"/>
      <c r="U33" s="515"/>
      <c r="V33" s="515"/>
      <c r="W33" s="515"/>
      <c r="X33" s="515"/>
      <c r="Y33" s="515"/>
      <c r="Z33" s="516"/>
      <c r="AA33" s="142"/>
      <c r="AB33" s="143"/>
      <c r="AC33" s="144"/>
      <c r="AD33" s="144"/>
      <c r="AE33" s="144"/>
      <c r="AF33" s="144"/>
      <c r="AG33" s="144"/>
      <c r="AH33" s="144"/>
      <c r="AI33" s="144"/>
      <c r="AJ33" s="144"/>
      <c r="AK33" s="144"/>
      <c r="AL33" s="145"/>
      <c r="AM33" s="145"/>
      <c r="AN33" s="145"/>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row>
    <row r="34" spans="1:27" ht="12.75" customHeight="1">
      <c r="A34" s="147"/>
      <c r="B34" s="147"/>
      <c r="C34" s="147"/>
      <c r="D34" s="147"/>
      <c r="E34" s="148"/>
      <c r="F34" s="148"/>
      <c r="G34" s="148"/>
      <c r="H34" s="148"/>
      <c r="I34" s="148"/>
      <c r="J34" s="148"/>
      <c r="K34" s="148"/>
      <c r="L34" s="148"/>
      <c r="M34" s="148"/>
      <c r="N34" s="148"/>
      <c r="O34" s="147"/>
      <c r="P34" s="147"/>
      <c r="Q34" s="147"/>
      <c r="R34" s="147"/>
      <c r="S34" s="147"/>
      <c r="T34" s="147"/>
      <c r="U34" s="147"/>
      <c r="V34" s="147"/>
      <c r="W34" s="147"/>
      <c r="X34" s="356"/>
      <c r="Y34" s="356"/>
      <c r="Z34" s="356"/>
      <c r="AA34" s="149"/>
    </row>
    <row r="35" spans="1:27" ht="12.75" customHeight="1">
      <c r="A35" s="147"/>
      <c r="B35" s="147"/>
      <c r="C35" s="147"/>
      <c r="D35" s="147"/>
      <c r="E35" s="148"/>
      <c r="F35" s="148"/>
      <c r="G35" s="148"/>
      <c r="H35" s="148"/>
      <c r="I35" s="148"/>
      <c r="J35" s="148"/>
      <c r="K35" s="148"/>
      <c r="L35" s="148"/>
      <c r="M35" s="148"/>
      <c r="N35" s="148"/>
      <c r="O35" s="147"/>
      <c r="P35" s="147"/>
      <c r="Q35" s="147"/>
      <c r="R35" s="147"/>
      <c r="S35" s="147"/>
      <c r="T35" s="147"/>
      <c r="U35" s="147"/>
      <c r="V35" s="147"/>
      <c r="W35" s="355" t="s">
        <v>166</v>
      </c>
      <c r="X35" s="355"/>
      <c r="Y35" s="355"/>
      <c r="Z35" s="355"/>
      <c r="AA35" s="150"/>
    </row>
    <row r="36" spans="1:26" ht="12.75" customHeight="1">
      <c r="A36" s="147"/>
      <c r="B36" s="147"/>
      <c r="C36" s="147"/>
      <c r="D36" s="147"/>
      <c r="E36" s="148"/>
      <c r="F36" s="148"/>
      <c r="G36" s="148"/>
      <c r="H36" s="148"/>
      <c r="I36" s="148"/>
      <c r="J36" s="148"/>
      <c r="K36" s="148"/>
      <c r="L36" s="148"/>
      <c r="M36" s="148"/>
      <c r="N36" s="148"/>
      <c r="O36" s="147"/>
      <c r="P36" s="147"/>
      <c r="Q36" s="147"/>
      <c r="R36" s="147"/>
      <c r="S36" s="147"/>
      <c r="T36" s="147"/>
      <c r="U36" s="147"/>
      <c r="V36" s="147"/>
      <c r="W36" s="147"/>
      <c r="X36" s="187"/>
      <c r="Y36" s="187"/>
      <c r="Z36" s="187"/>
    </row>
    <row r="37" spans="1:26" ht="12.75" customHeight="1">
      <c r="A37" s="147"/>
      <c r="B37" s="147"/>
      <c r="C37" s="147"/>
      <c r="D37" s="147"/>
      <c r="E37" s="148"/>
      <c r="F37" s="148"/>
      <c r="G37" s="148"/>
      <c r="H37" s="148"/>
      <c r="I37" s="148"/>
      <c r="J37" s="148"/>
      <c r="K37" s="148"/>
      <c r="L37" s="148"/>
      <c r="M37" s="148"/>
      <c r="N37" s="148"/>
      <c r="O37" s="147"/>
      <c r="P37" s="147"/>
      <c r="Q37" s="147"/>
      <c r="R37" s="147"/>
      <c r="S37" s="147"/>
      <c r="T37" s="147"/>
      <c r="U37" s="147"/>
      <c r="V37" s="147"/>
      <c r="W37" s="147"/>
      <c r="X37" s="187"/>
      <c r="Y37" s="187"/>
      <c r="Z37" s="187"/>
    </row>
    <row r="38" spans="1:26" ht="12.75" customHeight="1">
      <c r="A38" s="147"/>
      <c r="B38" s="147"/>
      <c r="C38" s="147"/>
      <c r="D38" s="147"/>
      <c r="E38" s="148"/>
      <c r="F38" s="148"/>
      <c r="G38" s="148"/>
      <c r="H38" s="148"/>
      <c r="I38" s="148"/>
      <c r="J38" s="148"/>
      <c r="K38" s="148"/>
      <c r="L38" s="148"/>
      <c r="M38" s="148"/>
      <c r="N38" s="148"/>
      <c r="O38" s="147"/>
      <c r="P38" s="147"/>
      <c r="Q38" s="147"/>
      <c r="R38" s="147"/>
      <c r="S38" s="147"/>
      <c r="T38" s="147"/>
      <c r="U38" s="147"/>
      <c r="V38" s="147"/>
      <c r="W38" s="147"/>
      <c r="X38" s="187"/>
      <c r="Y38" s="187"/>
      <c r="Z38" s="187"/>
    </row>
    <row r="39" spans="1:26" ht="12.75" customHeight="1">
      <c r="A39" s="147"/>
      <c r="B39" s="147"/>
      <c r="C39" s="147"/>
      <c r="D39" s="147"/>
      <c r="E39" s="148"/>
      <c r="F39" s="148"/>
      <c r="G39" s="148"/>
      <c r="H39" s="148"/>
      <c r="I39" s="148"/>
      <c r="J39" s="148"/>
      <c r="K39" s="148"/>
      <c r="L39" s="148"/>
      <c r="M39" s="148"/>
      <c r="N39" s="148"/>
      <c r="O39" s="147"/>
      <c r="P39" s="147"/>
      <c r="Q39" s="147"/>
      <c r="R39" s="147"/>
      <c r="S39" s="147"/>
      <c r="T39" s="147"/>
      <c r="U39" s="147"/>
      <c r="V39" s="147"/>
      <c r="W39" s="147"/>
      <c r="X39" s="187"/>
      <c r="Y39" s="187"/>
      <c r="Z39" s="187"/>
    </row>
  </sheetData>
  <mergeCells count="104">
    <mergeCell ref="W35:Z35"/>
    <mergeCell ref="X27:X30"/>
    <mergeCell ref="Y27:Y30"/>
    <mergeCell ref="Z27:Z30"/>
    <mergeCell ref="A31:C33"/>
    <mergeCell ref="O31:Z33"/>
    <mergeCell ref="X34:Z34"/>
    <mergeCell ref="Q27:Q30"/>
    <mergeCell ref="R27:R30"/>
    <mergeCell ref="S27:S30"/>
    <mergeCell ref="T27:T30"/>
    <mergeCell ref="U27:U30"/>
    <mergeCell ref="W27:W30"/>
    <mergeCell ref="U23:U26"/>
    <mergeCell ref="W23:W26"/>
    <mergeCell ref="X23:X26"/>
    <mergeCell ref="Y23:Y26"/>
    <mergeCell ref="Z23:Z26"/>
    <mergeCell ref="A27:A30"/>
    <mergeCell ref="B27:B30"/>
    <mergeCell ref="C27:C30"/>
    <mergeCell ref="O27:O30"/>
    <mergeCell ref="P27:P30"/>
    <mergeCell ref="Z19:Z22"/>
    <mergeCell ref="A23:A26"/>
    <mergeCell ref="B23:B26"/>
    <mergeCell ref="C23:C26"/>
    <mergeCell ref="O23:O26"/>
    <mergeCell ref="P23:P26"/>
    <mergeCell ref="Q23:Q26"/>
    <mergeCell ref="R23:R26"/>
    <mergeCell ref="S23:S26"/>
    <mergeCell ref="T23:T26"/>
    <mergeCell ref="S19:S22"/>
    <mergeCell ref="T19:T22"/>
    <mergeCell ref="U19:U22"/>
    <mergeCell ref="W19:W22"/>
    <mergeCell ref="X19:X22"/>
    <mergeCell ref="Y19:Y22"/>
    <mergeCell ref="X15:X18"/>
    <mergeCell ref="Y15:Y18"/>
    <mergeCell ref="Z15:Z18"/>
    <mergeCell ref="A19:A22"/>
    <mergeCell ref="B19:B22"/>
    <mergeCell ref="C19:C22"/>
    <mergeCell ref="O19:O22"/>
    <mergeCell ref="P19:P22"/>
    <mergeCell ref="Q19:Q22"/>
    <mergeCell ref="R19:R22"/>
    <mergeCell ref="Q15:Q18"/>
    <mergeCell ref="R15:R18"/>
    <mergeCell ref="S15:S18"/>
    <mergeCell ref="T15:T18"/>
    <mergeCell ref="U15:U18"/>
    <mergeCell ref="W15:W18"/>
    <mergeCell ref="U11:U14"/>
    <mergeCell ref="W11:W14"/>
    <mergeCell ref="X11:X14"/>
    <mergeCell ref="Y11:Y14"/>
    <mergeCell ref="Z11:Z14"/>
    <mergeCell ref="A15:A18"/>
    <mergeCell ref="B15:B18"/>
    <mergeCell ref="C15:C18"/>
    <mergeCell ref="O15:O18"/>
    <mergeCell ref="P15:P18"/>
    <mergeCell ref="Z7:Z10"/>
    <mergeCell ref="A11:A14"/>
    <mergeCell ref="B11:B14"/>
    <mergeCell ref="C11:C14"/>
    <mergeCell ref="O11:O14"/>
    <mergeCell ref="P11:P14"/>
    <mergeCell ref="Q11:Q14"/>
    <mergeCell ref="R11:R14"/>
    <mergeCell ref="S11:S14"/>
    <mergeCell ref="T11:T14"/>
    <mergeCell ref="S7:S10"/>
    <mergeCell ref="T7:T10"/>
    <mergeCell ref="U7:U10"/>
    <mergeCell ref="W7:W10"/>
    <mergeCell ref="X7:X10"/>
    <mergeCell ref="Y7:Y10"/>
    <mergeCell ref="J5:N5"/>
    <mergeCell ref="O5:S5"/>
    <mergeCell ref="T5:Z5"/>
    <mergeCell ref="A7:A10"/>
    <mergeCell ref="B7:B10"/>
    <mergeCell ref="C7:C10"/>
    <mergeCell ref="O7:O10"/>
    <mergeCell ref="P7:P10"/>
    <mergeCell ref="Q7:Q10"/>
    <mergeCell ref="R7:R10"/>
    <mergeCell ref="A5:A6"/>
    <mergeCell ref="B5:B6"/>
    <mergeCell ref="C5:C6"/>
    <mergeCell ref="D5:D6"/>
    <mergeCell ref="E5:E6"/>
    <mergeCell ref="F5:I5"/>
    <mergeCell ref="A1:D4"/>
    <mergeCell ref="E1:Z1"/>
    <mergeCell ref="E2:Z2"/>
    <mergeCell ref="E3:F3"/>
    <mergeCell ref="G3:Z3"/>
    <mergeCell ref="E4:F4"/>
    <mergeCell ref="G4:Z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2018-04-12T21:42:39Z</cp:lastPrinted>
  <dcterms:created xsi:type="dcterms:W3CDTF">2010-03-25T16:40:43Z</dcterms:created>
  <dcterms:modified xsi:type="dcterms:W3CDTF">2018-05-02T15:59:33Z</dcterms:modified>
  <cp:category/>
  <cp:version/>
  <cp:contentType/>
  <cp:contentStatus/>
</cp:coreProperties>
</file>