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15345" windowHeight="3270" tabRatio="373" firstSheet="2" activeTab="3"/>
  </bookViews>
  <sheets>
    <sheet name="GESTIÓN" sheetId="5" r:id="rId1"/>
    <sheet name="INVERSIÓN" sheetId="6" r:id="rId2"/>
    <sheet name="ACTIVIDADES " sheetId="15" r:id="rId3"/>
    <sheet name="TERRITORIALIZACIÓN" sheetId="17" r:id="rId4"/>
  </sheets>
  <externalReferences>
    <externalReference r:id="rId7"/>
  </externalReferences>
  <definedNames>
    <definedName name="_xlnm.Print_Area" localSheetId="2">'ACTIVIDADES '!$A$1:$V$68</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79017"/>
</workbook>
</file>

<file path=xl/comments4.xml><?xml version="1.0" encoding="utf-8"?>
<comments xmlns="http://schemas.openxmlformats.org/spreadsheetml/2006/main">
  <authors>
    <author>paola.rodriguez</author>
    <author>YULIED.PENARANDA</author>
  </authors>
  <commentList>
    <comment ref="V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W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X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<sst xmlns="http://schemas.openxmlformats.org/spreadsheetml/2006/main" count="561" uniqueCount="275">
  <si>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</si>
  <si>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</si>
  <si>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</si>
  <si>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</si>
  <si>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</si>
  <si>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</si>
  <si>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</si>
  <si>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</si>
  <si>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</si>
  <si>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</si>
  <si>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</si>
  <si>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</si>
  <si>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</si>
  <si>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</si>
  <si>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</si>
  <si>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</si>
  <si>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</si>
  <si>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</si>
  <si>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</si>
  <si>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</si>
  <si>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</si>
  <si>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</si>
  <si>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</si>
  <si>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</si>
  <si>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</si>
  <si>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</si>
  <si>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</si>
  <si>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</si>
  <si>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</si>
  <si>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</si>
  <si>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</si>
  <si>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</si>
  <si>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</si>
  <si>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</si>
  <si>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</si>
  <si>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</si>
  <si>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</si>
  <si>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</si>
  <si>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</si>
  <si>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</si>
  <si>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</si>
  <si>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</si>
  <si>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</si>
  <si>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</si>
  <si>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</si>
  <si>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</si>
  <si>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</si>
  <si>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</si>
  <si>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</si>
  <si>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</si>
  <si>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</si>
  <si>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</si>
  <si>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</si>
  <si>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</si>
  <si>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</si>
  <si>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</si>
  <si>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</si>
  <si>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</si>
  <si>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</si>
  <si>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</si>
  <si>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</si>
  <si>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</si>
  <si>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</si>
  <si>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</si>
  <si>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</si>
  <si>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</si>
  <si>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</si>
  <si>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</si>
  <si>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</si>
  <si>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</si>
  <si>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</si>
  <si>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</si>
  <si>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</si>
  <si>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</si>
  <si>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</si>
  <si>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</si>
  <si>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</si>
  <si>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</si>
  <si>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</si>
  <si>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</si>
  <si>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</si>
  <si>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</si>
  <si>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</si>
  <si>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</si>
  <si>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</si>
  <si>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</si>
  <si>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</si>
  <si>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</si>
  <si>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</si>
  <si>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</si>
  <si>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</si>
  <si>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</si>
  <si>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</si>
  <si>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</si>
  <si>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</si>
  <si>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</si>
  <si>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</si>
  <si>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</si>
  <si>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</si>
  <si>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</si>
  <si>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</si>
  <si>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</si>
  <si>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</si>
  <si>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</si>
  <si>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</si>
  <si>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</si>
  <si>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</si>
  <si>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</si>
  <si>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FORMATO DE  ACTUALIZACIÓN Y SEGUIMIENTO A LA TERRITORIALIZACIÓN DE LA INVERSIÓN</t>
  </si>
  <si>
    <t>PROYECTO:</t>
  </si>
  <si>
    <t>PERIODO:</t>
  </si>
  <si>
    <t>Enero 31 a junio 30 de 2017</t>
  </si>
  <si>
    <t>1, COD. META</t>
  </si>
  <si>
    <t>2, Meta Proyecto</t>
  </si>
  <si>
    <t>4, Variable</t>
  </si>
  <si>
    <t>5, Programación-Actualización</t>
  </si>
  <si>
    <t>6,  ACTUALIZACIÓN</t>
  </si>
  <si>
    <t>7, SEGUIMIENTO</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</si>
  <si>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</si>
  <si>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</si>
  <si>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</si>
  <si>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</si>
  <si>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</si>
  <si>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</si>
  <si>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</si>
  <si>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</si>
  <si>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</si>
  <si>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</si>
  <si>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</si>
  <si>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</si>
  <si>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</si>
  <si>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</si>
  <si>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</si>
  <si>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</si>
  <si>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</si>
  <si>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</si>
  <si>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</si>
  <si>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</si>
  <si>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</si>
  <si>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</si>
  <si>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</si>
  <si>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</si>
  <si>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</si>
  <si>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</si>
  <si>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</si>
  <si>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</si>
  <si>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</si>
  <si>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</si>
  <si>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</si>
  <si>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</si>
  <si>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</si>
  <si>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</si>
  <si>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</si>
  <si>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</si>
  <si>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</si>
  <si>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</si>
  <si>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</si>
  <si>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</si>
  <si>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</si>
  <si>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</si>
  <si>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</si>
  <si>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</si>
  <si>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</si>
  <si>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</si>
  <si>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</si>
  <si>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</si>
  <si>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</si>
  <si>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</si>
  <si>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</si>
  <si>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</si>
  <si>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</si>
  <si>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</si>
  <si>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5, PONDERACIÓN HORIZONTAL AÑO: 2018</t>
  </si>
  <si>
    <t>Implementar 10 procesos del PGD</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</si>
  <si>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</si>
  <si>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</si>
  <si>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1, Elaborar el Plan de Manejo y Regularizacion de la sede Administraiva de la SDA</t>
  </si>
  <si>
    <t>2, Realizar el proceso de seguimiento a las actividades de instalacion y acondicionamiento del nuevo mobiliario en el piso 2 de la sede administrativa de la SDA</t>
  </si>
  <si>
    <t>3, Realizar los procesos precontractuales y contractuales para la adjudicación de los contratos de adecuacion del Semisotano de la SDA</t>
  </si>
  <si>
    <t>4, Realizar el seguimiento a las actividades de adecuación del semisotano de la SDA</t>
  </si>
  <si>
    <t>5, Realizar la entrega para la disposición adecuada de los residuos  que genere la entidad de acuerdo a sus características con los gestores autorizados.</t>
  </si>
  <si>
    <t>6, Desarrollar una estrategia de cosecha de agua en una de las sedes con control operacional de la SDA</t>
  </si>
  <si>
    <t>7, Divulgación de la GUÍA PARA LAS COMPRAS PÚBLICAS SOSTENIBLES  EN LA SECRETARÍA DISTRITAL DE AMBIENTE</t>
  </si>
  <si>
    <t>8, Ejecución de estrategias para incentivar la cultura del uso de la bicicleta “Acuerdo 660 de 2016”</t>
  </si>
  <si>
    <t>9, Realizar seguimiento y sostenimiento a cada uno de los programas que hacen parte del PIGA</t>
  </si>
  <si>
    <t xml:space="preserve">10, Llevar a cabo capacitaciones o talleres en temas relacionados con el fortalecimiento del clima organizacional </t>
  </si>
  <si>
    <t>11, Realizar jornadas de integración en pro del fortalecimiento de los valores institucionales</t>
  </si>
  <si>
    <t xml:space="preserve">12, Realizar el diagnostico de riesgo psicosocial a los servidores de la SDA e implementar las acciones recomendadas producto de dicho diagnostico  </t>
  </si>
  <si>
    <t xml:space="preserve">13, Realizar la medicion del clima organizacional </t>
  </si>
  <si>
    <t>14, Llevar a cabo  jornadas de capacitación y re inducción en temas misionales y transversales a los servidores de la SDA</t>
  </si>
  <si>
    <t xml:space="preserve">15, Realizar la revisión y actualizacion de las Tablas de Retencion Documental </t>
  </si>
  <si>
    <t xml:space="preserve">16, Realizar la organización de los expedientes de archivos misionales de gestión y central </t>
  </si>
  <si>
    <r>
      <t xml:space="preserve">17, Aprobacion del  Plan de Conservación Documental </t>
    </r>
    <r>
      <rPr>
        <sz val="8"/>
        <color rgb="FFFF0000"/>
        <rFont val="Arial"/>
        <family val="2"/>
      </rPr>
      <t xml:space="preserve"> </t>
    </r>
  </si>
  <si>
    <t xml:space="preserve">18, Revisión Jurídica de las normas ambientales para conocer su vigencia, concordancia y priorizar las necesidades de regulación según la competencia de la SDA. </t>
  </si>
  <si>
    <t>19, Elaborar Regulaciones y Normas ambientales.</t>
  </si>
  <si>
    <t xml:space="preserve">20, Fijar directrices en materia legal ambiental que se requieran para la correcta interpretación y aplicación de las normas de competencia de la SDA. </t>
  </si>
  <si>
    <t xml:space="preserve">21, Emitir conceptos jurídicos. </t>
  </si>
  <si>
    <t xml:space="preserve">22, Asesoría jurídica en materia legal ambiental a las dependencias de la Entidad. </t>
  </si>
  <si>
    <t xml:space="preserve">23, Control de legalidad de los proyectos de acto administrativo sometidos consideración de la DLA. </t>
  </si>
  <si>
    <t>24, Realizar actuaciones de Inspección, Vigilancia y Control a las Entidades Sin Animo de Lucro -  ESAL  de carácter ambiental.</t>
  </si>
  <si>
    <t xml:space="preserve"> 25, Orientar a ciudadanos respecto de los derechos y obligaciones de las entidades sin ánimo de lucro.</t>
  </si>
  <si>
    <t>26, Actualización de las base de datos de las ESAL</t>
  </si>
  <si>
    <t xml:space="preserve">27, Atención de procesos judiciales, contencioso administrativos, constitucionales y extrajudiciales. </t>
  </si>
  <si>
    <t>28, Intervenir en calidad de Autoridad Ambiental en las acciones populares, acciones penales y procesos  civiles.</t>
  </si>
  <si>
    <t>29,Unificar  criterios para la Defensa Judicial y Extrajudicial.</t>
  </si>
  <si>
    <t>N.A.</t>
  </si>
  <si>
    <t>Cumplimiento de los Objetivos del PGA, del PDD, PIGA  y de la normatividad aplicable a la entidad.</t>
  </si>
  <si>
    <t>Archivo de gestión de la DGC –PIGA</t>
  </si>
  <si>
    <t>Se hizo entrega de residuos  a la Cooperativa de Reciclaje El Porvenir, aprovechables (papel, cartón, plástico, vidrio, metal) en una cantidad aproximada de 19,473  Kg.
Se hizo entrega de residuos de envases de aseo (26,20 kg) devolución posconsumo y de RAEE´S (4,764 kg) por elementos dados de baja por almacén, tóner (153,6 kg), luminarias (133 kg) baterías plomo ácido ( 386,8 kg)  entregados a gestor autorizado.</t>
  </si>
  <si>
    <t>Se hizo entrega de los  materiales  al administrador del aula Soratama para proceder a su instalación de acuerdo a lo informado una vez se contó con los materiales y las herramientas necesarias  se proecedió a su instalación.</t>
  </si>
  <si>
    <t>Se recibio por parte de  la Oficina de Comunicaciones el diseño de una cartilla de la a GUÍA PARA LAS COMPRAS PÚBLICAS SOSTENIBLES EN LA SECRETARÍA DISTRITAL DE AMBIENTE, adoptada mediante la Resolución 03391 de 2017, se procedió a su públicación en la intranet http://www.ambientebogota.gov.co/web/intranet/documento-guia-compras-sostenibles, igualmente se remitio mediante comunicación interna 2018IE127652 a todas las áreas de la entidad para su aplicación.</t>
  </si>
  <si>
    <t>Se realizaron 6 jornadas de día sin carro distrital participando (468) funcionarios y contratistas, con promedio mes de (94) biciusuarios, con una participación promedio en el día de la Movilidad Sostenible de (48) bici usuarios. Se envió por correo piezas comunicativas motivando participación de los servidores de la entidad, al igual se pasan por las pantallas virtuales. Se cuentan en  la modalidad de Teletrabajo Suplementario, (17) funcionarios. En los días de la Movilidad Sostenible se realizaron caravanas urbanas fomentando la caminata, se diseñó juego "sopa de letras" para incentivar la participación, se hace entrega de incentivos a los participantes, se realizó Caminata Ecológica.  Se participó en el taller "Como construir un cicloparqueadero de calidad" en la SDA, se pariticipo en juego "Cuando te mueves Bogotá se mueve" realizado por Sec. Movilidad. Se asistió capacitación en "Seguridad vial" dictado por la Sec. de Movilidad a conductores de la SDA. Se realizó taller de mecánica básica para bicicletas por parte de la Sec. de Movilidad. Se presentó un scketch motivando la participación, se obtuvo el tercer lugar por la participación en el reto bici+ peatón.</t>
  </si>
  <si>
    <t xml:space="preserve">Se llevaron las actividades programadas para el seguimiento y sostenimiento del PIGA así:
USO EFICIENTE DEL AGUA: Se realiza medición del agua captada por el Registro instalado en el sistema de recolección de agua lluvia de la entidad y elaboración de los respectivos informes.  
 • Se realizó seguimiento y control a consumos de agua potable en las sedes donde se cuenta con el control operacional. 
• Se ejecutaron actividades establecidas en la estrategia de uso eficiente del agua, como envío de correos (Tips Ambientales). Verificación de consumos diarios de agua, en el formato establecido en el procedimiento.
USO EFICIENTE DE LA ENERGIA: Se realiza de manera mensual la estrategia denominada “Día de la Escalera” desmotivando el uso del ascensor, generando modificaciones en el hábito de consumo, obteniendo resultados importantes de reducción.
•Se envían Tips sobre el uso eficiente y ahorro de energía. 
GESTIÓN INTEGRAL DE RESIDUOS: • Se actualizo la información relacionada con el control de impresión los informes  se remiten por correo institucional. 
• Se envia por correo y  se publica en las carteleras virtuales de la SDA, video cero papel.
• Se realizaron actividades tendientes a concientizar sobre el buen uso del papel, se continuó con la recolección del papel reutilizable que los usuarios desechan.
•Se realizó entrega de residuos aprovechables a la Cooperativa de Reciclaje El Porvenir, se realizó  taller y capacitación para los servidores de la SDA.
• Se presenta en las carteleras virtuales el video del uso del punto ecológico.
CONSUMO SOSTENIBLE: Se recibio por parte de  la Oficina de Comunicaciones el diseño de una cartilla de la a GUÍA PARA LAS COMPRAS PÚBLICAS SOSTENIBLES EN LA SECRETARÍA DISTRITAL DE AMBIENTE, adoptada mediante la Resolución 03391 de 2017, se procedió a su públicación en la intranet http://www.ambientebogota.gov.co/web/intranet/documento-guia-compras-sostenibles, igualmente se remitio mediante comunicación interna 2018IE127652 a todas las áreas de la entidad para su aplicación.
IMPLEMENTACIÓN DE PRACTICAS SOSTENIBLES: La SDA, está participando en el programa " Bogotá se mueve sostenible",  el cual promueve la realización de un día al mes denominado "día sin carro distrital", se han enviado de manera permanente tips para motivar la participación de los funcionarios en esta actividad, se han colocado en las pantallas virtuales,  incrementado el número de biciusuarios en la entidad.
Se envia por correo institucional el listado  de los usuarios frecuentes de cada mes en la SDA, se les da un incentivo a los más frecuentes.
Se realiza el mantenimiento de las terrazas y jardín vertical de la SDA.
</t>
  </si>
  <si>
    <t xml:space="preserve">se aplicó la encuesta de clima laboral a los servidores, se adelantó talleres de Trabajo en equipo para el área de OPEL.
* Adicionalmente, se llevó a cabo 2 actividades en pro de la Integración de los servidores de la Entidad
</t>
  </si>
  <si>
    <t>Durante el 2do trimestre no se desollo esta actividad.</t>
  </si>
  <si>
    <t xml:space="preserve">Se realizó el sistema de vigilancia epidemiologica de riesgo psicosocial, segíun lo exige la norma de acuerdo con los resultados derivados del 2017 </t>
  </si>
  <si>
    <t xml:space="preserve">Dutante el 2do trimestrese realizó la aplicación de la encuesta de Clima laboral </t>
  </si>
  <si>
    <t xml:space="preserve">Durante el trimestre se llevaron a cabo capacitaciones en temas transversales de la Entidad: Supervisión contractual, Sipse, y Sistema Integrado de Gestión. Igualmente se dio a conocer la cartilla actualizada de Inducción y Reinducción a todos los servidores de la Entidad  </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</si>
  <si>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</si>
  <si>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</si>
  <si>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 xml:space="preserve">A través de la Imprenta Nacional se ejecutó el trabajo de revisión y actualización de las Tablas de Retención Documental, las cuales fueron presentadas para revisión del Comité Interno del Subsistema Integrado de Gestión Documental y Archivos, organismo que las aprobó en la reunión celebrada el 6 de junio. </t>
  </si>
  <si>
    <t>En la Dirección de Control Ambiental y sus cuatro subdirecciones se abrieron 953 expedientes y se organizaron 1.203 expedientes con documentos que estaban agrupados sin ningún criterio archivístico. Por otra parte, se incorporaron 1.278 documentos a expedientes ya conformados.</t>
  </si>
  <si>
    <t>Se realizó revisión jurídica y análisis de vigencia y concordancia de las normas ambientales de las siguientes temáticas ambientales (Licencias Ambientales; Proceso Sancionatorio ambiental; Flora y Fauna Silvestre; Silvicultura Urbana; Industrias Forestales; Publicidad Exterior Visual): Decreto  Nacional 1076 de 2015, 1421 de 1993, 1076 de 2015, Decreto Distrital 959 de 2000 , 109 de 2009, 531 de 2010, 599 de 2013,  622 de 2016, 959 de 2000, 062 de 2006, Decreto 1076 de 2015, 190 de 2004, Resolución 3513 de 2010, LEY 1333 DE 2009, LEY 140 DE 1994, LEY 388 DE 1997, Acuerdo 634 de 2015, 19 de 1996, 9 de 1990, 248 de 2006. Resolución No. 001 de 2016 y Decreto 174 de 2016</t>
  </si>
  <si>
    <t xml:space="preserve">Se apoyó la elaboración y revisión de los siguientes decretos, Acuerdos y Resoluciones: DECRETO: 238 de 2018, Decreto “por medio del cual se crea la Comisión Intersectorial para la prevención y monitoreo del uso de pólvora en Bogotá D.C., Decreto “Por el cual se adiciona el Decreto Distrital 319 de 2006, Proyecto de Decreto Por el cual se actualizan los requisitos del Sistema Único de Gestión para el Registro, Evaluación y Autorización de Actividades de Aglomeración de Público en el Distrito Capital – SUGA, Proyecto de Decreto Entrenubes RESOLUCIÓN No. 01435, RES. Por medio de la cual se aprueba el Plan de Manejo Ambiental –PMA del Parque Ecológico Distrital de Humedal El Tunjo, RES. Por medio de la cual se formula y adopta el Plan de Manejo Ambiental –PMA del Parque Ecológico Distrital de Humedal El Salitre. Acuerdo "por medio del cual se modifican parcialmente los estatutos del Jardín Botánico de Bogotá José Celestino Mutis, Acuerdo No. 216 de 2018 y No. 255 de 2018, PA-258-18, Concepto 00035 de 15-5-2018. </t>
  </si>
  <si>
    <t xml:space="preserve"> Se proyectó la Directiva mediante la cual se aclara el error de forma presentado en la Directiva 04 de 2017, expedida mediante con radicado No. 2017IE76395</t>
  </si>
  <si>
    <t>la Dirección Legal Ambiental emitió dieciocho (18) conceptos jurídicos.   La medición del cumplimiento de los términos legales en la emisión de conceptos jurídicos arrojó un nivel de cumplimiento del indicador del 94%. Lo anterior significa que en diecisiete (17) conceptos, de dieciocho (18) emitidos se hicieron dentro de los términos legales establecidos, y uno (01) supero los términos dada la complejidad del asunto solicitado.</t>
  </si>
  <si>
    <t>Se prestó asesoría en los siguientes temas: Mesas de Trabajo de Res. de actualización CECA -Subdirección de Ecosistemas y Ruralidad, Mesa de Trabajo de Decreto SUGA-Sec. de Gobierno, Proyecto Norma referente a suelos contaminados en Bogotá D.C, Actualización Plan Distrital de Gestión de Riesgos y Cambio Climático-Dirección de Planeación y Sistemas de Información Ambiental, Normas de la SDA relacionadas con funciones y competencias de la SDA, Cuadro normas ambientales distritales -Dirección Legal Ambiental, Proyecto Res. que resuelve recurso de reposición contra Res. 00238 de 2017, Proyecto Res. terminación teletrabajo Ligia López, Reunión Cerro la Conejera-Subdirección de Políticas y Planes Ambientales, Comités Distritales, Compensación en PEDH Tibanica-SCASP, Encuesta RESPEL –SEGAE, Modificación Decreto Distrital 528-2014, Proyecto Acuerdo que regula Publicidad Exterior Visual,  Plan Parcial PEDH la Isla-SEGAE, Proyecto Decreto Aceite Vegetal Usado – Acuerdo 634-2015, Consejo Ambiental-Dirección de Planeación y Sistemas de Información, Informe fallos de acciones populares relacionados con los Parques Ecológicos Distritales de Humedal.</t>
  </si>
  <si>
    <t>Se hizo revisión de los siguientes actos administrativos: RES. No. 00932, 1069, 1180, 01408, 1407, 1105, 01072, 01142, 01166, 1467, 01180, 01435, 01265, 1604, 01301, 1850, 01934, 01455, 1664, 01466, 01664, 01665, 01058, 01131, 983, 1119, Res. -“Por medio del cual se ordena un pago” Proyecto de Res. "Por el cual se resuelve recurso de reposición  frente Res. 0174-2018, por la cual se  establece el factor regional  a la Empresa de Acueducto, Alcantarillado y Aseo de Bogotá  para el año 2014 y se adoptan otras determinaciones, Proyecto Res. Por la cual se resuelve un recurso de reposición  contra Res. 03164-2015, PA 215-2018, PA 261-2018, PA 294-2018, PA 290 de 2018-Modifica y adicional parcialmente el Acuerdo 01-1998, Boletín Legal Ambiental-346 Actos Administrativos, Proyecto de Res. para pago de Pasivo Exigible y se adoptan otras disposiciones, Proyecto de Res.“Por medio de la cual se aprueba la modificación presupuestal en el presupuesto de Gastos e Inversiones de la SDA para la vig. 2018”, Proyecto de Res. -“Por la cual se autoriza y ordena la entrega física  de unos bienes servibles no utilizables de propiedad de la SDA y se señala su destino final”.</t>
  </si>
  <si>
    <t>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(68); Análisis financiero a la información económica (66); Requerimientos expedidos (40); Visitas administrativas (05); Autos de cargos y de pruebas (8); Resoluciones de archivo (1); Oficios de respuesta a comunicaciones (40); Respuestas a derechos de petición (6); Traslado por competencia (4); comunicaciones a las entidades (39) y Certificados de inspección, vigilancia y control (8)</t>
  </si>
  <si>
    <t xml:space="preserve"> se dio orientación a ciudadanos respecto de los derechos y obligaciones de las Entidades sin Ánimo de Lucro y demás asuntos que fueron  consultados para lo cual se adelantaron las siguientes gestiones: Atención personalizada y telefónica (05).</t>
  </si>
  <si>
    <t>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</si>
  <si>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Se realizó atención oportuna a ciento seis (106) procesos contra la Entidad en los cuales la Representación Judicial se encuentra a cargo de la misma; al igual que cincuenta y cuatro (54) procesos con representación a cargo de la Secretaria Jurídica, y veintisiete (27) tutelas para un total de (187) procesos que corresponden al 100%. Además de lo anterior, se ha realizado atención trecientos un (301) procesos penales.</t>
  </si>
  <si>
    <t>A través de la Imprenta Nacional se ejecutó el trabajo de revisión y actualización de las Tablas de Retención Documental, las cuales fueron presentadas para revisión del Comité Interno del Subsistema Integrado de Gestión Documental y Archivos, organismo que las aprobó en la reunión celebrada el 6 de junio. En la Dirección de Control Ambiental y sus cuatro subdirecciones se abrieron 953 expedientes y se organizaron 1.203 expedientes con documentos que estaban agrupados sin ningún criterio archivístico. Por otra parte, se incorporaron 1.278 documentos a expedientes ya conformados.</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</si>
  <si>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</si>
  <si>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</si>
  <si>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</si>
  <si>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</si>
  <si>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</si>
  <si>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</si>
  <si>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 xml:space="preserve">En el 1er semestre se desarrollaron ls siguintes actividades: 
* Se realizó taller de Trabajo en equipo para mejorar el clima laboral del área. 
* Se realizó la actividad del dia de la familia que consistió en compartir un día de esparcimiento con los funcionarios y su nucleo familiar en Lago Mar- Compensar. 
* Se está realizando la Actividad de Integración de los servidores, que consisten en "Ambiente Mundialista", en la cual se permite ver un partido diario del mundial de Futbol y se realizó una polla mundialista, con la participación de los servidores que deseaban participar. 
* Se realizó la aplicación de la encuesta de Clima laboral a los servidores de la Entidad </t>
  </si>
  <si>
    <t>En el 1er semestre se realizó revisión jurídica y análisis de vigencia y concordancia de las normas ambientales de las siguientes temáticas ambientales (Licencias Ambientales; Proceso Sancionatorio ambiental; Flora y Fauna Silvestre; Silvicultura Urbana; Industrias Forestales; Publicidad Exterior Visual. Se apoyó la elaboración y revisión de Decretos, Acuerdos y Resoluciones. Se proyectó la Directiva mediante la cual se aclara el error de forma presentado en la Directiva 04 de 2017. Se emitió dieciocho (18) conceptos jurídicos. La medición del cumplimiento de los términos legales en la emisión de conceptos jurídicos arrojó un nivel de cumplimiento del indicador del 94%. Lo anterior significa que en 17 conceptos, 18 emitidos se hicieron dentro de los términos legales establecidos, y 1 supero los términos dada la complejidad del asunto. La DLA presto asesoría en materia legal ambiental a las dependencias de la Entidad e hizo revisión de actos administrativos. Se dio orientación a ciudadanos respecto de los derechos y obligaciones de las Entidades sin Ánimo de Lucro y demás asuntos que fueron  consultados para lo cual se adelantaron las siguientes gestiones: Atención personalizada y telefónica (09).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</si>
  <si>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Durante el trimestre no se desarrolla esta actividad.</t>
  </si>
  <si>
    <t xml:space="preserve">Al PRM se le incorporaron las recomendaciones del Estudio de Tránsito y se consultó con la Secretaría Distrital de Planeación para cuándo se tiene pensado sea aprobado el nuevo POT propuesto por la actual Administración,  cuya filosofía al parecer es favorecer el uso de la bicicleta. Ello podría implicar la no obligatoriedad de la compensación de los parqueaderos existentes.
</t>
  </si>
  <si>
    <t>Teniendo en cuenta que la actividad No.3 no se ha desarrollado, la actividad No. 4 no reporta avance en el II trimestre.</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</si>
  <si>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</si>
  <si>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Documento técnico PMR, planos y diseños.</t>
  </si>
  <si>
    <t xml:space="preserve">Adelantar los diseños finales y en este momento se encuentran en proceso de la consecucion del presupuesto final de obra y las cotizaciones pertinentes del mobiliario para la continuacion del proceso contractual </t>
  </si>
  <si>
    <t xml:space="preserve">Procesos con representación a cargo de la SDA
Total procesos con fallo ejecutoriado durante el periodo abril-junio: 4
Total procesos con fallo favorable para la SDA:         4
Total procesos con fallo desfavorable para la SDA:   0
Éxito procesal cuantitativo: (4 procesos fallados favorablemente / 4 procesos fallados ejecutoriados) * 100 = 100%
Procesos con representación a cargo de la Secretaría Jurídica Distrital
Total procesos con fallo ejecutoriado durante el periodo abril-junio: 7
Total procesos con fallo favorable para la SDA:         5
Total procesos con fallo desfavorable para la SDA:   2
Exito procesal cuantitativo: (5 procesos fallados favorablemente / 7 procesos fallados ejecutoriados) * 100 = 71,43%
</t>
  </si>
  <si>
    <t xml:space="preserve">Se realizó atención oportuna a ciento seis (106) procesos contra la Entidad en los cuales la Representación Judicial se encuentra a cargo de la misma; al igual que cincuenta y cuatro (54) procesos con representación a cargo de la Secretaria Jurídica, y veintisiete (27) tutelas para un total de (187) procesos que corresponden al 100%. Además de lo anterior, se ha realizado atención trecientos un (301) procesos penales. El éxito procesal cuantitativo y cualitativo se realiza anualmente.
Procesos con representación a cargo de la SDA
Total procesos con fallo ejecutoriado durante el periodo abril-junio: 4
Total procesos con fallo favorable para la SDA:         4
Total procesos con fallo desfavorable para la SDA:   0
Éxito procesal cuantitativo: (4 procesos fallados favorablemente / 4 procesos fallados ejecutoriados) * 100 = 100%
Procesos con representación a cargo de la Secretaría Jurídica Distrital
Total procesos con fallo ejecutoriado durante el periodo abril-junio: 7
Total procesos con fallo favorable para la SDA:         5
Total procesos con fallo desfavorable para la SDA:   2
Exito procesal cuantitativo: (5 procesos fallados favorablemente / 7 procesos fallados ejecutoriados) * 100 = 71,43%
</t>
  </si>
  <si>
    <t xml:space="preserve">Durante el II trimestre no se desarrolló esta actividad, debido a que se realizaron los ajustes de diseño a los diseños iniciales y se obtuvieron las cantidades requeridas para la solicitud de cotizacion  a diferentes proveedores, para la continuacion del proceso contractual. </t>
  </si>
  <si>
    <t xml:space="preserve">Druante el II trimestre no se desarrolló esta activiadad, dado que se realizaron ajustes de diseño a los diseños iniciales, por lo cual se  esta estableciendo el nuevo presupuesto ofical de obra, para la continuacion del proceso pre y contractual debido a que el diseño establecido inicialmente sufrio variaciones de uso y de areas a intervenir. </t>
  </si>
  <si>
    <t>Cambio de los diseños inicialmente planteados para las intervenciones en la SDA, los cuales provocaron variaciones en las cantidades iniciales de obra y las cantidades de mobiliario requerido inicialmente.</t>
  </si>
  <si>
    <t>Cambio de los diseños inicialmente planteados los cuales provocaron variaciones en las   cantidades iniciales de obra y las cantidades de mobiliario requerido inicialmente</t>
  </si>
  <si>
    <r>
      <t xml:space="preserve">El acumulado ejecutado para el cuatrienio corresponde a 60%. (0,60) De los cuales en el primer semestre de 2018 se avanzó en un 1% (0,01), con el desarrollo de las siguientes acciones: Al Plan de Regularización y Manejo se le incorporaron las recomendaciones del Estudio de Tránsito y se consultó con la Secretaría Distrital de Planeación para cuándo se tiene pensado sea aprobado el nuevo POT propuesto por la actual Administración, lo cual podría implicar la no obligatoriedad de la compensación de los parqueaderos existentes. Se ajustaron los diseños iniciales y se obtuvieron las cantidades requeridas para la solicitud de cotización a diferentes proveedores, para la continuación del proceso contractual. Se realizaron los ajustes a los diseños iniciales y se está estableciendo el presupuesto oficial de obra, para la continuación del proceso pre y contractual debido a que el diseño establecido inicialmente sufrió variaciones de uso y de áreas a intervenir. Se entregó residuos aprovechables 19,473 Kg (papel, cartón, plástico, vidrio, metal), residuos de envase aseo (26,20 kg) devolución posconsumo y de RAEE´S 4,764 kg por elementos dados de baja por almacén, tóner (153,6 kg), luminarias (133 kg) baterías plomo ácido (386,8 kg) entregados a gestor autorizado. Se desarrolló la estrategia cosecha de agua en aula de Soratama. Se publicó GUÍA PARA LAS COMPRAS PÚBLICAS SOSTENIBLES EN LA SDA. CLIMA: Se realizó taller de Trabajo en equipo, actividad del día de la familia, actividad de Integración de los servidores, se realizó la aplicación de la encuesta de Clima laboral. GESTIÓN DOCUMENTAL: la Imprenta Nacional hizo revisión y actualizaciones de las TRD, presentadas y aprobadas en Comité Interno del Subsistema Integrado de Gestión Documental y Archivos. Se abrieron 953 expedientes, organizaron 1.203 y se incorporaron 1.278 documentos a expedientes ya conformados. Se hizo revisión jurídica y análisis de vigencia y concordancia de las normas ambientales, se apoyó en elaboración/revisión de Decretos, Acuerdos y Resoluciones. Se emitió 18 conceptos jurídicos. La medición del cumplimiento de los términos legales en la emisión de conceptos jurídicos arrojó nivel de cumplimiento del indicador del 94% (18 conceptos, 17 emitidos se hicieron dentro de los términos legales establecidos, y 1 supero los términos). La DLA presto asesoría en materia legal ambiental a las dependencias de la Entidad e hizo revisión de actos administrativos. Se dio orientación a ciudadanos respecto de derechos y obligaciones de las Entidades sin Ánimo de Lucro, realizando atención personalizada y telefónica. Conforme lo dispuesto en el Decreto 172 de mayo 04 de 2009, respecto del proceso de integración al Sistema de Información de Personas Jurídicas – SIPEJ-, se realizó la administración del sistema, para crear usuarios y asignar permisos. Se realizó actualización del sistema de información de personas jurídicas con las gestiones producto de la inspección, vigilancia y control a las ESAL. </t>
    </r>
    <r>
      <rPr>
        <sz val="11"/>
        <color rgb="FFFFC000"/>
        <rFont val="Arial"/>
        <family val="2"/>
      </rPr>
      <t>Se realizó atención oportuna a 106 procesos contra la Entidad, 54 procesos con representación a cargo de la Secretaria Jurídica y 27 tutelas para un total de 187 procesos que corresponden al 100%. Se ha realizado atención de 301 procesos penales. Procesos con representación a cargo de la SDA: Total procesos con fallo ejecutoriado durante el periodo abril-junio: 4, procesos con fallo favorable para la SDA: 4, procesos con fallo desfavorable para la SDA: 0. Éxito procesal cuantitativo: (4 procesos fallados favorablemente/4 procesos fallados ejecutoriados) *100 = 100%. Procesos con representación a cargo de la Secretaría Jurídica Distrital, procesos con fallo ejecutoriado durante el periodo: 7. procesos con fallo favorable para la SDA: 5. Total procesos con fallo desfavorable para la SDA: 2. Éxito procesal cuantitativo: (5 procesos fallados favorablemente /7 procesos fallados ejecutoriados)*100 = 71,43%.</t>
    </r>
  </si>
  <si>
    <t>Al PRM se le incorporaron las recomendaciones del Estudio de Tránsito y se consultó con la Secretaría Distrital de Planeación para cuándo se tiene pensado sea aprobado el nuevo POT propuesto por la actual Administración,  cuya filosofía al parecer es favorecer el uso de la bicicleta. Ello podría implicar la no obligatoriedad de la compensación de los parqueaderos existentes.
Se realizaron los ajustes de diseño a los diseños iniciales y se obtuvieron las cantidades requeridas para la solicitud de cotización  a diferentes proveedores, para la continuación del proceso contractual.
Se realizaron los ajustes de diseño a los diseños iniciales y se está estableciendo el presupuesto oficial de obra, para la continuación del proceso pre y contractual debido a que el diseño establecido inicialmente sufrió variaciones de uso y de áreas a intervenir.</t>
  </si>
  <si>
    <t>En el 1er semestre se hizo entrega de residuos aprovechables (papel, cartón, plástico, vidrio, metal) de 19,473 Kg, residuos de envase de aseo (26,20 kg) devolución posconsumo y de RAEE´S 4,764 kg por elementos dados de baja por almacén, tóner (153,6 kg), luminarias (133 kg) baterías plomo ácido ( 386,8 kg) entregados a gestor autorizado. Se desarrolló la estrategia de cosecha de agua en el aula de Soratama. Se publicó GUÍA PARA LAS COMPRAS PÚBLICAS SOSTENIBLES EN LA SDA en la intranet. Se realizaron 6 jornadas de día sin carro distrital. 17 funcionarios en modalidad teletrabajo. En los días de la Movilidad Sostenible se realizaron caravanas urbanas fomentando la caminata, se diseñó juego sopa de letras incentivando la participación, se realizó Caminata Ecológica. Se participó en taller práctico "Como construir un cicloparqueadero de calidad" en la SDM. Se dictó capacitación en Seguridad vial por parte de Sec. de Movilidad a conductores. Se realizó taller de mecánica básica para bicicletas por parte de Sec. de Movilidad. Se presentó scketch motivando la participación, se obtuvo el tercer lugar por la participación en el reto bici+ peatón. De enero a junio se llevaron actividades programadas para seguimiento y sostenimiento PIGA: USO EFICIENTE DEL AGUA, se realizó: medición de agua captada por registro instalado en sistema de recolección de agua lluvia de la entidad •seguimiento y control a consumo de agua potable en las sedes donde se cuenta con el control operacional •Envío de Tips Ambientales. Verificación de consumos diario de agua. USO EFICIENTE DE LA ENERGIA, se realizó: estrategia denominada Día de la Escalera desmotivando uso del ascensor •Se envían Tips sobre uso eficiente y ahorro de energía.  GESTIÓN INTEGRAL DE RESIDUOS: •Se actualizo información relacionada con el control de impresión •Se envía por correo y publica en carteleras virtuales video cero papel. •Se realizaron actividades concientizando el buen uso del papel, se recoleta papel reutilizable que usuarios desechan •Se presenta en carteleras virtuales video de uso del punto ecológico. CONSUMO SOSTENIBLE: Se publicó en la intranet GUÍA PARA LAS COMPRAS PÚBLICAS SOSTENIBLES EN LA SDA. IMPLEMENTACIÓN DE PRACTICAS SOSTENIBLES: se participa en el programa " Bogotá se mueve sostenible", que promueve la realización de un día al mes denominado "día sin carro distrital.</t>
  </si>
  <si>
    <r>
      <t>7, OBSERVACIONES AVANCE VIGENCIA</t>
    </r>
    <r>
      <rPr>
        <b/>
        <sz val="10"/>
        <color rgb="FFFF0000"/>
        <rFont val="Arial"/>
        <family val="2"/>
      </rPr>
      <t xml:space="preserve"> </t>
    </r>
    <r>
      <rPr>
        <b/>
        <sz val="10"/>
        <rFont val="Arial"/>
        <family val="2"/>
      </rPr>
      <t>II trim</t>
    </r>
    <r>
      <rPr>
        <b/>
        <sz val="10"/>
        <color rgb="FFFF0000"/>
        <rFont val="Arial"/>
        <family val="2"/>
      </rPr>
      <t xml:space="preserve"> </t>
    </r>
    <r>
      <rPr>
        <b/>
        <sz val="10"/>
        <rFont val="Arial"/>
        <family val="2"/>
      </rPr>
      <t>2018</t>
    </r>
  </si>
  <si>
    <t>19,975,500.00</t>
  </si>
  <si>
    <t>178,078,657.00</t>
  </si>
  <si>
    <t>115,000,000.00</t>
  </si>
  <si>
    <t>26,000,000.00</t>
  </si>
  <si>
    <t>50,000,000.00</t>
  </si>
  <si>
    <t>0.00</t>
  </si>
  <si>
    <t>29,994,052.00</t>
  </si>
  <si>
    <t>23,808,450.00</t>
  </si>
  <si>
    <t>470,000,000.00</t>
  </si>
  <si>
    <t>180,536,385.00</t>
  </si>
  <si>
    <t>404,885,358.00</t>
  </si>
  <si>
    <t>172,163,591.00</t>
  </si>
  <si>
    <t>524,176,500.00</t>
  </si>
  <si>
    <t>480,184,500.00</t>
  </si>
  <si>
    <t>2,885,500.00</t>
  </si>
  <si>
    <t>522,823,500.00</t>
  </si>
  <si>
    <t>25,917,700.00</t>
  </si>
  <si>
    <t>12,780,333.00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</si>
</sst>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0.0"/>
    <numFmt numFmtId="174" formatCode="#,##0.0"/>
    <numFmt numFmtId="175" formatCode="[$$-240A]\ #,##0"/>
    <numFmt numFmtId="176" formatCode="_(&quot;$&quot;* #,##0_);_(&quot;$&quot;* \(#,##0\);_(&quot;$&quot;* &quot;-&quot;??_);_(@_)"/>
    <numFmt numFmtId="177" formatCode="&quot;$&quot;\ #,##0.00"/>
    <numFmt numFmtId="178" formatCode="_-* #,##0.0\ &quot;€&quot;_-;\-* #,##0.0\ &quot;€&quot;_-;_-* &quot;-&quot;??\ &quot;€&quot;_-;_-@_-"/>
    <numFmt numFmtId="179" formatCode="#,##0.0;\-#,##0.0"/>
  </numFmts>
  <fonts count="4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4"/>
      <name val="Calibri"/>
      <family val="2"/>
    </font>
    <font>
      <sz val="9"/>
      <name val="Arial Narrow"/>
      <family val="2"/>
    </font>
    <font>
      <sz val="9"/>
      <color theme="1"/>
      <name val="Arial"/>
      <family val="2"/>
    </font>
    <font>
      <b/>
      <sz val="11"/>
      <color indexed="8"/>
      <name val="Arial"/>
      <family val="2"/>
    </font>
    <font>
      <sz val="8"/>
      <color indexed="8"/>
      <name val="Arial"/>
      <family val="2"/>
    </font>
    <font>
      <b/>
      <sz val="9"/>
      <name val="Tahoma"/>
      <family val="2"/>
    </font>
    <font>
      <sz val="9"/>
      <name val="Tahoma"/>
      <family val="2"/>
    </font>
    <font>
      <sz val="8"/>
      <color rgb="FFFF0000"/>
      <name val="Arial"/>
      <family val="2"/>
    </font>
    <font>
      <b/>
      <sz val="10"/>
      <color rgb="FFFF0000"/>
      <name val="Arial"/>
      <family val="2"/>
    </font>
    <font>
      <sz val="12"/>
      <name val="Tahoma"/>
      <family val="2"/>
    </font>
    <font>
      <sz val="12"/>
      <name val="Calibri"/>
      <family val="2"/>
      <scheme val="minor"/>
    </font>
    <font>
      <sz val="10"/>
      <color rgb="FFFF0000"/>
      <name val="Arial"/>
      <family val="2"/>
    </font>
    <font>
      <sz val="9"/>
      <color rgb="FFFF0000"/>
      <name val="Arial"/>
      <family val="2"/>
    </font>
    <font>
      <sz val="9"/>
      <name val="Arial"/>
      <family val="2"/>
    </font>
    <font>
      <sz val="11"/>
      <color rgb="FFFFC000"/>
      <name val="Arial"/>
      <family val="2"/>
    </font>
    <font>
      <b/>
      <sz val="8"/>
      <name val="Calibri"/>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6" tint="0.7999799847602844"/>
        <bgColor indexed="64"/>
      </patternFill>
    </fill>
    <fill>
      <patternFill patternType="solid">
        <fgColor indexed="65"/>
        <bgColor indexed="64"/>
      </patternFill>
    </fill>
  </fills>
  <borders count="69">
    <border>
      <left/>
      <right/>
      <top/>
      <bottom/>
      <diagonal/>
    </border>
    <border>
      <left style="thin"/>
      <right style="thin"/>
      <top style="thin"/>
      <bottom style="thin"/>
    </border>
    <border>
      <left style="thin"/>
      <right style="thin"/>
      <top style="medium"/>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thin"/>
      <top/>
      <bottom style="thin"/>
    </border>
    <border>
      <left/>
      <right style="thin"/>
      <top style="thin"/>
      <bottom style="thin"/>
    </border>
    <border>
      <left/>
      <right style="thin"/>
      <top style="thin"/>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medium"/>
    </border>
    <border>
      <left style="thin"/>
      <right style="medium"/>
      <top/>
      <bottom style="medium"/>
    </border>
    <border>
      <left/>
      <right/>
      <top style="thin"/>
      <bottom style="thin"/>
    </border>
    <border>
      <left style="thin"/>
      <right style="thin"/>
      <top/>
      <bottom/>
    </border>
    <border>
      <left/>
      <right style="thin"/>
      <top/>
      <bottom/>
    </border>
    <border>
      <left style="thin"/>
      <right/>
      <top/>
      <bottom/>
    </border>
    <border>
      <left style="medium"/>
      <right style="thin"/>
      <top/>
      <bottom/>
    </border>
    <border>
      <left style="thin"/>
      <right style="medium"/>
      <top/>
      <bottom/>
    </border>
    <border>
      <left style="thin"/>
      <right/>
      <top style="medium"/>
      <bottom style="thin"/>
    </border>
    <border>
      <left style="thin"/>
      <right/>
      <top style="thin"/>
      <bottom style="thin"/>
    </border>
    <border>
      <left style="thin"/>
      <right/>
      <top style="thin"/>
      <bottom style="medium"/>
    </border>
    <border>
      <left style="thin"/>
      <right/>
      <top/>
      <bottom style="thin"/>
    </border>
    <border>
      <left style="medium"/>
      <right style="medium"/>
      <top/>
      <bottom/>
    </border>
    <border>
      <left style="medium"/>
      <right style="medium"/>
      <top style="medium"/>
      <bottom style="medium"/>
    </border>
    <border>
      <left style="medium"/>
      <right style="medium"/>
      <top/>
      <bottom style="medium"/>
    </border>
    <border>
      <left/>
      <right style="thin"/>
      <top style="medium"/>
      <bottom style="thin"/>
    </border>
    <border>
      <left/>
      <right style="medium"/>
      <top/>
      <bottom style="medium"/>
    </border>
    <border>
      <left style="medium"/>
      <right style="thin"/>
      <top style="medium"/>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right style="thin"/>
      <top style="thin"/>
      <bottom style="medium"/>
    </border>
    <border>
      <left/>
      <right style="medium"/>
      <top style="thin"/>
      <bottom style="thin"/>
    </border>
    <border>
      <left style="thin"/>
      <right style="medium"/>
      <top style="thin"/>
      <bottom style="medium"/>
    </border>
    <border>
      <left style="thin"/>
      <right style="thin"/>
      <top style="medium"/>
      <bottom/>
    </border>
    <border>
      <left style="thin"/>
      <right style="medium"/>
      <top style="medium"/>
      <bottom/>
    </border>
    <border>
      <left/>
      <right/>
      <top style="medium"/>
      <bottom style="thin"/>
    </border>
    <border>
      <left/>
      <right style="medium"/>
      <top style="medium"/>
      <bottom style="thin"/>
    </border>
    <border>
      <left style="medium"/>
      <right style="thin"/>
      <top style="medium"/>
      <bottom/>
    </border>
    <border>
      <left style="medium"/>
      <right style="thin"/>
      <top/>
      <bottom style="medium"/>
    </border>
    <border>
      <left/>
      <right style="thin"/>
      <top/>
      <bottom style="medium"/>
    </border>
    <border>
      <left style="medium"/>
      <right style="thin"/>
      <top style="thin"/>
      <bottom/>
    </border>
    <border>
      <left style="medium"/>
      <right style="medium"/>
      <top style="medium"/>
      <bottom/>
    </border>
    <border>
      <left style="medium"/>
      <right/>
      <top/>
      <bottom style="thin"/>
    </border>
    <border>
      <left style="medium"/>
      <right/>
      <top style="thin"/>
      <bottom style="thin"/>
    </border>
    <border>
      <left style="medium"/>
      <right/>
      <top style="thin"/>
      <bottom/>
    </border>
    <border>
      <left style="thin"/>
      <right/>
      <top style="medium"/>
      <bottom/>
    </border>
    <border>
      <left style="thin"/>
      <right/>
      <top/>
      <bottom style="medium"/>
    </border>
    <border>
      <left/>
      <right style="medium"/>
      <top style="medium"/>
      <bottom/>
    </border>
    <border>
      <left/>
      <right style="medium"/>
      <top/>
      <bottom style="thin"/>
    </border>
    <border>
      <left style="medium"/>
      <right style="thin"/>
      <top/>
      <bottom style="thin"/>
    </border>
    <border>
      <left style="thin"/>
      <right style="medium"/>
      <top style="thin"/>
      <bottom/>
    </border>
    <border>
      <left style="medium"/>
      <right style="medium"/>
      <top/>
      <bottom style="thin"/>
    </border>
    <border>
      <left style="medium"/>
      <right/>
      <top style="medium"/>
      <bottom style="thin"/>
    </border>
    <border>
      <left style="medium"/>
      <right/>
      <top style="thin"/>
      <bottom style="medium"/>
    </border>
    <border>
      <left/>
      <right style="medium"/>
      <top style="thin"/>
      <bottom/>
    </border>
    <border>
      <left/>
      <right/>
      <top style="medium"/>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5" fontId="2"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alignment/>
      <protection/>
    </xf>
  </cellStyleXfs>
  <cellXfs count="534">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6"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10" fontId="18"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7"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169" fontId="19" fillId="5" borderId="2" xfId="0" applyNumberFormat="1" applyFont="1" applyFill="1" applyBorder="1" applyAlignment="1">
      <alignment vertical="center"/>
    </xf>
    <xf numFmtId="169" fontId="19" fillId="6" borderId="3" xfId="0" applyNumberFormat="1" applyFont="1" applyFill="1" applyBorder="1" applyAlignment="1">
      <alignment vertical="center"/>
    </xf>
    <xf numFmtId="0" fontId="0" fillId="0" borderId="4" xfId="0" applyFill="1" applyBorder="1"/>
    <xf numFmtId="0" fontId="0" fillId="0" borderId="5" xfId="0" applyFill="1" applyBorder="1"/>
    <xf numFmtId="0" fontId="24"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5" fillId="2" borderId="6" xfId="0" applyFont="1" applyFill="1" applyBorder="1"/>
    <xf numFmtId="0" fontId="25" fillId="2" borderId="0" xfId="0" applyFont="1" applyFill="1" applyBorder="1"/>
    <xf numFmtId="0" fontId="25" fillId="2" borderId="0" xfId="0" applyFont="1" applyFill="1" applyBorder="1" applyAlignment="1">
      <alignment horizontal="center"/>
    </xf>
    <xf numFmtId="0" fontId="25" fillId="2" borderId="7" xfId="0" applyFont="1" applyFill="1" applyBorder="1"/>
    <xf numFmtId="0" fontId="14" fillId="6" borderId="1" xfId="0" applyFont="1" applyFill="1" applyBorder="1" applyAlignment="1" applyProtection="1">
      <alignment horizontal="left" vertical="center" wrapText="1"/>
      <protection locked="0"/>
    </xf>
    <xf numFmtId="10" fontId="21" fillId="6" borderId="0" xfId="40" applyNumberFormat="1" applyFont="1" applyFill="1" applyBorder="1" applyAlignment="1">
      <alignment/>
    </xf>
    <xf numFmtId="0" fontId="21" fillId="6" borderId="0" xfId="0" applyFont="1" applyFill="1" applyBorder="1" applyAlignment="1">
      <alignment/>
    </xf>
    <xf numFmtId="0" fontId="22" fillId="6" borderId="0" xfId="0" applyFont="1" applyFill="1" applyBorder="1" applyAlignment="1">
      <alignment/>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22" fillId="6" borderId="7" xfId="0" applyFont="1" applyFill="1" applyBorder="1" applyAlignment="1">
      <alignment/>
    </xf>
    <xf numFmtId="0" fontId="21" fillId="6" borderId="5" xfId="0" applyFont="1" applyFill="1" applyBorder="1" applyAlignment="1">
      <alignment/>
    </xf>
    <xf numFmtId="0" fontId="22" fillId="6" borderId="5" xfId="0" applyFont="1" applyFill="1" applyBorder="1" applyAlignment="1">
      <alignment/>
    </xf>
    <xf numFmtId="0" fontId="3" fillId="4" borderId="8" xfId="35" applyFont="1" applyFill="1" applyBorder="1" applyAlignment="1">
      <alignment horizontal="left" vertical="center" wrapText="1"/>
      <protection/>
    </xf>
    <xf numFmtId="169" fontId="19" fillId="5" borderId="9" xfId="0" applyNumberFormat="1" applyFont="1" applyFill="1" applyBorder="1" applyAlignment="1">
      <alignment vertical="center"/>
    </xf>
    <xf numFmtId="10" fontId="10" fillId="2" borderId="0" xfId="35" applyNumberFormat="1" applyFont="1" applyFill="1" applyBorder="1" applyAlignment="1">
      <alignment horizontal="center" vertical="center"/>
      <protection/>
    </xf>
    <xf numFmtId="0" fontId="14" fillId="6" borderId="10" xfId="0" applyFont="1" applyFill="1" applyBorder="1" applyAlignment="1" applyProtection="1">
      <alignment horizontal="left" vertical="center" wrapText="1"/>
      <protection locked="0"/>
    </xf>
    <xf numFmtId="0" fontId="14" fillId="6" borderId="11" xfId="0" applyFont="1" applyFill="1" applyBorder="1" applyAlignment="1" applyProtection="1">
      <alignment horizontal="left" vertical="center" wrapText="1"/>
      <protection locked="0"/>
    </xf>
    <xf numFmtId="9" fontId="0" fillId="0" borderId="0" xfId="40" applyFont="1" applyFill="1" applyAlignment="1">
      <alignment horizontal="center" vertical="center"/>
    </xf>
    <xf numFmtId="9" fontId="14" fillId="6" borderId="10" xfId="40" applyFont="1" applyFill="1" applyBorder="1" applyAlignment="1" applyProtection="1">
      <alignment horizontal="left" vertical="center" wrapText="1"/>
      <protection locked="0"/>
    </xf>
    <xf numFmtId="9" fontId="14" fillId="6" borderId="12" xfId="40" applyFont="1" applyFill="1" applyBorder="1" applyAlignment="1" applyProtection="1">
      <alignment horizontal="left" vertical="center" wrapText="1"/>
      <protection locked="0"/>
    </xf>
    <xf numFmtId="2" fontId="14" fillId="6" borderId="10" xfId="0" applyNumberFormat="1" applyFont="1" applyFill="1" applyBorder="1" applyAlignment="1" applyProtection="1">
      <alignment horizontal="left" vertical="center" wrapText="1"/>
      <protection locked="0"/>
    </xf>
    <xf numFmtId="2" fontId="0" fillId="0" borderId="0" xfId="0" applyNumberFormat="1" applyFill="1" applyAlignment="1">
      <alignment horizontal="center" vertical="center"/>
    </xf>
    <xf numFmtId="0" fontId="14" fillId="6" borderId="13" xfId="0" applyFont="1" applyFill="1" applyBorder="1" applyAlignment="1" applyProtection="1">
      <alignment horizontal="left" vertical="center" wrapText="1"/>
      <protection locked="0"/>
    </xf>
    <xf numFmtId="0" fontId="14" fillId="6" borderId="14" xfId="0" applyFont="1" applyFill="1" applyBorder="1" applyAlignment="1" applyProtection="1">
      <alignment horizontal="left" vertical="center" wrapText="1"/>
      <protection locked="0"/>
    </xf>
    <xf numFmtId="0" fontId="14" fillId="6" borderId="15" xfId="0" applyFont="1" applyFill="1" applyBorder="1" applyAlignment="1" applyProtection="1">
      <alignment horizontal="left" vertical="center" wrapText="1"/>
      <protection locked="0"/>
    </xf>
    <xf numFmtId="9" fontId="1" fillId="2" borderId="9" xfId="40" applyFont="1" applyFill="1" applyBorder="1" applyAlignment="1">
      <alignment horizontal="center" vertical="center" wrapText="1"/>
    </xf>
    <xf numFmtId="37" fontId="27" fillId="2" borderId="1" xfId="28" applyNumberFormat="1" applyFont="1" applyFill="1" applyBorder="1" applyAlignment="1">
      <alignment horizontal="center" vertical="center"/>
    </xf>
    <xf numFmtId="172" fontId="26" fillId="2" borderId="1" xfId="22" applyNumberFormat="1" applyFont="1" applyFill="1" applyBorder="1" applyAlignment="1">
      <alignment horizontal="center" vertical="center"/>
    </xf>
    <xf numFmtId="9" fontId="27" fillId="2" borderId="1" xfId="40" applyFont="1" applyFill="1" applyBorder="1" applyAlignment="1">
      <alignment horizontal="right" vertical="center"/>
    </xf>
    <xf numFmtId="9" fontId="26" fillId="2" borderId="1" xfId="40" applyFont="1" applyFill="1" applyBorder="1" applyAlignment="1">
      <alignment horizontal="center" vertical="center"/>
    </xf>
    <xf numFmtId="2" fontId="27" fillId="2" borderId="1" xfId="0" applyNumberFormat="1" applyFont="1" applyFill="1" applyBorder="1" applyAlignment="1">
      <alignment horizontal="right" vertical="center"/>
    </xf>
    <xf numFmtId="2" fontId="26" fillId="2" borderId="1" xfId="0" applyNumberFormat="1" applyFont="1" applyFill="1" applyBorder="1" applyAlignment="1">
      <alignment horizontal="center" vertical="center"/>
    </xf>
    <xf numFmtId="9" fontId="1" fillId="2" borderId="1" xfId="4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168" fontId="27" fillId="2" borderId="1" xfId="0" applyNumberFormat="1" applyFont="1" applyFill="1" applyBorder="1" applyAlignment="1">
      <alignment horizontal="right" vertical="center"/>
    </xf>
    <xf numFmtId="9" fontId="1" fillId="0" borderId="2" xfId="40" applyFont="1" applyFill="1" applyBorder="1" applyAlignment="1">
      <alignment horizontal="center" vertical="center" wrapText="1"/>
    </xf>
    <xf numFmtId="0" fontId="12" fillId="4" borderId="3" xfId="35" applyFont="1" applyFill="1" applyBorder="1" applyAlignment="1">
      <alignment horizontal="center" vertical="center" textRotation="180" wrapText="1"/>
      <protection/>
    </xf>
    <xf numFmtId="10" fontId="1" fillId="4" borderId="3" xfId="35" applyNumberFormat="1" applyFont="1" applyFill="1" applyBorder="1" applyAlignment="1">
      <alignment horizontal="center" vertical="center" wrapText="1"/>
      <protection/>
    </xf>
    <xf numFmtId="169" fontId="19" fillId="6" borderId="8" xfId="0" applyNumberFormat="1" applyFont="1" applyFill="1" applyBorder="1" applyAlignment="1">
      <alignment vertical="center"/>
    </xf>
    <xf numFmtId="169" fontId="20" fillId="2" borderId="8" xfId="0" applyNumberFormat="1" applyFont="1" applyFill="1" applyBorder="1" applyAlignment="1">
      <alignment horizontal="center" vertical="center"/>
    </xf>
    <xf numFmtId="9" fontId="11" fillId="2" borderId="2" xfId="43" applyFont="1" applyFill="1" applyBorder="1" applyAlignment="1">
      <alignment horizontal="center" vertical="center"/>
    </xf>
    <xf numFmtId="169" fontId="3" fillId="4" borderId="16" xfId="43" applyNumberFormat="1" applyFont="1" applyFill="1" applyBorder="1" applyAlignment="1">
      <alignment horizontal="center" vertical="center" wrapText="1"/>
    </xf>
    <xf numFmtId="0" fontId="3" fillId="4" borderId="17" xfId="35" applyFont="1" applyFill="1" applyBorder="1" applyAlignment="1">
      <alignment horizontal="center" vertical="center" wrapText="1"/>
      <protection/>
    </xf>
    <xf numFmtId="169" fontId="29" fillId="0" borderId="1" xfId="0" applyNumberFormat="1" applyFont="1" applyFill="1" applyBorder="1" applyAlignment="1">
      <alignment horizontal="center" vertical="center"/>
    </xf>
    <xf numFmtId="169" fontId="29" fillId="0" borderId="1" xfId="0" applyNumberFormat="1" applyFont="1" applyFill="1" applyBorder="1" applyAlignment="1">
      <alignment vertical="center"/>
    </xf>
    <xf numFmtId="169" fontId="29" fillId="0" borderId="2" xfId="0" applyNumberFormat="1" applyFont="1" applyFill="1" applyBorder="1" applyAlignment="1">
      <alignment vertical="center"/>
    </xf>
    <xf numFmtId="169" fontId="29" fillId="0" borderId="9" xfId="0" applyNumberFormat="1" applyFont="1" applyFill="1" applyBorder="1" applyAlignment="1">
      <alignment horizontal="center" vertical="center"/>
    </xf>
    <xf numFmtId="173" fontId="26" fillId="2" borderId="9" xfId="40" applyNumberFormat="1" applyFont="1" applyFill="1" applyBorder="1" applyAlignment="1">
      <alignment horizontal="center" vertical="center"/>
    </xf>
    <xf numFmtId="2" fontId="26" fillId="2" borderId="1" xfId="40" applyNumberFormat="1" applyFont="1" applyFill="1" applyBorder="1" applyAlignment="1">
      <alignment horizontal="center" vertical="center"/>
    </xf>
    <xf numFmtId="1" fontId="26" fillId="2" borderId="1" xfId="40" applyNumberFormat="1" applyFont="1" applyFill="1" applyBorder="1" applyAlignment="1">
      <alignment horizontal="center" vertical="center"/>
    </xf>
    <xf numFmtId="9" fontId="30" fillId="2" borderId="9" xfId="40" applyFont="1" applyFill="1" applyBorder="1" applyAlignment="1">
      <alignment horizontal="center" vertical="center"/>
    </xf>
    <xf numFmtId="172" fontId="26" fillId="2" borderId="8" xfId="22" applyNumberFormat="1" applyFont="1" applyFill="1" applyBorder="1" applyAlignment="1">
      <alignment horizontal="center" vertical="center"/>
    </xf>
    <xf numFmtId="9" fontId="3" fillId="4" borderId="16" xfId="43" applyNumberFormat="1" applyFont="1" applyFill="1" applyBorder="1" applyAlignment="1">
      <alignment horizontal="center" vertical="center" wrapText="1"/>
    </xf>
    <xf numFmtId="0" fontId="3" fillId="4" borderId="3" xfId="35" applyFont="1" applyFill="1" applyBorder="1" applyAlignment="1">
      <alignment horizontal="center" vertical="center" wrapText="1"/>
      <protection/>
    </xf>
    <xf numFmtId="10" fontId="30" fillId="2" borderId="9" xfId="40" applyNumberFormat="1" applyFont="1" applyFill="1" applyBorder="1" applyAlignment="1">
      <alignment horizontal="center" vertical="center"/>
    </xf>
    <xf numFmtId="169" fontId="20" fillId="0" borderId="8" xfId="0" applyNumberFormat="1" applyFont="1" applyFill="1" applyBorder="1" applyAlignment="1">
      <alignment horizontal="center" vertical="center"/>
    </xf>
    <xf numFmtId="9" fontId="27" fillId="2" borderId="1" xfId="40" applyFont="1" applyFill="1" applyBorder="1" applyAlignment="1">
      <alignment horizontal="center" vertical="center"/>
    </xf>
    <xf numFmtId="0" fontId="27" fillId="2" borderId="1" xfId="0" applyFont="1" applyFill="1" applyBorder="1" applyAlignment="1">
      <alignment horizontal="center" vertical="center"/>
    </xf>
    <xf numFmtId="2" fontId="27" fillId="2" borderId="1" xfId="0" applyNumberFormat="1"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18" xfId="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2" fillId="6" borderId="19" xfId="38" applyFont="1" applyFill="1" applyBorder="1" applyAlignment="1">
      <alignment horizontal="center" vertical="center" wrapText="1"/>
      <protection/>
    </xf>
    <xf numFmtId="0" fontId="12" fillId="6" borderId="20" xfId="38" applyFont="1" applyFill="1" applyBorder="1" applyAlignment="1">
      <alignment horizontal="center" vertical="center" wrapText="1"/>
      <protection/>
    </xf>
    <xf numFmtId="0" fontId="12" fillId="6" borderId="21" xfId="38" applyFont="1" applyFill="1" applyBorder="1" applyAlignment="1">
      <alignment horizontal="center" vertical="center" wrapText="1"/>
      <protection/>
    </xf>
    <xf numFmtId="0" fontId="12" fillId="6" borderId="22" xfId="38" applyFont="1" applyFill="1" applyBorder="1" applyAlignment="1">
      <alignment horizontal="center" vertical="center"/>
      <protection/>
    </xf>
    <xf numFmtId="0" fontId="12" fillId="6" borderId="23" xfId="38" applyFont="1" applyFill="1" applyBorder="1" applyAlignment="1">
      <alignment horizontal="center" vertical="center" wrapText="1"/>
      <protection/>
    </xf>
    <xf numFmtId="0" fontId="10" fillId="0" borderId="0" xfId="48"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8" applyFont="1" applyBorder="1" applyAlignment="1">
      <alignment vertical="center" wrapText="1"/>
      <protection/>
    </xf>
    <xf numFmtId="0" fontId="32" fillId="6" borderId="24" xfId="38" applyFont="1" applyFill="1" applyBorder="1" applyAlignment="1">
      <alignment horizontal="left" vertical="center" wrapText="1"/>
      <protection/>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175" fontId="32" fillId="6" borderId="25" xfId="38" applyNumberFormat="1" applyFont="1" applyFill="1" applyBorder="1" applyAlignment="1">
      <alignment horizontal="left" vertical="center" wrapText="1"/>
      <protection/>
    </xf>
    <xf numFmtId="175" fontId="32" fillId="6" borderId="26" xfId="38" applyNumberFormat="1" applyFont="1" applyFill="1" applyBorder="1" applyAlignment="1">
      <alignment vertical="center" wrapText="1"/>
      <protection/>
    </xf>
    <xf numFmtId="0" fontId="32" fillId="6" borderId="27" xfId="38" applyFont="1" applyFill="1" applyBorder="1" applyAlignment="1">
      <alignment horizontal="left" vertical="center" wrapText="1"/>
      <protection/>
    </xf>
    <xf numFmtId="0" fontId="32" fillId="6" borderId="28" xfId="38" applyFont="1" applyFill="1" applyBorder="1" applyAlignment="1">
      <alignment horizontal="center" vertical="center" wrapText="1"/>
      <protection/>
    </xf>
    <xf numFmtId="43" fontId="1" fillId="6" borderId="0" xfId="38" applyNumberFormat="1" applyFill="1" applyBorder="1">
      <alignment/>
      <protection/>
    </xf>
    <xf numFmtId="0" fontId="1" fillId="6" borderId="0" xfId="38" applyFill="1" applyBorder="1">
      <alignment/>
      <protection/>
    </xf>
    <xf numFmtId="0" fontId="1" fillId="6" borderId="0" xfId="38" applyFill="1" applyBorder="1" applyAlignment="1">
      <alignment/>
      <protection/>
    </xf>
    <xf numFmtId="165"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7" borderId="0" xfId="38" applyFill="1" applyBorder="1">
      <alignment/>
      <protection/>
    </xf>
    <xf numFmtId="0" fontId="1" fillId="7" borderId="0" xfId="38" applyFill="1">
      <alignment/>
      <protection/>
    </xf>
    <xf numFmtId="0" fontId="32" fillId="6" borderId="29" xfId="38" applyFont="1" applyFill="1" applyBorder="1" applyAlignment="1">
      <alignment horizontal="center" vertical="center" wrapText="1"/>
      <protection/>
    </xf>
    <xf numFmtId="0" fontId="32" fillId="6" borderId="30" xfId="38" applyFont="1" applyFill="1" applyBorder="1" applyAlignment="1">
      <alignment horizontal="center" vertical="center" wrapText="1"/>
      <protection/>
    </xf>
    <xf numFmtId="0" fontId="1" fillId="6" borderId="5" xfId="38" applyFill="1" applyBorder="1">
      <alignment/>
      <protection/>
    </xf>
    <xf numFmtId="0" fontId="1" fillId="2" borderId="0" xfId="38" applyFill="1">
      <alignment/>
      <protection/>
    </xf>
    <xf numFmtId="176" fontId="1" fillId="2" borderId="0" xfId="38" applyNumberFormat="1" applyFill="1">
      <alignment/>
      <protection/>
    </xf>
    <xf numFmtId="165" fontId="1" fillId="0" borderId="0" xfId="24" applyFont="1" applyBorder="1"/>
    <xf numFmtId="165" fontId="1" fillId="0" borderId="0" xfId="38" applyNumberFormat="1" applyBorder="1">
      <alignment/>
      <protection/>
    </xf>
    <xf numFmtId="0" fontId="1" fillId="0" borderId="0" xfId="38" applyAlignment="1">
      <alignment/>
      <protection/>
    </xf>
    <xf numFmtId="0" fontId="12" fillId="6" borderId="8" xfId="38" applyFont="1" applyFill="1" applyBorder="1" applyAlignment="1">
      <alignment horizontal="center" vertical="center" wrapText="1"/>
      <protection/>
    </xf>
    <xf numFmtId="9" fontId="7" fillId="0" borderId="19" xfId="47" applyFont="1" applyFill="1" applyBorder="1" applyAlignment="1">
      <alignment horizontal="center" vertical="center"/>
    </xf>
    <xf numFmtId="9" fontId="30" fillId="2" borderId="9" xfId="40" applyNumberFormat="1" applyFont="1" applyFill="1" applyBorder="1" applyAlignment="1">
      <alignment horizontal="center" vertical="center"/>
    </xf>
    <xf numFmtId="10" fontId="30" fillId="2" borderId="8" xfId="35" applyNumberFormat="1" applyFont="1" applyFill="1" applyBorder="1" applyAlignment="1">
      <alignment horizontal="center" vertical="center" wrapText="1"/>
      <protection/>
    </xf>
    <xf numFmtId="169" fontId="30" fillId="0" borderId="8" xfId="0" applyNumberFormat="1" applyFont="1" applyFill="1" applyBorder="1" applyAlignment="1">
      <alignment horizontal="center" vertical="center"/>
    </xf>
    <xf numFmtId="9" fontId="29" fillId="0" borderId="9" xfId="0" applyNumberFormat="1" applyFont="1" applyFill="1" applyBorder="1" applyAlignment="1">
      <alignment horizontal="center" vertical="center"/>
    </xf>
    <xf numFmtId="2" fontId="30" fillId="2" borderId="9" xfId="40" applyNumberFormat="1" applyFont="1" applyFill="1" applyBorder="1" applyAlignment="1">
      <alignment horizontal="center" vertical="center"/>
    </xf>
    <xf numFmtId="177" fontId="27" fillId="2" borderId="1" xfId="28" applyNumberFormat="1" applyFont="1" applyFill="1" applyBorder="1" applyAlignment="1">
      <alignment horizontal="right" vertical="center"/>
    </xf>
    <xf numFmtId="0" fontId="27" fillId="0" borderId="1" xfId="0" applyFont="1" applyFill="1" applyBorder="1" applyAlignment="1">
      <alignment horizontal="right" vertical="center"/>
    </xf>
    <xf numFmtId="0" fontId="14" fillId="6" borderId="9" xfId="0" applyFont="1" applyFill="1" applyBorder="1" applyAlignment="1" applyProtection="1">
      <alignment horizontal="left" vertical="center" wrapText="1"/>
      <protection locked="0"/>
    </xf>
    <xf numFmtId="0" fontId="14" fillId="6" borderId="8" xfId="0" applyFont="1" applyFill="1" applyBorder="1" applyAlignment="1" applyProtection="1">
      <alignment horizontal="left" vertical="center" wrapText="1"/>
      <protection locked="0"/>
    </xf>
    <xf numFmtId="172" fontId="26" fillId="2" borderId="1" xfId="24" applyNumberFormat="1" applyFont="1" applyFill="1" applyBorder="1" applyAlignment="1">
      <alignment horizontal="center" vertical="center"/>
    </xf>
    <xf numFmtId="165" fontId="27" fillId="2" borderId="1" xfId="22" applyFont="1" applyFill="1" applyBorder="1" applyAlignment="1">
      <alignment horizontal="right" vertical="center"/>
    </xf>
    <xf numFmtId="9" fontId="11" fillId="0" borderId="2" xfId="43" applyFont="1" applyFill="1" applyBorder="1" applyAlignment="1">
      <alignment horizontal="center" vertical="center"/>
    </xf>
    <xf numFmtId="169" fontId="29" fillId="0" borderId="19" xfId="0" applyNumberFormat="1" applyFont="1" applyFill="1" applyBorder="1" applyAlignment="1">
      <alignment horizontal="center" vertical="center"/>
    </xf>
    <xf numFmtId="169" fontId="29" fillId="0" borderId="2" xfId="0" applyNumberFormat="1" applyFont="1" applyFill="1" applyBorder="1" applyAlignment="1">
      <alignment horizontal="center" vertical="center"/>
    </xf>
    <xf numFmtId="169" fontId="29" fillId="0" borderId="16" xfId="0" applyNumberFormat="1" applyFont="1" applyFill="1" applyBorder="1" applyAlignment="1">
      <alignment horizontal="center" vertical="center"/>
    </xf>
    <xf numFmtId="9" fontId="1" fillId="0" borderId="9" xfId="40" applyFont="1" applyFill="1" applyBorder="1" applyAlignment="1">
      <alignment horizontal="center" vertical="center" wrapText="1"/>
    </xf>
    <xf numFmtId="9" fontId="27" fillId="0" borderId="1" xfId="40" applyFont="1" applyFill="1" applyBorder="1" applyAlignment="1">
      <alignment horizontal="center" vertical="center"/>
    </xf>
    <xf numFmtId="2" fontId="27" fillId="2" borderId="1" xfId="28" applyNumberFormat="1" applyFont="1" applyFill="1" applyBorder="1" applyAlignment="1">
      <alignment horizontal="center" vertical="center"/>
    </xf>
    <xf numFmtId="3" fontId="1" fillId="2" borderId="31" xfId="0" applyNumberFormat="1" applyFont="1" applyFill="1" applyBorder="1" applyAlignment="1">
      <alignment horizontal="center" vertical="center" wrapText="1"/>
    </xf>
    <xf numFmtId="37" fontId="27" fillId="2" borderId="11" xfId="28" applyNumberFormat="1" applyFont="1" applyFill="1" applyBorder="1" applyAlignment="1">
      <alignment horizontal="center" vertical="center"/>
    </xf>
    <xf numFmtId="37" fontId="27" fillId="2" borderId="3" xfId="28" applyNumberFormat="1" applyFont="1" applyFill="1" applyBorder="1" applyAlignment="1">
      <alignment horizontal="center" vertical="center"/>
    </xf>
    <xf numFmtId="3" fontId="1" fillId="2" borderId="10"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10" xfId="29" applyNumberFormat="1" applyFont="1" applyFill="1" applyBorder="1" applyAlignment="1">
      <alignment horizontal="center" vertical="center" wrapText="1"/>
    </xf>
    <xf numFmtId="174" fontId="1" fillId="2" borderId="10" xfId="29" applyNumberFormat="1" applyFont="1" applyFill="1" applyBorder="1" applyAlignment="1">
      <alignment horizontal="center" vertical="center" wrapText="1"/>
    </xf>
    <xf numFmtId="37" fontId="27" fillId="2" borderId="2" xfId="28" applyNumberFormat="1" applyFont="1" applyFill="1" applyBorder="1" applyAlignment="1">
      <alignment horizontal="center" vertical="center"/>
    </xf>
    <xf numFmtId="37" fontId="27" fillId="2" borderId="8" xfId="28" applyNumberFormat="1" applyFont="1" applyFill="1" applyBorder="1" applyAlignment="1">
      <alignment horizontal="center" vertical="center"/>
    </xf>
    <xf numFmtId="9" fontId="27" fillId="2" borderId="2" xfId="40" applyFont="1" applyFill="1" applyBorder="1" applyAlignment="1">
      <alignment horizontal="center" vertical="center"/>
    </xf>
    <xf numFmtId="9" fontId="26" fillId="2" borderId="2" xfId="40" applyFont="1" applyFill="1" applyBorder="1" applyAlignment="1">
      <alignment horizontal="center" vertical="center"/>
    </xf>
    <xf numFmtId="169" fontId="27" fillId="2" borderId="2" xfId="40" applyNumberFormat="1" applyFont="1" applyFill="1" applyBorder="1" applyAlignment="1">
      <alignment horizontal="center" vertical="center"/>
    </xf>
    <xf numFmtId="37" fontId="26" fillId="0" borderId="0" xfId="0" applyNumberFormat="1" applyFont="1" applyFill="1" applyAlignment="1">
      <alignment horizontal="center" vertical="center"/>
    </xf>
    <xf numFmtId="37" fontId="1" fillId="2" borderId="1" xfId="29" applyNumberFormat="1" applyFont="1" applyFill="1" applyBorder="1" applyAlignment="1">
      <alignment horizontal="center" vertical="center"/>
    </xf>
    <xf numFmtId="169" fontId="27" fillId="2" borderId="1" xfId="40" applyNumberFormat="1" applyFont="1" applyFill="1" applyBorder="1" applyAlignment="1">
      <alignment horizontal="center" vertical="center"/>
    </xf>
    <xf numFmtId="37" fontId="26" fillId="0" borderId="1" xfId="0" applyNumberFormat="1" applyFont="1" applyFill="1" applyBorder="1" applyAlignment="1">
      <alignment horizontal="center" vertical="center"/>
    </xf>
    <xf numFmtId="37" fontId="26" fillId="0" borderId="9" xfId="0" applyNumberFormat="1" applyFont="1" applyFill="1" applyBorder="1" applyAlignment="1">
      <alignment horizontal="center" vertical="center"/>
    </xf>
    <xf numFmtId="3" fontId="1" fillId="8" borderId="8" xfId="0" applyNumberFormat="1" applyFont="1" applyFill="1" applyBorder="1" applyAlignment="1">
      <alignment horizontal="center" vertical="center" wrapText="1"/>
    </xf>
    <xf numFmtId="0" fontId="5" fillId="6" borderId="32" xfId="0" applyFont="1" applyFill="1" applyBorder="1" applyAlignment="1">
      <alignment horizontal="right"/>
    </xf>
    <xf numFmtId="37" fontId="0" fillId="0" borderId="0" xfId="0" applyNumberFormat="1" applyFill="1" applyAlignment="1">
      <alignment horizontal="center" vertical="center"/>
    </xf>
    <xf numFmtId="169" fontId="29" fillId="0" borderId="8" xfId="0" applyNumberFormat="1" applyFont="1" applyFill="1" applyBorder="1" applyAlignment="1">
      <alignment horizontal="center" vertical="center"/>
    </xf>
    <xf numFmtId="37" fontId="27" fillId="0" borderId="1" xfId="28" applyNumberFormat="1" applyFont="1" applyFill="1" applyBorder="1" applyAlignment="1">
      <alignment horizontal="center" vertical="center"/>
    </xf>
    <xf numFmtId="9" fontId="27" fillId="0" borderId="1" xfId="40" applyFont="1" applyFill="1" applyBorder="1" applyAlignment="1">
      <alignment horizontal="right" vertical="center"/>
    </xf>
    <xf numFmtId="177" fontId="27" fillId="0" borderId="1" xfId="28" applyNumberFormat="1" applyFont="1" applyFill="1" applyBorder="1" applyAlignment="1">
      <alignment horizontal="right" vertical="center"/>
    </xf>
    <xf numFmtId="9" fontId="1" fillId="0" borderId="1" xfId="4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168" fontId="27" fillId="0" borderId="1" xfId="0" applyNumberFormat="1" applyFont="1" applyFill="1" applyBorder="1" applyAlignment="1">
      <alignment horizontal="right" vertical="center"/>
    </xf>
    <xf numFmtId="3" fontId="1" fillId="0" borderId="10" xfId="29" applyNumberFormat="1" applyFont="1" applyFill="1" applyBorder="1" applyAlignment="1">
      <alignment horizontal="center" vertical="center" wrapText="1"/>
    </xf>
    <xf numFmtId="37" fontId="27" fillId="0" borderId="11" xfId="28" applyNumberFormat="1" applyFont="1" applyFill="1" applyBorder="1" applyAlignment="1">
      <alignment horizontal="center" vertical="center"/>
    </xf>
    <xf numFmtId="37" fontId="27" fillId="0" borderId="2" xfId="28" applyNumberFormat="1" applyFont="1" applyFill="1" applyBorder="1" applyAlignment="1">
      <alignment horizontal="center" vertical="center"/>
    </xf>
    <xf numFmtId="37" fontId="27" fillId="0" borderId="8" xfId="28" applyNumberFormat="1" applyFont="1" applyFill="1" applyBorder="1" applyAlignment="1">
      <alignment horizontal="center" vertical="center"/>
    </xf>
    <xf numFmtId="9" fontId="27" fillId="0" borderId="2" xfId="40" applyFont="1" applyFill="1" applyBorder="1" applyAlignment="1">
      <alignment horizontal="center" vertical="center"/>
    </xf>
    <xf numFmtId="3" fontId="1" fillId="0" borderId="8" xfId="0" applyNumberFormat="1"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0" fontId="7" fillId="0" borderId="19" xfId="0" applyFont="1" applyFill="1" applyBorder="1" applyAlignment="1">
      <alignment horizontal="justify" vertical="center"/>
    </xf>
    <xf numFmtId="0" fontId="7" fillId="0" borderId="19" xfId="0" applyFont="1" applyFill="1" applyBorder="1" applyAlignment="1">
      <alignment horizontal="justify" vertical="center" wrapText="1"/>
    </xf>
    <xf numFmtId="0" fontId="7" fillId="0" borderId="19" xfId="0" applyFont="1" applyFill="1" applyBorder="1" applyAlignment="1">
      <alignment horizontal="center" vertical="center"/>
    </xf>
    <xf numFmtId="9" fontId="7" fillId="0" borderId="19" xfId="40" applyFont="1" applyFill="1" applyBorder="1" applyAlignment="1">
      <alignment horizontal="center" vertical="center"/>
    </xf>
    <xf numFmtId="9" fontId="7" fillId="0" borderId="19" xfId="40" applyFont="1" applyFill="1" applyBorder="1" applyAlignment="1">
      <alignment horizontal="left" vertical="center"/>
    </xf>
    <xf numFmtId="169" fontId="7" fillId="0" borderId="19" xfId="40" applyNumberFormat="1" applyFont="1" applyFill="1" applyBorder="1" applyAlignment="1">
      <alignment vertical="center"/>
    </xf>
    <xf numFmtId="9" fontId="7" fillId="0" borderId="19" xfId="22" applyNumberFormat="1" applyFont="1" applyFill="1" applyBorder="1" applyAlignment="1">
      <alignment vertical="center"/>
    </xf>
    <xf numFmtId="0" fontId="4" fillId="0" borderId="1" xfId="0" applyFont="1" applyFill="1" applyBorder="1" applyAlignment="1">
      <alignment horizontal="center" vertical="center" wrapText="1"/>
    </xf>
    <xf numFmtId="0" fontId="7" fillId="0" borderId="0" xfId="0" applyFont="1" applyFill="1"/>
    <xf numFmtId="2" fontId="27" fillId="0" borderId="1" xfId="28" applyNumberFormat="1" applyFont="1" applyFill="1" applyBorder="1" applyAlignment="1">
      <alignment horizontal="center" vertical="center"/>
    </xf>
    <xf numFmtId="3" fontId="1" fillId="0" borderId="31"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79" fontId="27" fillId="0" borderId="2" xfId="28" applyNumberFormat="1" applyFont="1" applyFill="1" applyBorder="1" applyAlignment="1">
      <alignment horizontal="center" vertical="center"/>
    </xf>
    <xf numFmtId="179" fontId="27" fillId="0" borderId="1" xfId="28" applyNumberFormat="1" applyFont="1" applyFill="1" applyBorder="1" applyAlignment="1">
      <alignment horizontal="center" vertical="center"/>
    </xf>
    <xf numFmtId="0" fontId="39" fillId="0" borderId="0" xfId="35" applyFont="1" applyBorder="1" applyAlignment="1">
      <alignment vertical="center"/>
      <protection/>
    </xf>
    <xf numFmtId="0" fontId="39" fillId="3" borderId="0" xfId="35" applyFont="1" applyFill="1" applyBorder="1" applyAlignment="1">
      <alignment vertical="center"/>
      <protection/>
    </xf>
    <xf numFmtId="0" fontId="39" fillId="3" borderId="0" xfId="35" applyFont="1" applyFill="1" applyAlignment="1">
      <alignment vertical="center"/>
      <protection/>
    </xf>
    <xf numFmtId="0" fontId="35" fillId="3" borderId="0" xfId="35" applyFont="1" applyFill="1" applyAlignment="1">
      <alignment vertical="center"/>
      <protection/>
    </xf>
    <xf numFmtId="10" fontId="40" fillId="2" borderId="9" xfId="40" applyNumberFormat="1" applyFont="1" applyFill="1" applyBorder="1" applyAlignment="1">
      <alignment horizontal="center" vertical="center"/>
    </xf>
    <xf numFmtId="0" fontId="39" fillId="0" borderId="0" xfId="35" applyFont="1" applyFill="1" applyAlignment="1">
      <alignment vertical="center"/>
      <protection/>
    </xf>
    <xf numFmtId="10" fontId="41" fillId="2" borderId="9" xfId="40" applyNumberFormat="1" applyFont="1" applyFill="1" applyBorder="1" applyAlignment="1">
      <alignment horizontal="center" vertical="center"/>
    </xf>
    <xf numFmtId="0" fontId="5" fillId="6" borderId="8" xfId="0" applyFont="1" applyFill="1" applyBorder="1" applyAlignment="1">
      <alignment horizontal="center" vertical="center" wrapText="1"/>
    </xf>
    <xf numFmtId="9" fontId="7" fillId="2" borderId="19" xfId="40" applyFont="1" applyFill="1" applyBorder="1" applyAlignment="1">
      <alignment horizontal="left" vertical="center"/>
    </xf>
    <xf numFmtId="172" fontId="7" fillId="2" borderId="19" xfId="22" applyNumberFormat="1" applyFont="1" applyFill="1" applyBorder="1" applyAlignment="1">
      <alignment horizontal="left" vertical="center"/>
    </xf>
    <xf numFmtId="172" fontId="7" fillId="2" borderId="19" xfId="22" applyNumberFormat="1" applyFont="1" applyFill="1" applyBorder="1" applyAlignment="1">
      <alignment vertical="center"/>
    </xf>
    <xf numFmtId="9" fontId="7" fillId="2" borderId="19" xfId="40" applyFont="1" applyFill="1" applyBorder="1" applyAlignment="1">
      <alignment vertical="center"/>
    </xf>
    <xf numFmtId="169" fontId="7" fillId="2" borderId="19" xfId="40" applyNumberFormat="1" applyFont="1" applyFill="1" applyBorder="1" applyAlignment="1">
      <alignment vertical="center"/>
    </xf>
    <xf numFmtId="10" fontId="7" fillId="2" borderId="19" xfId="40" applyNumberFormat="1" applyFont="1" applyFill="1" applyBorder="1" applyAlignment="1">
      <alignment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9" fontId="26" fillId="2" borderId="9" xfId="40" applyFont="1" applyFill="1" applyBorder="1" applyAlignment="1">
      <alignment horizontal="center" vertical="center"/>
    </xf>
    <xf numFmtId="3" fontId="26" fillId="2" borderId="2" xfId="0" applyNumberFormat="1" applyFont="1" applyFill="1" applyBorder="1" applyAlignment="1">
      <alignment horizontal="center" vertical="center" wrapText="1"/>
    </xf>
    <xf numFmtId="2" fontId="26" fillId="2" borderId="9" xfId="40" applyNumberFormat="1" applyFont="1" applyFill="1" applyBorder="1" applyAlignment="1">
      <alignment horizontal="center" vertical="center"/>
    </xf>
    <xf numFmtId="37" fontId="26" fillId="2" borderId="1" xfId="28" applyNumberFormat="1" applyFont="1" applyFill="1" applyBorder="1" applyAlignment="1">
      <alignment horizontal="center" vertical="center"/>
    </xf>
    <xf numFmtId="0" fontId="27" fillId="2" borderId="1" xfId="0" applyFont="1" applyFill="1" applyBorder="1" applyAlignment="1">
      <alignment horizontal="right" vertical="center"/>
    </xf>
    <xf numFmtId="3" fontId="1" fillId="2" borderId="1" xfId="29" applyNumberFormat="1" applyFont="1" applyFill="1" applyBorder="1" applyAlignment="1">
      <alignment horizontal="center" vertical="center" wrapText="1"/>
    </xf>
    <xf numFmtId="1" fontId="26" fillId="2" borderId="9" xfId="40" applyNumberFormat="1" applyFont="1" applyFill="1" applyBorder="1" applyAlignment="1">
      <alignment horizontal="center" vertical="center"/>
    </xf>
    <xf numFmtId="172" fontId="1" fillId="2" borderId="8" xfId="0" applyNumberFormat="1" applyFont="1" applyFill="1" applyBorder="1" applyAlignment="1">
      <alignment horizontal="center" vertical="center" wrapText="1"/>
    </xf>
    <xf numFmtId="10" fontId="26" fillId="2" borderId="9" xfId="40" applyNumberFormat="1" applyFont="1" applyFill="1" applyBorder="1" applyAlignment="1">
      <alignment horizontal="center" vertical="center"/>
    </xf>
    <xf numFmtId="9" fontId="1" fillId="2" borderId="2" xfId="40" applyFont="1" applyFill="1" applyBorder="1" applyAlignment="1">
      <alignment horizontal="center" vertical="center" wrapText="1"/>
    </xf>
    <xf numFmtId="37" fontId="1" fillId="2" borderId="1" xfId="28" applyNumberFormat="1" applyFont="1" applyFill="1" applyBorder="1" applyAlignment="1">
      <alignment horizontal="center" vertical="center"/>
    </xf>
    <xf numFmtId="2" fontId="26" fillId="2" borderId="1" xfId="22" applyNumberFormat="1" applyFont="1" applyFill="1" applyBorder="1" applyAlignment="1">
      <alignment horizontal="center" vertical="center"/>
    </xf>
    <xf numFmtId="37" fontId="26" fillId="2" borderId="9" xfId="0" applyNumberFormat="1" applyFont="1" applyFill="1" applyBorder="1" applyAlignment="1">
      <alignment horizontal="center" vertical="center"/>
    </xf>
    <xf numFmtId="37" fontId="26" fillId="2" borderId="1" xfId="0" applyNumberFormat="1" applyFont="1" applyFill="1" applyBorder="1" applyAlignment="1">
      <alignment horizontal="center" vertical="center"/>
    </xf>
    <xf numFmtId="177" fontId="27" fillId="2" borderId="1" xfId="29" applyNumberFormat="1" applyFont="1" applyFill="1" applyBorder="1" applyAlignment="1">
      <alignment horizontal="right" vertical="center"/>
    </xf>
    <xf numFmtId="173" fontId="26" fillId="2" borderId="1" xfId="40" applyNumberFormat="1" applyFont="1" applyFill="1" applyBorder="1" applyAlignment="1">
      <alignment horizontal="center" vertical="center"/>
    </xf>
    <xf numFmtId="2" fontId="26" fillId="2" borderId="10" xfId="40" applyNumberFormat="1" applyFont="1" applyFill="1" applyBorder="1" applyAlignment="1">
      <alignment horizontal="center" vertical="center"/>
    </xf>
    <xf numFmtId="169" fontId="26" fillId="2" borderId="2" xfId="40" applyNumberFormat="1" applyFont="1" applyFill="1" applyBorder="1" applyAlignment="1">
      <alignment horizontal="center" vertical="center"/>
    </xf>
    <xf numFmtId="169" fontId="26" fillId="2" borderId="1" xfId="40" applyNumberFormat="1" applyFont="1" applyFill="1" applyBorder="1" applyAlignment="1">
      <alignment horizontal="center" vertical="center"/>
    </xf>
    <xf numFmtId="169" fontId="29" fillId="2" borderId="9" xfId="0" applyNumberFormat="1" applyFont="1" applyFill="1" applyBorder="1" applyAlignment="1">
      <alignment horizontal="center" vertical="center"/>
    </xf>
    <xf numFmtId="169" fontId="29" fillId="2" borderId="1" xfId="0" applyNumberFormat="1" applyFont="1" applyFill="1" applyBorder="1" applyAlignment="1">
      <alignment horizontal="center" vertical="center"/>
    </xf>
    <xf numFmtId="169" fontId="29" fillId="2" borderId="19" xfId="0" applyNumberFormat="1" applyFont="1" applyFill="1" applyBorder="1" applyAlignment="1">
      <alignment horizontal="center" vertical="center"/>
    </xf>
    <xf numFmtId="169" fontId="29" fillId="2" borderId="2" xfId="0" applyNumberFormat="1" applyFont="1" applyFill="1" applyBorder="1" applyAlignment="1">
      <alignment horizontal="center" vertical="center"/>
    </xf>
    <xf numFmtId="169" fontId="29" fillId="2" borderId="16" xfId="0" applyNumberFormat="1" applyFont="1" applyFill="1" applyBorder="1" applyAlignment="1">
      <alignment horizontal="center" vertical="center"/>
    </xf>
    <xf numFmtId="169" fontId="29" fillId="2" borderId="8" xfId="0" applyNumberFormat="1" applyFont="1" applyFill="1" applyBorder="1" applyAlignment="1">
      <alignment horizontal="center" vertical="center"/>
    </xf>
    <xf numFmtId="9" fontId="11" fillId="2" borderId="1" xfId="43" applyFont="1" applyFill="1" applyBorder="1" applyAlignment="1">
      <alignment horizontal="center" vertical="center"/>
    </xf>
    <xf numFmtId="169" fontId="30" fillId="2" borderId="8" xfId="0" applyNumberFormat="1" applyFont="1" applyFill="1" applyBorder="1" applyAlignment="1">
      <alignment horizontal="center" vertical="center"/>
    </xf>
    <xf numFmtId="4" fontId="1" fillId="2" borderId="10" xfId="29" applyNumberFormat="1" applyFont="1" applyFill="1" applyBorder="1" applyAlignment="1">
      <alignment horizontal="center" vertical="center" wrapText="1"/>
    </xf>
    <xf numFmtId="1" fontId="20" fillId="2" borderId="9"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10" fontId="19" fillId="5" borderId="2" xfId="0" applyNumberFormat="1" applyFont="1" applyFill="1" applyBorder="1" applyAlignment="1">
      <alignment vertical="center"/>
    </xf>
    <xf numFmtId="10" fontId="19" fillId="6" borderId="8" xfId="0" applyNumberFormat="1" applyFont="1" applyFill="1" applyBorder="1" applyAlignment="1">
      <alignment vertical="center"/>
    </xf>
    <xf numFmtId="9" fontId="32" fillId="0" borderId="1" xfId="43" applyFont="1" applyFill="1" applyBorder="1" applyAlignment="1">
      <alignment horizontal="center" vertical="center" wrapText="1"/>
    </xf>
    <xf numFmtId="10" fontId="32" fillId="0" borderId="1" xfId="43" applyNumberFormat="1" applyFont="1" applyFill="1" applyBorder="1" applyAlignment="1">
      <alignment horizontal="center" vertical="center" wrapText="1"/>
    </xf>
    <xf numFmtId="9" fontId="32" fillId="2" borderId="1" xfId="43" applyFont="1" applyFill="1" applyBorder="1" applyAlignment="1">
      <alignment horizontal="center" vertical="center" wrapText="1"/>
    </xf>
    <xf numFmtId="3" fontId="32" fillId="0" borderId="1" xfId="38" applyNumberFormat="1" applyFont="1" applyFill="1" applyBorder="1" applyAlignment="1">
      <alignment horizontal="center" vertical="center" wrapText="1"/>
      <protection/>
    </xf>
    <xf numFmtId="3" fontId="32" fillId="2" borderId="1" xfId="38" applyNumberFormat="1" applyFont="1" applyFill="1" applyBorder="1" applyAlignment="1">
      <alignment horizontal="center" vertical="center" wrapText="1"/>
      <protection/>
    </xf>
    <xf numFmtId="164" fontId="32" fillId="2" borderId="1" xfId="29" applyFont="1" applyFill="1" applyBorder="1" applyAlignment="1">
      <alignment horizontal="center" vertical="center" wrapText="1"/>
    </xf>
    <xf numFmtId="173" fontId="32" fillId="2" borderId="1" xfId="43" applyNumberFormat="1" applyFont="1" applyFill="1" applyBorder="1" applyAlignment="1">
      <alignment horizontal="center" vertical="center" wrapText="1"/>
    </xf>
    <xf numFmtId="173" fontId="32" fillId="0" borderId="1" xfId="43" applyNumberFormat="1" applyFont="1" applyFill="1" applyBorder="1" applyAlignment="1">
      <alignment horizontal="center" vertical="center" wrapText="1"/>
    </xf>
    <xf numFmtId="178" fontId="32" fillId="2" borderId="1" xfId="29" applyNumberFormat="1" applyFont="1" applyFill="1" applyBorder="1" applyAlignment="1">
      <alignment horizontal="center" vertical="center" wrapText="1"/>
    </xf>
    <xf numFmtId="169" fontId="32" fillId="2" borderId="1" xfId="43" applyNumberFormat="1" applyFont="1" applyFill="1" applyBorder="1" applyAlignment="1">
      <alignment horizontal="center" vertical="center" wrapText="1"/>
    </xf>
    <xf numFmtId="169" fontId="32" fillId="0" borderId="1" xfId="43" applyNumberFormat="1" applyFont="1" applyFill="1" applyBorder="1" applyAlignment="1">
      <alignment horizontal="center" vertical="center" wrapText="1"/>
    </xf>
    <xf numFmtId="0" fontId="9" fillId="0" borderId="5" xfId="0" applyFont="1" applyFill="1" applyBorder="1" applyAlignment="1">
      <alignment horizontal="right" vertical="center"/>
    </xf>
    <xf numFmtId="0" fontId="6" fillId="0" borderId="5"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35" xfId="0" applyFont="1" applyFill="1" applyBorder="1" applyAlignment="1">
      <alignment horizontal="right" vertical="center"/>
    </xf>
    <xf numFmtId="0" fontId="25" fillId="0" borderId="36" xfId="0" applyFont="1" applyFill="1" applyBorder="1" applyAlignment="1">
      <alignment horizontal="center"/>
    </xf>
    <xf numFmtId="0" fontId="25" fillId="0" borderId="37" xfId="0" applyFont="1" applyFill="1" applyBorder="1" applyAlignment="1">
      <alignment horizontal="center"/>
    </xf>
    <xf numFmtId="0" fontId="25" fillId="0" borderId="38" xfId="0" applyFont="1" applyFill="1" applyBorder="1" applyAlignment="1">
      <alignment horizontal="center"/>
    </xf>
    <xf numFmtId="0" fontId="25" fillId="0" borderId="6" xfId="0" applyFont="1" applyFill="1" applyBorder="1" applyAlignment="1">
      <alignment horizontal="center"/>
    </xf>
    <xf numFmtId="0" fontId="25" fillId="0" borderId="0" xfId="0" applyFont="1" applyFill="1" applyBorder="1" applyAlignment="1">
      <alignment horizontal="center"/>
    </xf>
    <xf numFmtId="0" fontId="25" fillId="0" borderId="20" xfId="0" applyFont="1" applyFill="1" applyBorder="1" applyAlignment="1">
      <alignment horizontal="center"/>
    </xf>
    <xf numFmtId="0" fontId="5" fillId="6" borderId="33"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9"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10" fillId="2" borderId="26" xfId="0" applyFont="1" applyFill="1" applyBorder="1" applyAlignment="1">
      <alignment vertical="center" wrapText="1"/>
    </xf>
    <xf numFmtId="0" fontId="10" fillId="2" borderId="34" xfId="0" applyFont="1" applyFill="1" applyBorder="1" applyAlignment="1">
      <alignment vertical="center" wrapText="1"/>
    </xf>
    <xf numFmtId="0" fontId="10" fillId="2" borderId="35" xfId="0" applyFont="1" applyFill="1" applyBorder="1" applyAlignment="1">
      <alignment vertical="center" wrapText="1"/>
    </xf>
    <xf numFmtId="0" fontId="9" fillId="6" borderId="41"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2" borderId="25" xfId="0" applyFont="1" applyFill="1" applyBorder="1" applyAlignment="1">
      <alignment vertical="center" wrapText="1"/>
    </xf>
    <xf numFmtId="0" fontId="10" fillId="2" borderId="18" xfId="0" applyFont="1" applyFill="1" applyBorder="1" applyAlignment="1">
      <alignment vertical="center" wrapText="1"/>
    </xf>
    <xf numFmtId="0" fontId="10" fillId="2" borderId="44" xfId="0" applyFont="1" applyFill="1" applyBorder="1" applyAlignment="1">
      <alignment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9"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45" xfId="0" applyFont="1" applyFill="1" applyBorder="1" applyAlignment="1" applyProtection="1">
      <alignment horizontal="center" vertical="center" wrapText="1"/>
      <protection locked="0"/>
    </xf>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22" fillId="0" borderId="46" xfId="0" applyFont="1" applyFill="1" applyBorder="1" applyAlignment="1">
      <alignment horizontal="justify" vertical="center" wrapText="1"/>
    </xf>
    <xf numFmtId="0" fontId="22" fillId="0" borderId="19" xfId="0" applyFont="1" applyFill="1" applyBorder="1" applyAlignment="1">
      <alignment horizontal="justify" vertical="center" wrapText="1"/>
    </xf>
    <xf numFmtId="0" fontId="22" fillId="0" borderId="16" xfId="0" applyFont="1" applyFill="1" applyBorder="1" applyAlignment="1">
      <alignment horizontal="justify" vertical="center" wrapText="1"/>
    </xf>
    <xf numFmtId="0" fontId="22" fillId="0" borderId="47" xfId="0" applyFont="1" applyFill="1" applyBorder="1" applyAlignment="1">
      <alignment horizontal="justify" vertical="center" wrapText="1"/>
    </xf>
    <xf numFmtId="0" fontId="22" fillId="0" borderId="23"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22" fillId="2" borderId="46" xfId="0" applyFont="1" applyFill="1" applyBorder="1" applyAlignment="1">
      <alignment horizontal="justify" vertical="top" wrapText="1"/>
    </xf>
    <xf numFmtId="0" fontId="22" fillId="2" borderId="19" xfId="0" applyFont="1" applyFill="1" applyBorder="1" applyAlignment="1">
      <alignment horizontal="justify" vertical="top" wrapText="1"/>
    </xf>
    <xf numFmtId="0" fontId="22" fillId="2" borderId="16" xfId="0" applyFont="1" applyFill="1" applyBorder="1" applyAlignment="1">
      <alignment horizontal="justify" vertical="top" wrapText="1"/>
    </xf>
    <xf numFmtId="0" fontId="22" fillId="0" borderId="4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33" xfId="0" applyFill="1" applyBorder="1" applyAlignment="1">
      <alignment horizontal="center"/>
    </xf>
    <xf numFmtId="0" fontId="0" fillId="0" borderId="2" xfId="0" applyFill="1" applyBorder="1" applyAlignment="1">
      <alignment horizontal="center"/>
    </xf>
    <xf numFmtId="0" fontId="0" fillId="0" borderId="41" xfId="0" applyFill="1" applyBorder="1" applyAlignment="1">
      <alignment horizontal="center"/>
    </xf>
    <xf numFmtId="0" fontId="0" fillId="0" borderId="1" xfId="0" applyFill="1" applyBorder="1" applyAlignment="1">
      <alignment horizontal="center"/>
    </xf>
    <xf numFmtId="0" fontId="0" fillId="0" borderId="42" xfId="0" applyFill="1" applyBorder="1" applyAlignment="1">
      <alignment horizontal="center"/>
    </xf>
    <xf numFmtId="0" fontId="0" fillId="0" borderId="8" xfId="0" applyFill="1" applyBorder="1" applyAlignment="1">
      <alignment horizontal="center"/>
    </xf>
    <xf numFmtId="0" fontId="9" fillId="6" borderId="25"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8" xfId="0" applyFont="1" applyFill="1" applyBorder="1" applyAlignment="1">
      <alignment horizontal="center"/>
    </xf>
    <xf numFmtId="0" fontId="5" fillId="6" borderId="24" xfId="0" applyFont="1" applyFill="1" applyBorder="1" applyAlignment="1">
      <alignment horizontal="center" vertical="center"/>
    </xf>
    <xf numFmtId="0" fontId="5" fillId="6" borderId="48" xfId="0" applyFont="1" applyFill="1" applyBorder="1" applyAlignment="1">
      <alignment horizontal="center" vertical="center"/>
    </xf>
    <xf numFmtId="0" fontId="5" fillId="6" borderId="31" xfId="0" applyFont="1" applyFill="1" applyBorder="1" applyAlignment="1">
      <alignment horizontal="center" vertical="center"/>
    </xf>
    <xf numFmtId="0" fontId="37" fillId="0" borderId="0" xfId="0" applyFont="1" applyFill="1" applyAlignment="1">
      <alignment horizontal="right" vertical="center"/>
    </xf>
    <xf numFmtId="0" fontId="5" fillId="2" borderId="3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4" fillId="6" borderId="6"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20"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52" xfId="0" applyFont="1" applyFill="1" applyBorder="1" applyAlignment="1" applyProtection="1">
      <alignment horizontal="center" vertical="center" wrapText="1"/>
      <protection locked="0"/>
    </xf>
    <xf numFmtId="0" fontId="5" fillId="2" borderId="5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0" borderId="5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 fillId="2" borderId="33" xfId="0" applyFont="1" applyFill="1" applyBorder="1" applyAlignment="1">
      <alignment horizontal="justify" vertical="center" wrapText="1"/>
    </xf>
    <xf numFmtId="0" fontId="1" fillId="2" borderId="41" xfId="0" applyFont="1" applyFill="1" applyBorder="1" applyAlignment="1">
      <alignment horizontal="justify" vertical="center" wrapText="1"/>
    </xf>
    <xf numFmtId="0" fontId="1" fillId="2" borderId="42" xfId="0" applyFont="1" applyFill="1" applyBorder="1" applyAlignment="1">
      <alignment horizontal="justify" vertical="center" wrapText="1"/>
    </xf>
    <xf numFmtId="0" fontId="1" fillId="0" borderId="4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0" xfId="0" applyFont="1" applyFill="1" applyBorder="1" applyAlignment="1">
      <alignment horizontal="center" vertical="center" wrapText="1"/>
    </xf>
    <xf numFmtId="9" fontId="1" fillId="0" borderId="28" xfId="40" applyFont="1" applyFill="1" applyBorder="1" applyAlignment="1">
      <alignment horizontal="center" vertical="center" wrapText="1"/>
    </xf>
    <xf numFmtId="9" fontId="1" fillId="0" borderId="30" xfId="40" applyFont="1" applyFill="1" applyBorder="1" applyAlignment="1">
      <alignment horizontal="center" vertical="center" wrapText="1"/>
    </xf>
    <xf numFmtId="0" fontId="39" fillId="0" borderId="6" xfId="35" applyFont="1" applyFill="1" applyBorder="1" applyAlignment="1">
      <alignment horizontal="center" vertical="center"/>
      <protection/>
    </xf>
    <xf numFmtId="0" fontId="11" fillId="0" borderId="60" xfId="35" applyFont="1" applyFill="1" applyBorder="1" applyAlignment="1">
      <alignment horizontal="center" vertical="center" wrapText="1"/>
      <protection/>
    </xf>
    <xf numFmtId="0" fontId="11" fillId="0" borderId="7" xfId="35" applyFont="1" applyFill="1" applyBorder="1" applyAlignment="1">
      <alignment horizontal="center" vertical="center" wrapText="1"/>
      <protection/>
    </xf>
    <xf numFmtId="0" fontId="11" fillId="0" borderId="32" xfId="35" applyFont="1" applyFill="1" applyBorder="1" applyAlignment="1">
      <alignment horizontal="center" vertical="center" wrapText="1"/>
      <protection/>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0" fontId="14" fillId="0" borderId="13" xfId="0" applyNumberFormat="1" applyFont="1" applyFill="1" applyBorder="1" applyAlignment="1" applyProtection="1">
      <alignment horizontal="center" vertical="center" wrapText="1"/>
      <protection locked="0"/>
    </xf>
    <xf numFmtId="10" fontId="14" fillId="0" borderId="15" xfId="0" applyNumberFormat="1" applyFont="1" applyFill="1" applyBorder="1" applyAlignment="1" applyProtection="1">
      <alignment horizontal="center" vertical="center" wrapText="1"/>
      <protection locked="0"/>
    </xf>
    <xf numFmtId="10" fontId="11" fillId="0" borderId="54" xfId="0" applyNumberFormat="1" applyFont="1" applyFill="1" applyBorder="1" applyAlignment="1" applyProtection="1">
      <alignment horizontal="center" vertical="top" wrapText="1"/>
      <protection locked="0"/>
    </xf>
    <xf numFmtId="10" fontId="11" fillId="0" borderId="28" xfId="0" applyNumberFormat="1" applyFont="1" applyFill="1" applyBorder="1" applyAlignment="1" applyProtection="1">
      <alignment horizontal="center" vertical="top" wrapText="1"/>
      <protection locked="0"/>
    </xf>
    <xf numFmtId="10" fontId="11" fillId="0" borderId="30" xfId="0" applyNumberFormat="1" applyFont="1" applyFill="1" applyBorder="1" applyAlignment="1" applyProtection="1">
      <alignment horizontal="center" vertical="top" wrapText="1"/>
      <protection locked="0"/>
    </xf>
    <xf numFmtId="0" fontId="1" fillId="0" borderId="0" xfId="35" applyFill="1" applyAlignment="1">
      <alignment horizontal="center" vertical="center" wrapText="1"/>
      <protection/>
    </xf>
    <xf numFmtId="0" fontId="11" fillId="0" borderId="61" xfId="35" applyFont="1" applyFill="1" applyBorder="1" applyAlignment="1">
      <alignment horizontal="justify" vertical="top" wrapText="1"/>
      <protection/>
    </xf>
    <xf numFmtId="0" fontId="11" fillId="0" borderId="35" xfId="35" applyFont="1" applyFill="1" applyBorder="1" applyAlignment="1">
      <alignment horizontal="justify" vertical="top" wrapText="1"/>
      <protection/>
    </xf>
    <xf numFmtId="0" fontId="11" fillId="2" borderId="62" xfId="35" applyFont="1" applyFill="1" applyBorder="1" applyAlignment="1">
      <alignment horizontal="justify" vertical="center" wrapText="1"/>
      <protection/>
    </xf>
    <xf numFmtId="0" fontId="11" fillId="2" borderId="42" xfId="35" applyFont="1" applyFill="1" applyBorder="1" applyAlignment="1">
      <alignment horizontal="justify" vertical="center" wrapText="1"/>
      <protection/>
    </xf>
    <xf numFmtId="0" fontId="11" fillId="0" borderId="54" xfId="35" applyFont="1" applyFill="1" applyBorder="1" applyAlignment="1">
      <alignment vertical="top" wrapText="1"/>
      <protection/>
    </xf>
    <xf numFmtId="0" fontId="11" fillId="0" borderId="30" xfId="35" applyFont="1" applyFill="1" applyBorder="1" applyAlignment="1">
      <alignment vertical="top" wrapText="1"/>
      <protection/>
    </xf>
    <xf numFmtId="10" fontId="13" fillId="0" borderId="54" xfId="0" applyNumberFormat="1" applyFont="1" applyFill="1" applyBorder="1" applyAlignment="1" applyProtection="1">
      <alignment horizontal="center" vertical="center" wrapText="1"/>
      <protection locked="0"/>
    </xf>
    <xf numFmtId="10" fontId="13" fillId="0" borderId="28" xfId="0" applyNumberFormat="1" applyFont="1" applyFill="1" applyBorder="1" applyAlignment="1" applyProtection="1">
      <alignment horizontal="center" vertical="center" wrapText="1"/>
      <protection locked="0"/>
    </xf>
    <xf numFmtId="10" fontId="13" fillId="0" borderId="30" xfId="0" applyNumberFormat="1" applyFont="1" applyFill="1" applyBorder="1" applyAlignment="1" applyProtection="1">
      <alignment horizontal="center" vertical="center" wrapText="1"/>
      <protection locked="0"/>
    </xf>
    <xf numFmtId="0" fontId="11" fillId="2" borderId="33" xfId="35" applyFont="1" applyFill="1" applyBorder="1" applyAlignment="1">
      <alignment horizontal="justify" vertical="center" wrapText="1"/>
      <protection/>
    </xf>
    <xf numFmtId="0" fontId="12" fillId="0" borderId="8" xfId="0" applyFont="1" applyBorder="1" applyAlignment="1" applyProtection="1">
      <alignment horizontal="center" vertical="center" wrapText="1"/>
      <protection locked="0"/>
    </xf>
    <xf numFmtId="0" fontId="11" fillId="0" borderId="49" xfId="35" applyFont="1" applyFill="1" applyBorder="1" applyAlignment="1">
      <alignment horizontal="justify" vertical="top" wrapText="1"/>
      <protection/>
    </xf>
    <xf numFmtId="0" fontId="11" fillId="0" borderId="35" xfId="35" applyFont="1" applyFill="1" applyBorder="1" applyAlignment="1">
      <alignment horizontal="justify" vertical="top"/>
      <protection/>
    </xf>
    <xf numFmtId="0" fontId="11" fillId="0" borderId="54" xfId="35" applyFont="1" applyFill="1" applyBorder="1" applyAlignment="1">
      <alignment horizontal="center" vertical="center" wrapText="1"/>
      <protection/>
    </xf>
    <xf numFmtId="0" fontId="11" fillId="0" borderId="28" xfId="35" applyFont="1" applyFill="1" applyBorder="1" applyAlignment="1">
      <alignment horizontal="center" vertical="center" wrapText="1"/>
      <protection/>
    </xf>
    <xf numFmtId="0" fontId="11" fillId="0" borderId="30" xfId="35" applyFont="1" applyFill="1" applyBorder="1" applyAlignment="1">
      <alignment horizontal="center" vertical="center" wrapText="1"/>
      <protection/>
    </xf>
    <xf numFmtId="0" fontId="11" fillId="2" borderId="47" xfId="35" applyFont="1" applyFill="1" applyBorder="1" applyAlignment="1">
      <alignment horizontal="center" vertical="center" wrapText="1"/>
      <protection/>
    </xf>
    <xf numFmtId="0" fontId="11" fillId="2" borderId="23" xfId="35" applyFont="1" applyFill="1" applyBorder="1" applyAlignment="1">
      <alignment horizontal="center" vertical="center" wrapText="1"/>
      <protection/>
    </xf>
    <xf numFmtId="0" fontId="11" fillId="2" borderId="17" xfId="35" applyFont="1" applyFill="1" applyBorder="1" applyAlignment="1">
      <alignment horizontal="center" vertical="center" wrapText="1"/>
      <protection/>
    </xf>
    <xf numFmtId="0" fontId="12" fillId="4" borderId="24" xfId="35" applyFont="1" applyFill="1" applyBorder="1" applyAlignment="1">
      <alignment horizontal="center" vertical="center" wrapText="1"/>
      <protection/>
    </xf>
    <xf numFmtId="0" fontId="12" fillId="4" borderId="31" xfId="35" applyFont="1" applyFill="1" applyBorder="1" applyAlignment="1">
      <alignment horizontal="center" vertical="center" wrapText="1"/>
      <protection/>
    </xf>
    <xf numFmtId="0" fontId="3" fillId="4" borderId="2" xfId="35" applyFont="1" applyFill="1" applyBorder="1" applyAlignment="1">
      <alignment horizontal="center" vertical="center" wrapText="1"/>
      <protection/>
    </xf>
    <xf numFmtId="0" fontId="3" fillId="4" borderId="39" xfId="35" applyFont="1" applyFill="1" applyBorder="1" applyAlignment="1">
      <alignment horizontal="center" vertical="center" wrapText="1"/>
      <protection/>
    </xf>
    <xf numFmtId="0" fontId="3" fillId="4" borderId="63" xfId="35" applyFont="1" applyFill="1" applyBorder="1" applyAlignment="1">
      <alignment horizontal="center" vertical="center" wrapText="1"/>
      <protection/>
    </xf>
    <xf numFmtId="0" fontId="12" fillId="0" borderId="9" xfId="0" applyFont="1" applyBorder="1" applyAlignment="1" applyProtection="1">
      <alignment horizontal="center" vertical="center" wrapText="1"/>
      <protection locked="0"/>
    </xf>
    <xf numFmtId="10" fontId="14" fillId="0" borderId="64" xfId="0" applyNumberFormat="1" applyFont="1" applyFill="1" applyBorder="1" applyAlignment="1" applyProtection="1">
      <alignment horizontal="center" vertical="center" wrapText="1"/>
      <protection locked="0"/>
    </xf>
    <xf numFmtId="0" fontId="1" fillId="0" borderId="33" xfId="35" applyBorder="1">
      <alignment/>
      <protection/>
    </xf>
    <xf numFmtId="0" fontId="1" fillId="0" borderId="2" xfId="35" applyBorder="1">
      <alignment/>
      <protection/>
    </xf>
    <xf numFmtId="0" fontId="1" fillId="0" borderId="41" xfId="35" applyBorder="1">
      <alignment/>
      <protection/>
    </xf>
    <xf numFmtId="0" fontId="1" fillId="0" borderId="1" xfId="35" applyBorder="1">
      <alignment/>
      <protection/>
    </xf>
    <xf numFmtId="0" fontId="1" fillId="0" borderId="42" xfId="35" applyBorder="1">
      <alignment/>
      <protection/>
    </xf>
    <xf numFmtId="0" fontId="1" fillId="0" borderId="8" xfId="35" applyBorder="1">
      <alignment/>
      <protection/>
    </xf>
    <xf numFmtId="0" fontId="15" fillId="4" borderId="2"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45" xfId="0" applyFont="1" applyFill="1" applyBorder="1" applyAlignment="1">
      <alignment horizontal="center" vertical="center" wrapText="1"/>
    </xf>
    <xf numFmtId="0" fontId="3" fillId="4" borderId="36" xfId="35" applyFont="1" applyFill="1" applyBorder="1" applyAlignment="1">
      <alignment horizontal="center" vertical="center" wrapText="1"/>
      <protection/>
    </xf>
    <xf numFmtId="0" fontId="3" fillId="4" borderId="6" xfId="35" applyFont="1" applyFill="1" applyBorder="1" applyAlignment="1">
      <alignment horizontal="center" vertical="center" wrapText="1"/>
      <protection/>
    </xf>
    <xf numFmtId="0" fontId="3" fillId="4" borderId="3" xfId="35" applyFont="1" applyFill="1" applyBorder="1" applyAlignment="1">
      <alignment horizontal="center" vertical="center" wrapText="1"/>
      <protection/>
    </xf>
    <xf numFmtId="0" fontId="3" fillId="4" borderId="46" xfId="35" applyFont="1" applyFill="1" applyBorder="1" applyAlignment="1">
      <alignment horizontal="center" vertical="center" wrapText="1"/>
      <protection/>
    </xf>
    <xf numFmtId="0" fontId="3" fillId="4" borderId="19" xfId="35" applyFont="1" applyFill="1" applyBorder="1" applyAlignment="1">
      <alignment horizontal="center" vertical="center" wrapText="1"/>
      <protection/>
    </xf>
    <xf numFmtId="0" fontId="11" fillId="2" borderId="53" xfId="35" applyFont="1" applyFill="1" applyBorder="1" applyAlignment="1">
      <alignment horizontal="justify" vertical="center" wrapText="1"/>
      <protection/>
    </xf>
    <xf numFmtId="0" fontId="11" fillId="0" borderId="54" xfId="35" applyFont="1" applyFill="1" applyBorder="1" applyAlignment="1">
      <alignment horizontal="justify" vertical="top" wrapText="1"/>
      <protection/>
    </xf>
    <xf numFmtId="0" fontId="11" fillId="0" borderId="30" xfId="35" applyFont="1" applyFill="1" applyBorder="1" applyAlignment="1">
      <alignment horizontal="justify" vertical="top" wrapText="1"/>
      <protection/>
    </xf>
    <xf numFmtId="0" fontId="12" fillId="0" borderId="46"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1" fillId="2" borderId="50" xfId="35" applyFont="1" applyFill="1" applyBorder="1" applyAlignment="1">
      <alignment horizontal="center" vertical="center" wrapText="1"/>
      <protection/>
    </xf>
    <xf numFmtId="0" fontId="11" fillId="2" borderId="51" xfId="35" applyFont="1" applyFill="1" applyBorder="1" applyAlignment="1">
      <alignment horizontal="center" vertical="center" wrapText="1"/>
      <protection/>
    </xf>
    <xf numFmtId="0" fontId="11" fillId="0" borderId="6" xfId="35" applyFont="1" applyFill="1" applyBorder="1" applyAlignment="1">
      <alignment horizontal="center" vertical="center" wrapText="1"/>
      <protection/>
    </xf>
    <xf numFmtId="0" fontId="11" fillId="0" borderId="4" xfId="35" applyFont="1" applyFill="1" applyBorder="1" applyAlignment="1">
      <alignment horizontal="center" vertical="center" wrapText="1"/>
      <protection/>
    </xf>
    <xf numFmtId="0" fontId="11" fillId="2" borderId="54" xfId="35" applyFont="1" applyFill="1" applyBorder="1" applyAlignment="1">
      <alignment horizontal="center" vertical="center" wrapText="1"/>
      <protection/>
    </xf>
    <xf numFmtId="0" fontId="11" fillId="2" borderId="28" xfId="35" applyFont="1" applyFill="1" applyBorder="1" applyAlignment="1">
      <alignment horizontal="center" vertical="center" wrapText="1"/>
      <protection/>
    </xf>
    <xf numFmtId="0" fontId="11" fillId="2" borderId="30" xfId="35" applyFont="1" applyFill="1" applyBorder="1" applyAlignment="1">
      <alignment horizontal="center" vertical="center" wrapText="1"/>
      <protection/>
    </xf>
    <xf numFmtId="10" fontId="14" fillId="0" borderId="65" xfId="0" applyNumberFormat="1" applyFont="1" applyFill="1" applyBorder="1" applyAlignment="1" applyProtection="1">
      <alignment horizontal="center" vertical="center" wrapText="1"/>
      <protection locked="0"/>
    </xf>
    <xf numFmtId="10" fontId="14" fillId="0" borderId="66" xfId="0" applyNumberFormat="1" applyFont="1" applyFill="1" applyBorder="1" applyAlignment="1" applyProtection="1">
      <alignment horizontal="center" vertical="center" wrapText="1"/>
      <protection locked="0"/>
    </xf>
    <xf numFmtId="0" fontId="11" fillId="2" borderId="60" xfId="35" applyFont="1" applyFill="1" applyBorder="1" applyAlignment="1">
      <alignment horizontal="center" vertical="center" wrapText="1"/>
      <protection/>
    </xf>
    <xf numFmtId="0" fontId="11" fillId="2" borderId="7" xfId="35" applyFont="1" applyFill="1" applyBorder="1" applyAlignment="1">
      <alignment horizontal="center" vertical="center" wrapText="1"/>
      <protection/>
    </xf>
    <xf numFmtId="0" fontId="3" fillId="4" borderId="51" xfId="35" applyFont="1" applyFill="1" applyBorder="1" applyAlignment="1">
      <alignment horizontal="center" vertical="center" wrapText="1"/>
      <protection/>
    </xf>
    <xf numFmtId="0" fontId="3" fillId="4" borderId="16" xfId="35" applyFont="1" applyFill="1" applyBorder="1" applyAlignment="1">
      <alignment horizontal="center" vertical="center" wrapText="1"/>
      <protection/>
    </xf>
    <xf numFmtId="0" fontId="11" fillId="0" borderId="50" xfId="35" applyFont="1" applyFill="1" applyBorder="1" applyAlignment="1">
      <alignment horizontal="center" vertical="center" wrapText="1"/>
      <protection/>
    </xf>
    <xf numFmtId="0" fontId="11" fillId="0" borderId="22" xfId="35" applyFont="1" applyFill="1" applyBorder="1" applyAlignment="1">
      <alignment horizontal="center" vertical="center" wrapText="1"/>
      <protection/>
    </xf>
    <xf numFmtId="0" fontId="11" fillId="0" borderId="51" xfId="35" applyFont="1" applyFill="1" applyBorder="1" applyAlignment="1">
      <alignment horizontal="center" vertical="center" wrapText="1"/>
      <protection/>
    </xf>
    <xf numFmtId="0" fontId="39" fillId="0" borderId="6" xfId="35" applyFont="1" applyFill="1" applyBorder="1" applyAlignment="1">
      <alignment horizontal="center" vertical="center" wrapText="1"/>
      <protection/>
    </xf>
    <xf numFmtId="0" fontId="11" fillId="0" borderId="54" xfId="35" applyFont="1" applyFill="1" applyBorder="1" applyAlignment="1">
      <alignment horizontal="left" vertical="top" wrapText="1"/>
      <protection/>
    </xf>
    <xf numFmtId="0" fontId="11" fillId="0" borderId="30" xfId="35" applyFont="1" applyFill="1" applyBorder="1" applyAlignment="1">
      <alignment horizontal="left" vertical="top" wrapText="1"/>
      <protection/>
    </xf>
    <xf numFmtId="10" fontId="11" fillId="0" borderId="54" xfId="0" applyNumberFormat="1" applyFont="1" applyFill="1" applyBorder="1" applyAlignment="1" applyProtection="1">
      <alignment horizontal="left" vertical="top" wrapText="1"/>
      <protection locked="0"/>
    </xf>
    <xf numFmtId="10" fontId="11" fillId="0" borderId="28" xfId="0" applyNumberFormat="1" applyFont="1" applyFill="1" applyBorder="1" applyAlignment="1" applyProtection="1">
      <alignment horizontal="left" vertical="top" wrapText="1"/>
      <protection locked="0"/>
    </xf>
    <xf numFmtId="0" fontId="11" fillId="0" borderId="30" xfId="35" applyFont="1" applyFill="1" applyBorder="1" applyAlignment="1">
      <alignment horizontal="left" vertical="top"/>
      <protection/>
    </xf>
    <xf numFmtId="0" fontId="11" fillId="0" borderId="1" xfId="35" applyFont="1" applyFill="1" applyBorder="1" applyAlignment="1">
      <alignment horizontal="justify" vertical="top" wrapText="1"/>
      <protection/>
    </xf>
    <xf numFmtId="0" fontId="11" fillId="0" borderId="28" xfId="35" applyFont="1" applyFill="1" applyBorder="1" applyAlignment="1">
      <alignment horizontal="left" vertical="top" wrapText="1"/>
      <protection/>
    </xf>
    <xf numFmtId="10" fontId="14" fillId="0" borderId="54" xfId="0" applyNumberFormat="1" applyFont="1" applyFill="1" applyBorder="1" applyAlignment="1" applyProtection="1">
      <alignment horizontal="center" vertical="center" wrapText="1"/>
      <protection locked="0"/>
    </xf>
    <xf numFmtId="10" fontId="14" fillId="0" borderId="30" xfId="0" applyNumberFormat="1" applyFont="1" applyFill="1" applyBorder="1" applyAlignment="1" applyProtection="1">
      <alignment horizontal="center" vertical="center" wrapText="1"/>
      <protection locked="0"/>
    </xf>
    <xf numFmtId="0" fontId="11" fillId="0" borderId="67" xfId="35" applyFont="1" applyFill="1" applyBorder="1" applyAlignment="1">
      <alignment horizontal="justify" vertical="top" wrapText="1"/>
      <protection/>
    </xf>
    <xf numFmtId="0" fontId="11" fillId="0" borderId="13" xfId="35" applyFont="1" applyFill="1" applyBorder="1" applyAlignment="1">
      <alignment horizontal="justify" vertical="top" wrapText="1"/>
      <protection/>
    </xf>
    <xf numFmtId="0" fontId="11" fillId="0" borderId="15" xfId="35" applyFont="1" applyFill="1" applyBorder="1" applyAlignment="1">
      <alignment horizontal="justify" vertical="top" wrapText="1"/>
      <protection/>
    </xf>
    <xf numFmtId="0" fontId="10" fillId="2" borderId="0" xfId="38" applyFont="1" applyFill="1" applyAlignment="1">
      <alignment horizontal="right"/>
      <protection/>
    </xf>
    <xf numFmtId="1" fontId="20" fillId="2" borderId="9"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1" fontId="20" fillId="2" borderId="2" xfId="0" applyNumberFormat="1" applyFont="1" applyFill="1" applyBorder="1" applyAlignment="1">
      <alignment horizontal="center" vertical="center" wrapText="1"/>
    </xf>
    <xf numFmtId="0" fontId="12" fillId="6" borderId="36" xfId="38" applyFont="1" applyFill="1" applyBorder="1" applyAlignment="1">
      <alignment horizontal="center" vertical="center" wrapText="1"/>
      <protection/>
    </xf>
    <xf numFmtId="0" fontId="12" fillId="6" borderId="0" xfId="38" applyFont="1" applyFill="1" applyBorder="1" applyAlignment="1">
      <alignment horizontal="center" vertical="center" wrapText="1"/>
      <protection/>
    </xf>
    <xf numFmtId="0" fontId="12" fillId="6" borderId="7" xfId="38" applyFont="1" applyFill="1" applyBorder="1" applyAlignment="1">
      <alignment horizontal="center" vertical="center" wrapText="1"/>
      <protection/>
    </xf>
    <xf numFmtId="0" fontId="12" fillId="6" borderId="6" xfId="38" applyFont="1" applyFill="1" applyBorder="1" applyAlignment="1">
      <alignment horizontal="center" vertical="center" wrapText="1"/>
      <protection/>
    </xf>
    <xf numFmtId="0" fontId="12" fillId="6" borderId="4" xfId="38" applyFont="1" applyFill="1" applyBorder="1" applyAlignment="1">
      <alignment horizontal="center" vertical="center" wrapText="1"/>
      <protection/>
    </xf>
    <xf numFmtId="0" fontId="12" fillId="6" borderId="5" xfId="38" applyFont="1" applyFill="1" applyBorder="1" applyAlignment="1">
      <alignment horizontal="center" vertical="center" wrapText="1"/>
      <protection/>
    </xf>
    <xf numFmtId="0" fontId="12" fillId="6" borderId="32" xfId="38" applyFont="1" applyFill="1" applyBorder="1" applyAlignment="1">
      <alignment horizontal="center" vertical="center" wrapText="1"/>
      <protection/>
    </xf>
    <xf numFmtId="0" fontId="3" fillId="6" borderId="5" xfId="38" applyFont="1" applyFill="1" applyBorder="1" applyAlignment="1">
      <alignment horizontal="right"/>
      <protection/>
    </xf>
    <xf numFmtId="0" fontId="9" fillId="2" borderId="0" xfId="38" applyFont="1" applyFill="1" applyBorder="1" applyAlignment="1">
      <alignment horizontal="center" vertical="center"/>
      <protection/>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32" fillId="0" borderId="6" xfId="38" applyFont="1" applyFill="1" applyBorder="1" applyAlignment="1">
      <alignment horizontal="center" vertical="center" wrapText="1"/>
      <protection/>
    </xf>
    <xf numFmtId="0" fontId="32" fillId="0" borderId="62" xfId="38" applyFont="1" applyFill="1" applyBorder="1" applyAlignment="1">
      <alignment horizontal="center" vertical="center" wrapText="1"/>
      <protection/>
    </xf>
    <xf numFmtId="0" fontId="32" fillId="0" borderId="41" xfId="38" applyFont="1" applyFill="1" applyBorder="1" applyAlignment="1">
      <alignment horizontal="center" vertical="center" wrapText="1"/>
      <protection/>
    </xf>
    <xf numFmtId="0" fontId="32" fillId="0" borderId="42" xfId="38" applyFont="1" applyFill="1" applyBorder="1" applyAlignment="1">
      <alignment horizontal="center" vertical="center" wrapText="1"/>
      <protection/>
    </xf>
    <xf numFmtId="0" fontId="32" fillId="0" borderId="2" xfId="38" applyFont="1" applyFill="1" applyBorder="1" applyAlignment="1">
      <alignment horizontal="center" vertical="center" wrapText="1"/>
      <protection/>
    </xf>
    <xf numFmtId="0" fontId="32" fillId="0" borderId="1" xfId="38" applyFont="1" applyFill="1" applyBorder="1" applyAlignment="1">
      <alignment horizontal="center" vertical="center" wrapText="1"/>
      <protection/>
    </xf>
    <xf numFmtId="0" fontId="32" fillId="0" borderId="8" xfId="38" applyFont="1" applyFill="1" applyBorder="1" applyAlignment="1">
      <alignment horizontal="center" vertical="center" wrapText="1"/>
      <protection/>
    </xf>
    <xf numFmtId="0" fontId="20" fillId="2" borderId="12"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32" fillId="0" borderId="9" xfId="38" applyFont="1" applyFill="1" applyBorder="1" applyAlignment="1">
      <alignment horizontal="center" vertical="center" wrapText="1"/>
      <protection/>
    </xf>
    <xf numFmtId="0" fontId="11" fillId="0" borderId="62" xfId="38" applyFont="1" applyFill="1" applyBorder="1" applyAlignment="1">
      <alignment horizontal="center" vertical="center" wrapText="1"/>
      <protection/>
    </xf>
    <xf numFmtId="0" fontId="11" fillId="0" borderId="41" xfId="38" applyFont="1" applyFill="1" applyBorder="1" applyAlignment="1">
      <alignment horizontal="center" vertical="center" wrapText="1"/>
      <protection/>
    </xf>
    <xf numFmtId="0" fontId="11" fillId="0" borderId="42" xfId="38" applyFont="1" applyFill="1" applyBorder="1" applyAlignment="1">
      <alignment horizontal="center" vertical="center" wrapText="1"/>
      <protection/>
    </xf>
    <xf numFmtId="0" fontId="32" fillId="0" borderId="33" xfId="38" applyFont="1" applyFill="1" applyBorder="1" applyAlignment="1">
      <alignment horizontal="center" vertical="center" wrapText="1"/>
      <protection/>
    </xf>
    <xf numFmtId="0" fontId="12" fillId="6" borderId="54" xfId="38" applyFont="1" applyFill="1" applyBorder="1" applyAlignment="1">
      <alignment horizontal="center" vertical="center" wrapText="1"/>
      <protection/>
    </xf>
    <xf numFmtId="0" fontId="12" fillId="6" borderId="28" xfId="38" applyFont="1" applyFill="1" applyBorder="1" applyAlignment="1">
      <alignment horizontal="center" vertical="center" wrapText="1"/>
      <protection/>
    </xf>
    <xf numFmtId="0" fontId="12" fillId="6" borderId="24" xfId="38" applyFont="1" applyFill="1" applyBorder="1" applyAlignment="1">
      <alignment horizontal="center" vertical="center" wrapText="1"/>
      <protection/>
    </xf>
    <xf numFmtId="0" fontId="12" fillId="6" borderId="3" xfId="38" applyFont="1" applyFill="1" applyBorder="1" applyAlignment="1">
      <alignment horizontal="center" vertical="center" wrapText="1"/>
      <protection/>
    </xf>
    <xf numFmtId="0" fontId="12" fillId="6" borderId="68" xfId="38" applyFont="1" applyFill="1" applyBorder="1" applyAlignment="1">
      <alignment horizontal="center" vertical="center" wrapText="1"/>
      <protection/>
    </xf>
    <xf numFmtId="0" fontId="1" fillId="0" borderId="36" xfId="38" applyBorder="1" applyAlignment="1">
      <alignment horizontal="center"/>
      <protection/>
    </xf>
    <xf numFmtId="0" fontId="1" fillId="0" borderId="37" xfId="38" applyBorder="1" applyAlignment="1">
      <alignment horizontal="center"/>
      <protection/>
    </xf>
    <xf numFmtId="0" fontId="1" fillId="0" borderId="38" xfId="38" applyBorder="1" applyAlignment="1">
      <alignment horizontal="center"/>
      <protection/>
    </xf>
    <xf numFmtId="0" fontId="1" fillId="0" borderId="6" xfId="38" applyBorder="1" applyAlignment="1">
      <alignment horizontal="center"/>
      <protection/>
    </xf>
    <xf numFmtId="0" fontId="1" fillId="0" borderId="0" xfId="38" applyBorder="1" applyAlignment="1">
      <alignment horizontal="center"/>
      <protection/>
    </xf>
    <xf numFmtId="0" fontId="1" fillId="0" borderId="20" xfId="38" applyBorder="1" applyAlignment="1">
      <alignment horizontal="center"/>
      <protection/>
    </xf>
    <xf numFmtId="0" fontId="31" fillId="6" borderId="24" xfId="38" applyFont="1" applyFill="1" applyBorder="1" applyAlignment="1">
      <alignment horizontal="center" vertical="center" wrapText="1"/>
      <protection/>
    </xf>
    <xf numFmtId="0" fontId="31" fillId="6" borderId="48" xfId="38" applyFont="1" applyFill="1" applyBorder="1" applyAlignment="1">
      <alignment horizontal="center" vertical="center" wrapText="1"/>
      <protection/>
    </xf>
    <xf numFmtId="0" fontId="31" fillId="6" borderId="25" xfId="38" applyFont="1" applyFill="1" applyBorder="1" applyAlignment="1">
      <alignment horizontal="center" vertical="center" wrapText="1"/>
      <protection/>
    </xf>
    <xf numFmtId="0" fontId="31" fillId="6" borderId="18" xfId="38" applyFont="1" applyFill="1" applyBorder="1" applyAlignment="1">
      <alignment horizontal="center" vertical="center" wrapText="1"/>
      <protection/>
    </xf>
    <xf numFmtId="0" fontId="23" fillId="6" borderId="25" xfId="38" applyFont="1" applyFill="1" applyBorder="1" applyAlignment="1">
      <alignment horizontal="center" vertical="center" wrapText="1"/>
      <protection/>
    </xf>
    <xf numFmtId="0" fontId="23" fillId="6" borderId="18" xfId="38" applyFont="1" applyFill="1" applyBorder="1" applyAlignment="1">
      <alignment horizontal="center" vertical="center" wrapText="1"/>
      <protection/>
    </xf>
    <xf numFmtId="0" fontId="23" fillId="6" borderId="1" xfId="38" applyFont="1" applyFill="1" applyBorder="1" applyAlignment="1">
      <alignment horizontal="center" vertical="center" wrapText="1"/>
      <protection/>
    </xf>
    <xf numFmtId="0" fontId="23" fillId="6" borderId="26" xfId="38" applyFont="1" applyFill="1" applyBorder="1" applyAlignment="1">
      <alignment horizontal="center" vertical="center" wrapText="1"/>
      <protection/>
    </xf>
    <xf numFmtId="0" fontId="23" fillId="6" borderId="34" xfId="38"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333375</xdr:rowOff>
    </xdr:from>
    <xdr:to>
      <xdr:col>4</xdr:col>
      <xdr:colOff>1095375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590550" y="600075"/>
          <a:ext cx="152400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0</xdr:row>
      <xdr:rowOff>276225</xdr:rowOff>
    </xdr:from>
    <xdr:to>
      <xdr:col>3</xdr:col>
      <xdr:colOff>714375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638175" y="276225"/>
          <a:ext cx="1828800" cy="1028700"/>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238125</xdr:rowOff>
    </xdr:from>
    <xdr:to>
      <xdr:col>1</xdr:col>
      <xdr:colOff>857250</xdr:colOff>
      <xdr:row>3</xdr:row>
      <xdr:rowOff>85725</xdr:rowOff>
    </xdr:to>
    <xdr:pic>
      <xdr:nvPicPr>
        <xdr:cNvPr id="2" name="Imagen 2"/>
        <xdr:cNvPicPr preferRelativeResize="1">
          <a:picLocks noChangeAspect="1"/>
        </xdr:cNvPicPr>
      </xdr:nvPicPr>
      <xdr:blipFill>
        <a:blip r:embed="rId1"/>
        <a:stretch>
          <a:fillRect/>
        </a:stretch>
      </xdr:blipFill>
      <xdr:spPr bwMode="auto">
        <a:xfrm>
          <a:off x="438150" y="238125"/>
          <a:ext cx="1238250" cy="1000125"/>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76200</xdr:rowOff>
    </xdr:from>
    <xdr:to>
      <xdr:col>2</xdr:col>
      <xdr:colOff>361950</xdr:colOff>
      <xdr:row>3</xdr:row>
      <xdr:rowOff>200025</xdr:rowOff>
    </xdr:to>
    <xdr:pic>
      <xdr:nvPicPr>
        <xdr:cNvPr id="2" name="Imagen 1"/>
        <xdr:cNvPicPr preferRelativeResize="1">
          <a:picLocks noChangeAspect="1"/>
        </xdr:cNvPicPr>
      </xdr:nvPicPr>
      <xdr:blipFill>
        <a:blip r:embed="rId1"/>
        <a:stretch>
          <a:fillRect/>
        </a:stretch>
      </xdr:blipFill>
      <xdr:spPr>
        <a:xfrm>
          <a:off x="952500" y="76200"/>
          <a:ext cx="1714500" cy="8953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view="pageBreakPreview" zoomScale="46" zoomScaleSheetLayoutView="46" workbookViewId="0" topLeftCell="B13">
      <selection activeCell="D15" sqref="D15:AW15"/>
    </sheetView>
  </sheetViews>
  <sheetFormatPr defaultColWidth="11.421875" defaultRowHeight="15"/>
  <cols>
    <col min="1" max="1" width="8.8515625" style="1" hidden="1" customWidth="1"/>
    <col min="2" max="2" width="8.8515625" style="1" customWidth="1"/>
    <col min="3" max="3" width="12.7109375" style="1" hidden="1" customWidth="1"/>
    <col min="4" max="4" width="6.421875" style="1" customWidth="1"/>
    <col min="5" max="5" width="16.421875" style="1" customWidth="1"/>
    <col min="6" max="6" width="7.57421875" style="1" customWidth="1"/>
    <col min="7" max="7" width="10.7109375" style="1" hidden="1" customWidth="1"/>
    <col min="8" max="8" width="8.8515625" style="1" hidden="1" customWidth="1"/>
    <col min="9" max="9" width="10.421875" style="1" customWidth="1"/>
    <col min="10" max="10" width="11.140625" style="22" customWidth="1"/>
    <col min="11" max="11" width="10.00390625" style="30" hidden="1" customWidth="1"/>
    <col min="12" max="12" width="6.57421875" style="29" hidden="1" customWidth="1"/>
    <col min="13" max="13" width="9.140625" style="22" hidden="1" customWidth="1"/>
    <col min="14" max="14" width="9.421875" style="30" customWidth="1"/>
    <col min="15" max="15" width="13.28125" style="30" hidden="1" customWidth="1"/>
    <col min="16" max="16" width="9.8515625" style="29" hidden="1" customWidth="1"/>
    <col min="17" max="17" width="11.28125" style="29" hidden="1" customWidth="1"/>
    <col min="18" max="18" width="11.00390625" style="29" hidden="1" customWidth="1"/>
    <col min="19" max="19" width="9.57421875" style="29" hidden="1" customWidth="1"/>
    <col min="20" max="20" width="8.8515625" style="30" customWidth="1"/>
    <col min="21" max="21" width="11.00390625" style="30" customWidth="1"/>
    <col min="22" max="22" width="7.57421875" style="29" customWidth="1"/>
    <col min="23" max="23" width="7.28125" style="29" customWidth="1"/>
    <col min="24" max="25" width="19.8515625" style="29" hidden="1" customWidth="1"/>
    <col min="26" max="26" width="12.7109375" style="30" hidden="1" customWidth="1"/>
    <col min="27" max="27" width="24.8515625" style="30" hidden="1" customWidth="1"/>
    <col min="28" max="28" width="7.7109375" style="29" hidden="1" customWidth="1"/>
    <col min="29" max="31" width="19.8515625" style="29" hidden="1" customWidth="1"/>
    <col min="32" max="32" width="15.140625" style="30" hidden="1" customWidth="1"/>
    <col min="33" max="33" width="25.57421875" style="30" hidden="1" customWidth="1"/>
    <col min="34" max="34" width="8.7109375" style="30" hidden="1" customWidth="1"/>
    <col min="35" max="37" width="19.8515625" style="30" hidden="1" customWidth="1"/>
    <col min="38" max="38" width="15.28125" style="30" hidden="1" customWidth="1"/>
    <col min="39" max="39" width="8.8515625" style="1" customWidth="1"/>
    <col min="40" max="40" width="11.140625" style="1" customWidth="1"/>
    <col min="41" max="41" width="12.8515625" style="1" hidden="1" customWidth="1"/>
    <col min="42" max="42" width="14.28125" style="1" hidden="1" customWidth="1"/>
    <col min="43" max="43" width="10.28125" style="1" customWidth="1"/>
    <col min="44" max="44" width="11.57421875" style="1" customWidth="1"/>
    <col min="45" max="45" width="66.8515625" style="1" customWidth="1"/>
    <col min="46" max="46" width="20.57421875" style="1" customWidth="1"/>
    <col min="47" max="47" width="19.28125" style="1" customWidth="1"/>
    <col min="48" max="48" width="40.28125" style="1" customWidth="1"/>
    <col min="49" max="49" width="33.42187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277"/>
      <c r="B2" s="278"/>
      <c r="C2" s="278"/>
      <c r="D2" s="278"/>
      <c r="E2" s="278"/>
      <c r="F2" s="278"/>
      <c r="G2" s="279"/>
      <c r="H2" s="286" t="s">
        <v>0</v>
      </c>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7"/>
    </row>
    <row r="3" spans="1:49" ht="28.5" customHeight="1">
      <c r="A3" s="280"/>
      <c r="B3" s="281"/>
      <c r="C3" s="281"/>
      <c r="D3" s="281"/>
      <c r="E3" s="281"/>
      <c r="F3" s="281"/>
      <c r="G3" s="282"/>
      <c r="H3" s="288" t="s">
        <v>84</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9"/>
    </row>
    <row r="4" spans="1:49" ht="27.75" customHeight="1">
      <c r="A4" s="280"/>
      <c r="B4" s="281"/>
      <c r="C4" s="281"/>
      <c r="D4" s="281"/>
      <c r="E4" s="281"/>
      <c r="F4" s="281"/>
      <c r="G4" s="282"/>
      <c r="H4" s="288" t="s">
        <v>1</v>
      </c>
      <c r="I4" s="288"/>
      <c r="J4" s="288"/>
      <c r="K4" s="288"/>
      <c r="L4" s="288"/>
      <c r="M4" s="288"/>
      <c r="N4" s="288"/>
      <c r="O4" s="288"/>
      <c r="P4" s="288"/>
      <c r="Q4" s="288"/>
      <c r="R4" s="288"/>
      <c r="S4" s="288" t="s">
        <v>85</v>
      </c>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9"/>
    </row>
    <row r="5" spans="1:49" ht="26.25" customHeight="1">
      <c r="A5" s="280"/>
      <c r="B5" s="281"/>
      <c r="C5" s="281"/>
      <c r="D5" s="281"/>
      <c r="E5" s="281"/>
      <c r="F5" s="281"/>
      <c r="G5" s="282"/>
      <c r="H5" s="288" t="s">
        <v>3</v>
      </c>
      <c r="I5" s="288"/>
      <c r="J5" s="288"/>
      <c r="K5" s="288"/>
      <c r="L5" s="288"/>
      <c r="M5" s="288"/>
      <c r="N5" s="288"/>
      <c r="O5" s="288"/>
      <c r="P5" s="288"/>
      <c r="Q5" s="288"/>
      <c r="R5" s="288"/>
      <c r="S5" s="288" t="s">
        <v>86</v>
      </c>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9"/>
    </row>
    <row r="6" spans="1:49" ht="15.75">
      <c r="A6" s="40"/>
      <c r="B6" s="41"/>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c r="A7" s="293" t="s">
        <v>4</v>
      </c>
      <c r="B7" s="294"/>
      <c r="C7" s="288"/>
      <c r="D7" s="288"/>
      <c r="E7" s="288"/>
      <c r="F7" s="288"/>
      <c r="G7" s="288"/>
      <c r="H7" s="288"/>
      <c r="I7" s="288"/>
      <c r="J7" s="288"/>
      <c r="K7" s="288"/>
      <c r="L7" s="288"/>
      <c r="M7" s="288"/>
      <c r="N7" s="288"/>
      <c r="O7" s="288"/>
      <c r="P7" s="288"/>
      <c r="Q7" s="288"/>
      <c r="R7" s="288"/>
      <c r="S7" s="298" t="s">
        <v>106</v>
      </c>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300"/>
    </row>
    <row r="8" spans="1:49" ht="30" customHeight="1" thickBot="1">
      <c r="A8" s="295" t="s">
        <v>2</v>
      </c>
      <c r="B8" s="296"/>
      <c r="C8" s="297"/>
      <c r="D8" s="297" t="s">
        <v>2</v>
      </c>
      <c r="E8" s="297"/>
      <c r="F8" s="297"/>
      <c r="G8" s="297"/>
      <c r="H8" s="297"/>
      <c r="I8" s="297"/>
      <c r="J8" s="297"/>
      <c r="K8" s="297"/>
      <c r="L8" s="297"/>
      <c r="M8" s="297"/>
      <c r="N8" s="297"/>
      <c r="O8" s="297"/>
      <c r="P8" s="297"/>
      <c r="Q8" s="297"/>
      <c r="R8" s="297"/>
      <c r="S8" s="290" t="s">
        <v>107</v>
      </c>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2"/>
    </row>
    <row r="9" spans="1:49" ht="36" customHeight="1" thickBot="1">
      <c r="A9" s="37"/>
      <c r="B9" s="38"/>
      <c r="C9" s="38"/>
      <c r="D9" s="38"/>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c r="A10" s="283" t="s">
        <v>62</v>
      </c>
      <c r="B10" s="284"/>
      <c r="C10" s="285"/>
      <c r="D10" s="285" t="s">
        <v>65</v>
      </c>
      <c r="E10" s="285"/>
      <c r="F10" s="285" t="s">
        <v>67</v>
      </c>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t="s">
        <v>75</v>
      </c>
      <c r="AR10" s="285" t="s">
        <v>76</v>
      </c>
      <c r="AS10" s="301" t="s">
        <v>77</v>
      </c>
      <c r="AT10" s="301" t="s">
        <v>78</v>
      </c>
      <c r="AU10" s="301" t="s">
        <v>79</v>
      </c>
      <c r="AV10" s="301" t="s">
        <v>80</v>
      </c>
      <c r="AW10" s="310" t="s">
        <v>81</v>
      </c>
    </row>
    <row r="11" spans="1:49" s="3" customFormat="1" ht="45.75" customHeight="1">
      <c r="A11" s="313" t="s">
        <v>160</v>
      </c>
      <c r="B11" s="313" t="s">
        <v>63</v>
      </c>
      <c r="C11" s="308" t="s">
        <v>64</v>
      </c>
      <c r="D11" s="308" t="s">
        <v>45</v>
      </c>
      <c r="E11" s="308" t="s">
        <v>66</v>
      </c>
      <c r="F11" s="308" t="s">
        <v>68</v>
      </c>
      <c r="G11" s="308" t="s">
        <v>69</v>
      </c>
      <c r="H11" s="308" t="s">
        <v>70</v>
      </c>
      <c r="I11" s="308" t="s">
        <v>71</v>
      </c>
      <c r="J11" s="308" t="s">
        <v>72</v>
      </c>
      <c r="K11" s="305" t="s">
        <v>73</v>
      </c>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7"/>
      <c r="AM11" s="304" t="s">
        <v>74</v>
      </c>
      <c r="AN11" s="304"/>
      <c r="AO11" s="304"/>
      <c r="AP11" s="304"/>
      <c r="AQ11" s="308"/>
      <c r="AR11" s="308"/>
      <c r="AS11" s="302"/>
      <c r="AT11" s="302"/>
      <c r="AU11" s="302"/>
      <c r="AV11" s="302"/>
      <c r="AW11" s="311"/>
    </row>
    <row r="12" spans="1:49" s="3" customFormat="1" ht="51" customHeight="1">
      <c r="A12" s="313"/>
      <c r="B12" s="313"/>
      <c r="C12" s="308"/>
      <c r="D12" s="308"/>
      <c r="E12" s="308"/>
      <c r="F12" s="308"/>
      <c r="G12" s="308"/>
      <c r="H12" s="308"/>
      <c r="I12" s="308"/>
      <c r="J12" s="308"/>
      <c r="K12" s="305">
        <v>2016</v>
      </c>
      <c r="L12" s="306"/>
      <c r="M12" s="306"/>
      <c r="N12" s="307"/>
      <c r="O12" s="305">
        <v>2017</v>
      </c>
      <c r="P12" s="306"/>
      <c r="Q12" s="306"/>
      <c r="R12" s="306"/>
      <c r="S12" s="306"/>
      <c r="T12" s="307"/>
      <c r="U12" s="305">
        <v>2018</v>
      </c>
      <c r="V12" s="306"/>
      <c r="W12" s="306"/>
      <c r="X12" s="306"/>
      <c r="Y12" s="306"/>
      <c r="Z12" s="307"/>
      <c r="AA12" s="305">
        <v>2019</v>
      </c>
      <c r="AB12" s="306"/>
      <c r="AC12" s="306"/>
      <c r="AD12" s="306"/>
      <c r="AE12" s="306"/>
      <c r="AF12" s="307"/>
      <c r="AG12" s="305">
        <v>2020</v>
      </c>
      <c r="AH12" s="306"/>
      <c r="AI12" s="306"/>
      <c r="AJ12" s="306"/>
      <c r="AK12" s="306"/>
      <c r="AL12" s="307"/>
      <c r="AM12" s="308" t="s">
        <v>5</v>
      </c>
      <c r="AN12" s="308" t="s">
        <v>6</v>
      </c>
      <c r="AO12" s="308" t="s">
        <v>7</v>
      </c>
      <c r="AP12" s="308" t="s">
        <v>8</v>
      </c>
      <c r="AQ12" s="308"/>
      <c r="AR12" s="308"/>
      <c r="AS12" s="302"/>
      <c r="AT12" s="302"/>
      <c r="AU12" s="302"/>
      <c r="AV12" s="302"/>
      <c r="AW12" s="311"/>
    </row>
    <row r="13" spans="1:49" s="3" customFormat="1" ht="54" customHeight="1" thickBot="1">
      <c r="A13" s="314"/>
      <c r="B13" s="314"/>
      <c r="C13" s="309"/>
      <c r="D13" s="309"/>
      <c r="E13" s="309"/>
      <c r="F13" s="309"/>
      <c r="G13" s="309"/>
      <c r="H13" s="309"/>
      <c r="I13" s="309"/>
      <c r="J13" s="309"/>
      <c r="K13" s="100" t="s">
        <v>161</v>
      </c>
      <c r="L13" s="100" t="s">
        <v>162</v>
      </c>
      <c r="M13" s="100" t="s">
        <v>163</v>
      </c>
      <c r="N13" s="48" t="s">
        <v>33</v>
      </c>
      <c r="O13" s="100" t="s">
        <v>164</v>
      </c>
      <c r="P13" s="100" t="s">
        <v>165</v>
      </c>
      <c r="Q13" s="100" t="s">
        <v>166</v>
      </c>
      <c r="R13" s="100" t="s">
        <v>162</v>
      </c>
      <c r="S13" s="100" t="s">
        <v>163</v>
      </c>
      <c r="T13" s="48" t="s">
        <v>33</v>
      </c>
      <c r="U13" s="100" t="s">
        <v>164</v>
      </c>
      <c r="V13" s="100" t="s">
        <v>165</v>
      </c>
      <c r="W13" s="100" t="s">
        <v>166</v>
      </c>
      <c r="X13" s="100" t="s">
        <v>162</v>
      </c>
      <c r="Y13" s="100" t="s">
        <v>163</v>
      </c>
      <c r="Z13" s="48" t="s">
        <v>33</v>
      </c>
      <c r="AA13" s="100" t="s">
        <v>164</v>
      </c>
      <c r="AB13" s="100" t="s">
        <v>165</v>
      </c>
      <c r="AC13" s="100" t="s">
        <v>166</v>
      </c>
      <c r="AD13" s="100" t="s">
        <v>162</v>
      </c>
      <c r="AE13" s="100" t="s">
        <v>163</v>
      </c>
      <c r="AF13" s="48" t="s">
        <v>33</v>
      </c>
      <c r="AG13" s="100" t="s">
        <v>164</v>
      </c>
      <c r="AH13" s="100" t="s">
        <v>165</v>
      </c>
      <c r="AI13" s="100" t="s">
        <v>166</v>
      </c>
      <c r="AJ13" s="100" t="s">
        <v>162</v>
      </c>
      <c r="AK13" s="100" t="s">
        <v>163</v>
      </c>
      <c r="AL13" s="49" t="s">
        <v>33</v>
      </c>
      <c r="AM13" s="309"/>
      <c r="AN13" s="309"/>
      <c r="AO13" s="309"/>
      <c r="AP13" s="309"/>
      <c r="AQ13" s="309"/>
      <c r="AR13" s="309"/>
      <c r="AS13" s="303"/>
      <c r="AT13" s="303"/>
      <c r="AU13" s="303"/>
      <c r="AV13" s="303"/>
      <c r="AW13" s="312"/>
    </row>
    <row r="14" spans="1:49" s="206" customFormat="1" ht="409.5">
      <c r="A14" s="195">
        <v>43</v>
      </c>
      <c r="B14" s="195">
        <v>189</v>
      </c>
      <c r="C14" s="196" t="s">
        <v>103</v>
      </c>
      <c r="D14" s="197">
        <v>379</v>
      </c>
      <c r="E14" s="196" t="s">
        <v>104</v>
      </c>
      <c r="F14" s="198">
        <v>411</v>
      </c>
      <c r="G14" s="199" t="s">
        <v>105</v>
      </c>
      <c r="H14" s="200" t="s">
        <v>87</v>
      </c>
      <c r="I14" s="200" t="s">
        <v>89</v>
      </c>
      <c r="J14" s="201">
        <v>1</v>
      </c>
      <c r="K14" s="201">
        <v>0.1</v>
      </c>
      <c r="L14" s="202">
        <v>0.1</v>
      </c>
      <c r="M14" s="202">
        <v>0.1</v>
      </c>
      <c r="N14" s="203">
        <v>0.094</v>
      </c>
      <c r="O14" s="203">
        <v>0.65</v>
      </c>
      <c r="P14" s="201">
        <v>0.65</v>
      </c>
      <c r="Q14" s="201">
        <v>0.65</v>
      </c>
      <c r="R14" s="143">
        <v>0.65</v>
      </c>
      <c r="S14" s="204">
        <v>0.65</v>
      </c>
      <c r="T14" s="204">
        <v>0.45</v>
      </c>
      <c r="U14" s="204">
        <v>0.81</v>
      </c>
      <c r="V14" s="202">
        <v>0.81</v>
      </c>
      <c r="W14" s="220">
        <v>0.69</v>
      </c>
      <c r="X14" s="221"/>
      <c r="Y14" s="222"/>
      <c r="Z14" s="222"/>
      <c r="AA14" s="222"/>
      <c r="AB14" s="220">
        <v>0.9</v>
      </c>
      <c r="AC14" s="221"/>
      <c r="AD14" s="221"/>
      <c r="AE14" s="222"/>
      <c r="AF14" s="222"/>
      <c r="AG14" s="222"/>
      <c r="AH14" s="220">
        <v>1</v>
      </c>
      <c r="AI14" s="221"/>
      <c r="AJ14" s="221"/>
      <c r="AK14" s="222"/>
      <c r="AL14" s="222"/>
      <c r="AM14" s="223">
        <v>0.59</v>
      </c>
      <c r="AN14" s="223">
        <v>0.6</v>
      </c>
      <c r="AO14" s="223"/>
      <c r="AP14" s="224"/>
      <c r="AQ14" s="225">
        <f>AN14/W14</f>
        <v>0.8695652173913044</v>
      </c>
      <c r="AR14" s="225">
        <f>AN14/J14</f>
        <v>0.6</v>
      </c>
      <c r="AS14" s="226" t="s">
        <v>253</v>
      </c>
      <c r="AT14" s="227" t="s">
        <v>252</v>
      </c>
      <c r="AU14" s="227" t="s">
        <v>246</v>
      </c>
      <c r="AV14" s="226" t="s">
        <v>174</v>
      </c>
      <c r="AW14" s="205" t="s">
        <v>175</v>
      </c>
    </row>
    <row r="15" spans="1:49" ht="90.75" customHeight="1" thickBot="1">
      <c r="A15" s="34"/>
      <c r="B15" s="35"/>
      <c r="C15" s="35"/>
      <c r="D15" s="273" t="s">
        <v>167</v>
      </c>
      <c r="E15" s="274"/>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6"/>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D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rintOptions horizontalCentered="1" verticalCentered="1"/>
  <pageMargins left="0" right="0" top="0" bottom="0.1968503937007874" header="0.31496062992125984" footer="0.31496062992125984"/>
  <pageSetup fitToWidth="0" horizontalDpi="600" verticalDpi="600" orientation="landscape" scale="54"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zoomScale="46" zoomScaleNormal="46" zoomScaleSheetLayoutView="70" workbookViewId="0" topLeftCell="H31">
      <selection activeCell="A48" sqref="A48:AU48"/>
    </sheetView>
  </sheetViews>
  <sheetFormatPr defaultColWidth="11.421875" defaultRowHeight="15"/>
  <cols>
    <col min="1" max="1" width="17.28125" style="1" hidden="1" customWidth="1"/>
    <col min="2" max="2" width="10.8515625" style="1" customWidth="1"/>
    <col min="3" max="3" width="15.421875" style="1" customWidth="1"/>
    <col min="4" max="4" width="15.140625" style="7" customWidth="1"/>
    <col min="5" max="5" width="10.140625" style="7" customWidth="1"/>
    <col min="6" max="6" width="15.57421875" style="7" customWidth="1"/>
    <col min="7" max="7" width="14.140625" style="27" customWidth="1"/>
    <col min="8" max="8" width="23.00390625" style="8" customWidth="1"/>
    <col min="9" max="9" width="16.57421875" style="8" hidden="1" customWidth="1"/>
    <col min="10" max="10" width="16.28125" style="8" hidden="1" customWidth="1"/>
    <col min="11" max="11" width="14.57421875" style="8" hidden="1" customWidth="1"/>
    <col min="12" max="12" width="18.00390625" style="8" customWidth="1"/>
    <col min="13" max="13" width="19.140625" style="8" hidden="1" customWidth="1"/>
    <col min="14" max="14" width="17.8515625" style="8" hidden="1" customWidth="1"/>
    <col min="15" max="15" width="5.28125" style="8" hidden="1" customWidth="1"/>
    <col min="16" max="16" width="3.00390625" style="8" hidden="1" customWidth="1"/>
    <col min="17" max="17" width="2.57421875" style="8" hidden="1" customWidth="1"/>
    <col min="18" max="18" width="16.8515625" style="8" bestFit="1" customWidth="1"/>
    <col min="19" max="19" width="19.140625" style="8" customWidth="1"/>
    <col min="20" max="20" width="19.8515625" style="8" customWidth="1"/>
    <col min="21" max="21" width="17.28125" style="8" customWidth="1"/>
    <col min="22" max="22" width="14.00390625" style="8" hidden="1" customWidth="1"/>
    <col min="23" max="23" width="13.421875" style="8" hidden="1" customWidth="1"/>
    <col min="24" max="24" width="18.8515625" style="8" hidden="1" customWidth="1"/>
    <col min="25" max="25" width="19.7109375" style="8" hidden="1" customWidth="1"/>
    <col min="26" max="26" width="15.421875" style="8" customWidth="1"/>
    <col min="27" max="27" width="18.00390625" style="8" hidden="1" customWidth="1"/>
    <col min="28" max="29" width="16.28125" style="8" hidden="1" customWidth="1"/>
    <col min="30" max="31" width="18.28125" style="8" hidden="1" customWidth="1"/>
    <col min="32" max="32" width="15.57421875" style="8" customWidth="1"/>
    <col min="33" max="34" width="16.28125" style="8" hidden="1" customWidth="1"/>
    <col min="35" max="35" width="18.7109375" style="8" hidden="1" customWidth="1"/>
    <col min="36" max="36" width="19.8515625" style="8" hidden="1" customWidth="1"/>
    <col min="37" max="37" width="17.140625" style="1" customWidth="1"/>
    <col min="38" max="38" width="16.7109375" style="1" customWidth="1"/>
    <col min="39" max="39" width="16.7109375" style="22" hidden="1" customWidth="1"/>
    <col min="40" max="40" width="23.57421875" style="22" hidden="1" customWidth="1"/>
    <col min="41" max="41" width="16.140625" style="1" customWidth="1"/>
    <col min="42" max="42" width="15.421875" style="1" customWidth="1"/>
    <col min="43" max="43" width="53.28125" style="1" customWidth="1"/>
    <col min="44" max="44" width="18.00390625" style="1" customWidth="1"/>
    <col min="45" max="45" width="16.00390625" style="1" customWidth="1"/>
    <col min="46" max="46" width="32.140625" style="1" customWidth="1"/>
    <col min="47" max="47" width="20.28125" style="1" customWidth="1"/>
    <col min="48" max="49" width="11.421875" style="1" customWidth="1"/>
    <col min="50" max="16384" width="11.421875" style="1" customWidth="1"/>
  </cols>
  <sheetData>
    <row r="1" spans="1:47" ht="33" customHeight="1">
      <c r="A1" s="327"/>
      <c r="B1" s="328"/>
      <c r="C1" s="328"/>
      <c r="D1" s="328"/>
      <c r="E1" s="328"/>
      <c r="F1" s="339" t="s">
        <v>0</v>
      </c>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1"/>
    </row>
    <row r="2" spans="1:47" ht="33.75" customHeight="1">
      <c r="A2" s="329"/>
      <c r="B2" s="330"/>
      <c r="C2" s="330"/>
      <c r="D2" s="330"/>
      <c r="E2" s="330"/>
      <c r="F2" s="333" t="s">
        <v>83</v>
      </c>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5"/>
    </row>
    <row r="3" spans="1:47" ht="33.75" customHeight="1">
      <c r="A3" s="329"/>
      <c r="B3" s="330"/>
      <c r="C3" s="330"/>
      <c r="D3" s="330"/>
      <c r="E3" s="330"/>
      <c r="F3" s="288" t="s">
        <v>1</v>
      </c>
      <c r="G3" s="288"/>
      <c r="H3" s="288"/>
      <c r="I3" s="288"/>
      <c r="J3" s="288"/>
      <c r="K3" s="288"/>
      <c r="L3" s="288"/>
      <c r="M3" s="288"/>
      <c r="N3" s="288"/>
      <c r="O3" s="288"/>
      <c r="P3" s="288"/>
      <c r="Q3" s="333" t="s">
        <v>85</v>
      </c>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5"/>
    </row>
    <row r="4" spans="1:47" ht="36" customHeight="1" thickBot="1">
      <c r="A4" s="331"/>
      <c r="B4" s="332"/>
      <c r="C4" s="332"/>
      <c r="D4" s="332"/>
      <c r="E4" s="332"/>
      <c r="F4" s="297" t="s">
        <v>3</v>
      </c>
      <c r="G4" s="297"/>
      <c r="H4" s="297"/>
      <c r="I4" s="297"/>
      <c r="J4" s="297"/>
      <c r="K4" s="297"/>
      <c r="L4" s="297"/>
      <c r="M4" s="297"/>
      <c r="N4" s="297"/>
      <c r="O4" s="297"/>
      <c r="P4" s="297"/>
      <c r="Q4" s="336" t="s">
        <v>86</v>
      </c>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8"/>
    </row>
    <row r="5" ht="53.25" customHeight="1" thickBot="1">
      <c r="AN5" s="28"/>
    </row>
    <row r="6" spans="1:47" s="36" customFormat="1" ht="32.25" customHeight="1">
      <c r="A6" s="342" t="s">
        <v>34</v>
      </c>
      <c r="B6" s="285" t="s">
        <v>44</v>
      </c>
      <c r="C6" s="285"/>
      <c r="D6" s="285"/>
      <c r="E6" s="285" t="s">
        <v>48</v>
      </c>
      <c r="F6" s="285" t="s">
        <v>49</v>
      </c>
      <c r="G6" s="285" t="s">
        <v>50</v>
      </c>
      <c r="H6" s="285" t="s">
        <v>51</v>
      </c>
      <c r="I6" s="349" t="s">
        <v>52</v>
      </c>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1"/>
      <c r="AK6" s="285" t="s">
        <v>53</v>
      </c>
      <c r="AL6" s="285"/>
      <c r="AM6" s="285"/>
      <c r="AN6" s="285"/>
      <c r="AO6" s="285" t="s">
        <v>55</v>
      </c>
      <c r="AP6" s="285" t="s">
        <v>56</v>
      </c>
      <c r="AQ6" s="285" t="s">
        <v>57</v>
      </c>
      <c r="AR6" s="285" t="s">
        <v>58</v>
      </c>
      <c r="AS6" s="285" t="s">
        <v>59</v>
      </c>
      <c r="AT6" s="285" t="s">
        <v>60</v>
      </c>
      <c r="AU6" s="345" t="s">
        <v>61</v>
      </c>
    </row>
    <row r="7" spans="1:47" s="36" customFormat="1" ht="35.25" customHeight="1">
      <c r="A7" s="343"/>
      <c r="B7" s="308"/>
      <c r="C7" s="308"/>
      <c r="D7" s="308"/>
      <c r="E7" s="308"/>
      <c r="F7" s="308"/>
      <c r="G7" s="308"/>
      <c r="H7" s="308"/>
      <c r="I7" s="305">
        <v>2016</v>
      </c>
      <c r="J7" s="306"/>
      <c r="K7" s="306"/>
      <c r="L7" s="307"/>
      <c r="M7" s="305">
        <v>2017</v>
      </c>
      <c r="N7" s="306"/>
      <c r="O7" s="306"/>
      <c r="P7" s="306"/>
      <c r="Q7" s="306"/>
      <c r="R7" s="307"/>
      <c r="S7" s="305">
        <v>2018</v>
      </c>
      <c r="T7" s="306"/>
      <c r="U7" s="306"/>
      <c r="V7" s="306"/>
      <c r="W7" s="306"/>
      <c r="X7" s="307"/>
      <c r="Y7" s="305">
        <v>2019</v>
      </c>
      <c r="Z7" s="306"/>
      <c r="AA7" s="306"/>
      <c r="AB7" s="306"/>
      <c r="AC7" s="306"/>
      <c r="AD7" s="307"/>
      <c r="AE7" s="101"/>
      <c r="AF7" s="305">
        <v>2020</v>
      </c>
      <c r="AG7" s="306"/>
      <c r="AH7" s="306"/>
      <c r="AI7" s="306"/>
      <c r="AJ7" s="307"/>
      <c r="AK7" s="304" t="s">
        <v>54</v>
      </c>
      <c r="AL7" s="304"/>
      <c r="AM7" s="304"/>
      <c r="AN7" s="304"/>
      <c r="AO7" s="308"/>
      <c r="AP7" s="308"/>
      <c r="AQ7" s="308"/>
      <c r="AR7" s="308"/>
      <c r="AS7" s="308"/>
      <c r="AT7" s="308"/>
      <c r="AU7" s="346"/>
    </row>
    <row r="8" spans="1:47" s="36" customFormat="1" ht="57" customHeight="1" thickBot="1">
      <c r="A8" s="344"/>
      <c r="B8" s="49" t="s">
        <v>45</v>
      </c>
      <c r="C8" s="48" t="s">
        <v>46</v>
      </c>
      <c r="D8" s="48" t="s">
        <v>47</v>
      </c>
      <c r="E8" s="309"/>
      <c r="F8" s="309"/>
      <c r="G8" s="309"/>
      <c r="H8" s="348"/>
      <c r="I8" s="100" t="s">
        <v>168</v>
      </c>
      <c r="J8" s="100" t="s">
        <v>162</v>
      </c>
      <c r="K8" s="100" t="s">
        <v>169</v>
      </c>
      <c r="L8" s="48" t="s">
        <v>33</v>
      </c>
      <c r="M8" s="100" t="s">
        <v>164</v>
      </c>
      <c r="N8" s="100" t="s">
        <v>165</v>
      </c>
      <c r="O8" s="100" t="s">
        <v>166</v>
      </c>
      <c r="P8" s="100" t="s">
        <v>162</v>
      </c>
      <c r="Q8" s="100" t="s">
        <v>163</v>
      </c>
      <c r="R8" s="48" t="s">
        <v>33</v>
      </c>
      <c r="S8" s="100" t="s">
        <v>164</v>
      </c>
      <c r="T8" s="100" t="s">
        <v>165</v>
      </c>
      <c r="U8" s="219" t="s">
        <v>166</v>
      </c>
      <c r="V8" s="100" t="s">
        <v>162</v>
      </c>
      <c r="W8" s="100" t="s">
        <v>163</v>
      </c>
      <c r="X8" s="48" t="s">
        <v>33</v>
      </c>
      <c r="Y8" s="100" t="s">
        <v>164</v>
      </c>
      <c r="Z8" s="100" t="s">
        <v>165</v>
      </c>
      <c r="AA8" s="100" t="s">
        <v>166</v>
      </c>
      <c r="AB8" s="100" t="s">
        <v>162</v>
      </c>
      <c r="AC8" s="100" t="s">
        <v>163</v>
      </c>
      <c r="AD8" s="49" t="s">
        <v>33</v>
      </c>
      <c r="AE8" s="100" t="s">
        <v>164</v>
      </c>
      <c r="AF8" s="100" t="s">
        <v>165</v>
      </c>
      <c r="AG8" s="100" t="s">
        <v>166</v>
      </c>
      <c r="AH8" s="100" t="s">
        <v>162</v>
      </c>
      <c r="AI8" s="100" t="s">
        <v>163</v>
      </c>
      <c r="AJ8" s="48" t="s">
        <v>33</v>
      </c>
      <c r="AK8" s="48" t="s">
        <v>5</v>
      </c>
      <c r="AL8" s="219" t="s">
        <v>6</v>
      </c>
      <c r="AM8" s="48" t="s">
        <v>7</v>
      </c>
      <c r="AN8" s="48" t="s">
        <v>8</v>
      </c>
      <c r="AO8" s="309"/>
      <c r="AP8" s="309"/>
      <c r="AQ8" s="309"/>
      <c r="AR8" s="309"/>
      <c r="AS8" s="309"/>
      <c r="AT8" s="309"/>
      <c r="AU8" s="347"/>
    </row>
    <row r="9" spans="1:47" s="58" customFormat="1" ht="30.75" customHeight="1">
      <c r="A9" s="374" t="s">
        <v>97</v>
      </c>
      <c r="B9" s="376">
        <v>1</v>
      </c>
      <c r="C9" s="379" t="s">
        <v>88</v>
      </c>
      <c r="D9" s="359" t="s">
        <v>89</v>
      </c>
      <c r="E9" s="382">
        <v>379</v>
      </c>
      <c r="F9" s="385">
        <v>189</v>
      </c>
      <c r="G9" s="60" t="s">
        <v>9</v>
      </c>
      <c r="H9" s="66">
        <v>1</v>
      </c>
      <c r="I9" s="159">
        <v>0.2</v>
      </c>
      <c r="J9" s="66">
        <v>0.2</v>
      </c>
      <c r="K9" s="66">
        <v>0.2</v>
      </c>
      <c r="L9" s="228">
        <v>0.2</v>
      </c>
      <c r="M9" s="228">
        <v>0.65</v>
      </c>
      <c r="N9" s="66">
        <v>0.25</v>
      </c>
      <c r="O9" s="66">
        <v>0.65</v>
      </c>
      <c r="P9" s="66">
        <v>0.65</v>
      </c>
      <c r="Q9" s="66">
        <v>0.65</v>
      </c>
      <c r="R9" s="66">
        <v>0.59</v>
      </c>
      <c r="S9" s="159">
        <v>0.81</v>
      </c>
      <c r="T9" s="159">
        <v>0.81</v>
      </c>
      <c r="U9" s="66">
        <v>0.69</v>
      </c>
      <c r="V9" s="66"/>
      <c r="W9" s="66"/>
      <c r="X9" s="66"/>
      <c r="Y9" s="66"/>
      <c r="Z9" s="66">
        <v>1</v>
      </c>
      <c r="AA9" s="66"/>
      <c r="AB9" s="66"/>
      <c r="AC9" s="66"/>
      <c r="AD9" s="66"/>
      <c r="AE9" s="66"/>
      <c r="AF9" s="66"/>
      <c r="AG9" s="66"/>
      <c r="AH9" s="66"/>
      <c r="AI9" s="66"/>
      <c r="AJ9" s="66"/>
      <c r="AK9" s="228">
        <v>0.591</v>
      </c>
      <c r="AL9" s="228">
        <v>0.6</v>
      </c>
      <c r="AM9" s="228"/>
      <c r="AN9" s="228"/>
      <c r="AO9" s="218">
        <f>+AL9/U9</f>
        <v>0.8695652173913044</v>
      </c>
      <c r="AP9" s="218">
        <f>+AL9/H9</f>
        <v>0.6</v>
      </c>
      <c r="AQ9" s="321" t="s">
        <v>254</v>
      </c>
      <c r="AR9" s="315" t="s">
        <v>251</v>
      </c>
      <c r="AS9" s="315" t="s">
        <v>246</v>
      </c>
      <c r="AT9" s="315" t="s">
        <v>244</v>
      </c>
      <c r="AU9" s="315" t="s">
        <v>245</v>
      </c>
    </row>
    <row r="10" spans="1:47" s="5" customFormat="1" ht="30.75" customHeight="1">
      <c r="A10" s="375"/>
      <c r="B10" s="377"/>
      <c r="C10" s="380"/>
      <c r="D10" s="360"/>
      <c r="E10" s="383"/>
      <c r="F10" s="386"/>
      <c r="G10" s="56" t="s">
        <v>10</v>
      </c>
      <c r="H10" s="67">
        <f>+L10+P10+T10+Z10+AF10</f>
        <v>3489165848</v>
      </c>
      <c r="I10" s="183">
        <v>973165848</v>
      </c>
      <c r="J10" s="67">
        <v>300000000</v>
      </c>
      <c r="K10" s="67">
        <f>913728324+63100000</f>
        <v>976828324</v>
      </c>
      <c r="L10" s="68">
        <v>973165848</v>
      </c>
      <c r="M10" s="68">
        <v>531000000</v>
      </c>
      <c r="N10" s="67">
        <v>531000000</v>
      </c>
      <c r="O10" s="67">
        <v>531000000</v>
      </c>
      <c r="P10" s="67">
        <v>531000000</v>
      </c>
      <c r="Q10" s="67">
        <v>531000000</v>
      </c>
      <c r="R10" s="67">
        <v>480859535</v>
      </c>
      <c r="S10" s="183">
        <v>1835000000</v>
      </c>
      <c r="T10" s="183">
        <v>1835000000</v>
      </c>
      <c r="U10" s="67">
        <v>550000000</v>
      </c>
      <c r="V10" s="67"/>
      <c r="W10" s="67"/>
      <c r="X10" s="67"/>
      <c r="Y10" s="67"/>
      <c r="Z10" s="67">
        <v>150000000</v>
      </c>
      <c r="AA10" s="67"/>
      <c r="AB10" s="67"/>
      <c r="AC10" s="67"/>
      <c r="AD10" s="67"/>
      <c r="AE10" s="67"/>
      <c r="AF10" s="67"/>
      <c r="AG10" s="67"/>
      <c r="AH10" s="67"/>
      <c r="AI10" s="67"/>
      <c r="AJ10" s="67"/>
      <c r="AK10" s="68">
        <v>19975500</v>
      </c>
      <c r="AL10" s="68">
        <v>19975500</v>
      </c>
      <c r="AM10" s="68"/>
      <c r="AN10" s="68"/>
      <c r="AO10" s="218">
        <f>+AL10/U10</f>
        <v>0.03631909090909091</v>
      </c>
      <c r="AP10" s="218">
        <f>(L10+R10+U10)/H10</f>
        <v>0.5743565855858395</v>
      </c>
      <c r="AQ10" s="322"/>
      <c r="AR10" s="316"/>
      <c r="AS10" s="316"/>
      <c r="AT10" s="316"/>
      <c r="AU10" s="316"/>
    </row>
    <row r="11" spans="1:47" s="58" customFormat="1" ht="30.75" customHeight="1">
      <c r="A11" s="375"/>
      <c r="B11" s="377"/>
      <c r="C11" s="380"/>
      <c r="D11" s="360"/>
      <c r="E11" s="383"/>
      <c r="F11" s="386"/>
      <c r="G11" s="59" t="s">
        <v>11</v>
      </c>
      <c r="H11" s="97">
        <v>0</v>
      </c>
      <c r="I11" s="160">
        <v>0</v>
      </c>
      <c r="J11" s="97">
        <v>0</v>
      </c>
      <c r="K11" s="97">
        <v>0</v>
      </c>
      <c r="L11" s="70">
        <v>0</v>
      </c>
      <c r="M11" s="70">
        <v>0</v>
      </c>
      <c r="N11" s="97">
        <v>0</v>
      </c>
      <c r="O11" s="97">
        <v>0</v>
      </c>
      <c r="P11" s="97">
        <v>0</v>
      </c>
      <c r="Q11" s="97">
        <v>0</v>
      </c>
      <c r="R11" s="69"/>
      <c r="S11" s="160"/>
      <c r="T11" s="160"/>
      <c r="U11" s="69">
        <v>0</v>
      </c>
      <c r="V11" s="69"/>
      <c r="W11" s="69"/>
      <c r="X11" s="69"/>
      <c r="Y11" s="69"/>
      <c r="Z11" s="97"/>
      <c r="AA11" s="69"/>
      <c r="AB11" s="69"/>
      <c r="AC11" s="69"/>
      <c r="AD11" s="69"/>
      <c r="AE11" s="69"/>
      <c r="AF11" s="97"/>
      <c r="AG11" s="69"/>
      <c r="AH11" s="69"/>
      <c r="AI11" s="69"/>
      <c r="AJ11" s="69"/>
      <c r="AK11" s="70"/>
      <c r="AL11" s="70"/>
      <c r="AM11" s="70"/>
      <c r="AN11" s="70"/>
      <c r="AO11" s="218"/>
      <c r="AP11" s="218"/>
      <c r="AQ11" s="322"/>
      <c r="AR11" s="316"/>
      <c r="AS11" s="316"/>
      <c r="AT11" s="316"/>
      <c r="AU11" s="316"/>
    </row>
    <row r="12" spans="1:47" s="62" customFormat="1" ht="30.75" customHeight="1">
      <c r="A12" s="375"/>
      <c r="B12" s="377"/>
      <c r="C12" s="380"/>
      <c r="D12" s="360"/>
      <c r="E12" s="383"/>
      <c r="F12" s="386"/>
      <c r="G12" s="61" t="s">
        <v>12</v>
      </c>
      <c r="H12" s="161">
        <v>0</v>
      </c>
      <c r="I12" s="207">
        <v>0</v>
      </c>
      <c r="J12" s="161">
        <v>0</v>
      </c>
      <c r="K12" s="161">
        <v>0</v>
      </c>
      <c r="L12" s="68">
        <v>0</v>
      </c>
      <c r="M12" s="68">
        <v>973165848</v>
      </c>
      <c r="N12" s="161">
        <v>1025129504</v>
      </c>
      <c r="O12" s="71">
        <v>973165848</v>
      </c>
      <c r="P12" s="149">
        <v>973165848</v>
      </c>
      <c r="Q12" s="149">
        <v>973165848</v>
      </c>
      <c r="R12" s="242">
        <v>855216372</v>
      </c>
      <c r="S12" s="185">
        <f>70926744+94157286+4983333+69961809+3243000+43675366+21832000</f>
        <v>308779538</v>
      </c>
      <c r="T12" s="185">
        <f>70926744+94157286+4983333+69961809+3243000+43675366+21832000</f>
        <v>308779538</v>
      </c>
      <c r="U12" s="149">
        <f>70926744+94157286+4983333+69961809+3243000+43675366+21832000</f>
        <v>308779538</v>
      </c>
      <c r="V12" s="149"/>
      <c r="W12" s="149"/>
      <c r="X12" s="149"/>
      <c r="Y12" s="149">
        <v>973165848</v>
      </c>
      <c r="Z12" s="149"/>
      <c r="AA12" s="149"/>
      <c r="AB12" s="149"/>
      <c r="AC12" s="149"/>
      <c r="AD12" s="149"/>
      <c r="AE12" s="149"/>
      <c r="AF12" s="149"/>
      <c r="AG12" s="149"/>
      <c r="AH12" s="149"/>
      <c r="AI12" s="149"/>
      <c r="AJ12" s="149"/>
      <c r="AK12" s="149">
        <v>45413425</v>
      </c>
      <c r="AL12" s="149">
        <v>178078657</v>
      </c>
      <c r="AM12" s="149"/>
      <c r="AN12" s="149"/>
      <c r="AO12" s="95">
        <f>+AL12/U12</f>
        <v>0.5767178037555066</v>
      </c>
      <c r="AP12" s="95"/>
      <c r="AQ12" s="322"/>
      <c r="AR12" s="316"/>
      <c r="AS12" s="316"/>
      <c r="AT12" s="316"/>
      <c r="AU12" s="316"/>
    </row>
    <row r="13" spans="1:47" s="58" customFormat="1" ht="30.75" customHeight="1">
      <c r="A13" s="375"/>
      <c r="B13" s="377"/>
      <c r="C13" s="380"/>
      <c r="D13" s="360"/>
      <c r="E13" s="383"/>
      <c r="F13" s="386"/>
      <c r="G13" s="59" t="s">
        <v>13</v>
      </c>
      <c r="H13" s="73">
        <f>+H9+H11</f>
        <v>1</v>
      </c>
      <c r="I13" s="186">
        <f>+I9+I11</f>
        <v>0.2</v>
      </c>
      <c r="J13" s="73">
        <f aca="true" t="shared" si="0" ref="J13:L14">+J9+J11</f>
        <v>0.2</v>
      </c>
      <c r="K13" s="73">
        <f t="shared" si="0"/>
        <v>0.2</v>
      </c>
      <c r="L13" s="70">
        <f t="shared" si="0"/>
        <v>0.2</v>
      </c>
      <c r="M13" s="70">
        <f>+M9+M11</f>
        <v>0.65</v>
      </c>
      <c r="N13" s="73">
        <v>0.25</v>
      </c>
      <c r="O13" s="73">
        <v>0.65</v>
      </c>
      <c r="P13" s="73">
        <v>0.65</v>
      </c>
      <c r="Q13" s="73">
        <v>0.65</v>
      </c>
      <c r="R13" s="73">
        <f aca="true" t="shared" si="1" ref="R13:T14">+R9+R11</f>
        <v>0.59</v>
      </c>
      <c r="S13" s="186">
        <f t="shared" si="1"/>
        <v>0.81</v>
      </c>
      <c r="T13" s="186">
        <f t="shared" si="1"/>
        <v>0.81</v>
      </c>
      <c r="U13" s="73">
        <f>+U9+U11</f>
        <v>0.69</v>
      </c>
      <c r="V13" s="73"/>
      <c r="W13" s="73"/>
      <c r="X13" s="73"/>
      <c r="Y13" s="73"/>
      <c r="Z13" s="73">
        <f>+Z9+Z11</f>
        <v>1</v>
      </c>
      <c r="AA13" s="73"/>
      <c r="AB13" s="73"/>
      <c r="AC13" s="73"/>
      <c r="AD13" s="73"/>
      <c r="AE13" s="73"/>
      <c r="AF13" s="73"/>
      <c r="AG13" s="73"/>
      <c r="AH13" s="73"/>
      <c r="AI13" s="73"/>
      <c r="AJ13" s="73"/>
      <c r="AK13" s="70">
        <f>+AK9+AK11</f>
        <v>0.591</v>
      </c>
      <c r="AL13" s="70">
        <f>+AL9+AL11</f>
        <v>0.6</v>
      </c>
      <c r="AM13" s="70"/>
      <c r="AN13" s="70"/>
      <c r="AO13" s="95">
        <f>+AL13/U13</f>
        <v>0.8695652173913044</v>
      </c>
      <c r="AP13" s="216"/>
      <c r="AQ13" s="322"/>
      <c r="AR13" s="316"/>
      <c r="AS13" s="316"/>
      <c r="AT13" s="316"/>
      <c r="AU13" s="316"/>
    </row>
    <row r="14" spans="1:47" s="5" customFormat="1" ht="77.25" customHeight="1" thickBot="1">
      <c r="A14" s="375"/>
      <c r="B14" s="378"/>
      <c r="C14" s="381"/>
      <c r="D14" s="361"/>
      <c r="E14" s="383"/>
      <c r="F14" s="386"/>
      <c r="G14" s="57" t="s">
        <v>14</v>
      </c>
      <c r="H14" s="67">
        <f>+H10+H12</f>
        <v>3489165848</v>
      </c>
      <c r="I14" s="183">
        <f>+I10+I12</f>
        <v>973165848</v>
      </c>
      <c r="J14" s="67">
        <f t="shared" si="0"/>
        <v>300000000</v>
      </c>
      <c r="K14" s="67">
        <f t="shared" si="0"/>
        <v>976828324</v>
      </c>
      <c r="L14" s="92">
        <f t="shared" si="0"/>
        <v>973165848</v>
      </c>
      <c r="M14" s="92">
        <f>+M10+M12</f>
        <v>1504165848</v>
      </c>
      <c r="N14" s="67">
        <v>1556129504</v>
      </c>
      <c r="O14" s="67">
        <v>1504165848</v>
      </c>
      <c r="P14" s="67">
        <v>1504165848</v>
      </c>
      <c r="Q14" s="67">
        <v>1504165848</v>
      </c>
      <c r="R14" s="67">
        <f t="shared" si="1"/>
        <v>1336075907</v>
      </c>
      <c r="S14" s="183">
        <f t="shared" si="1"/>
        <v>2143779538</v>
      </c>
      <c r="T14" s="183">
        <f t="shared" si="1"/>
        <v>2143779538</v>
      </c>
      <c r="U14" s="67">
        <f>+U10+U12</f>
        <v>858779538</v>
      </c>
      <c r="V14" s="67"/>
      <c r="W14" s="67"/>
      <c r="X14" s="67"/>
      <c r="Y14" s="67"/>
      <c r="Z14" s="67">
        <f>+Z10+Z12</f>
        <v>150000000</v>
      </c>
      <c r="AA14" s="67"/>
      <c r="AB14" s="67"/>
      <c r="AC14" s="67"/>
      <c r="AD14" s="67"/>
      <c r="AE14" s="67"/>
      <c r="AF14" s="67"/>
      <c r="AG14" s="67"/>
      <c r="AH14" s="67"/>
      <c r="AI14" s="67"/>
      <c r="AJ14" s="67"/>
      <c r="AK14" s="92">
        <f>+AK10+AK12</f>
        <v>65388925</v>
      </c>
      <c r="AL14" s="92">
        <f>+AL10+AL12</f>
        <v>198054157</v>
      </c>
      <c r="AM14" s="92"/>
      <c r="AN14" s="92"/>
      <c r="AO14" s="95">
        <f>+AL14/U14</f>
        <v>0.23062281789019523</v>
      </c>
      <c r="AP14" s="95">
        <f>(L14+R14+U14)/H14</f>
        <v>0.9079595040791537</v>
      </c>
      <c r="AQ14" s="323"/>
      <c r="AR14" s="317"/>
      <c r="AS14" s="317"/>
      <c r="AT14" s="317"/>
      <c r="AU14" s="317"/>
    </row>
    <row r="15" spans="1:47" s="5" customFormat="1" ht="30.75" customHeight="1">
      <c r="A15" s="375"/>
      <c r="B15" s="353">
        <v>2</v>
      </c>
      <c r="C15" s="356" t="s">
        <v>90</v>
      </c>
      <c r="D15" s="359" t="s">
        <v>91</v>
      </c>
      <c r="E15" s="383"/>
      <c r="F15" s="386"/>
      <c r="G15" s="63" t="s">
        <v>9</v>
      </c>
      <c r="H15" s="162">
        <v>5</v>
      </c>
      <c r="I15" s="208">
        <v>1</v>
      </c>
      <c r="J15" s="74">
        <v>1</v>
      </c>
      <c r="K15" s="74">
        <v>1</v>
      </c>
      <c r="L15" s="88">
        <v>0.6</v>
      </c>
      <c r="M15" s="88">
        <v>1</v>
      </c>
      <c r="N15" s="74">
        <v>1</v>
      </c>
      <c r="O15" s="74">
        <v>1</v>
      </c>
      <c r="P15" s="74">
        <v>1</v>
      </c>
      <c r="Q15" s="74">
        <v>1</v>
      </c>
      <c r="R15" s="74">
        <v>1</v>
      </c>
      <c r="S15" s="187">
        <v>1</v>
      </c>
      <c r="T15" s="187">
        <v>1</v>
      </c>
      <c r="U15" s="74">
        <v>1</v>
      </c>
      <c r="V15" s="74"/>
      <c r="W15" s="74"/>
      <c r="X15" s="74"/>
      <c r="Y15" s="74"/>
      <c r="Z15" s="229">
        <v>1</v>
      </c>
      <c r="AA15" s="229"/>
      <c r="AB15" s="229"/>
      <c r="AC15" s="229"/>
      <c r="AD15" s="229"/>
      <c r="AE15" s="229"/>
      <c r="AF15" s="229">
        <v>1</v>
      </c>
      <c r="AG15" s="74"/>
      <c r="AH15" s="74"/>
      <c r="AI15" s="74"/>
      <c r="AJ15" s="74"/>
      <c r="AK15" s="230">
        <v>0.25</v>
      </c>
      <c r="AL15" s="230">
        <v>0.5</v>
      </c>
      <c r="AM15" s="88"/>
      <c r="AN15" s="88"/>
      <c r="AO15" s="218">
        <f>+AL15/U15</f>
        <v>0.5</v>
      </c>
      <c r="AP15" s="95">
        <f>(L15+R15+AL15)/H15</f>
        <v>0.42000000000000004</v>
      </c>
      <c r="AQ15" s="321" t="s">
        <v>255</v>
      </c>
      <c r="AR15" s="362" t="s">
        <v>205</v>
      </c>
      <c r="AS15" s="362" t="s">
        <v>205</v>
      </c>
      <c r="AT15" s="362" t="s">
        <v>206</v>
      </c>
      <c r="AU15" s="362" t="s">
        <v>207</v>
      </c>
    </row>
    <row r="16" spans="1:47" s="5" customFormat="1" ht="30.75" customHeight="1">
      <c r="A16" s="375"/>
      <c r="B16" s="354"/>
      <c r="C16" s="357"/>
      <c r="D16" s="360"/>
      <c r="E16" s="383"/>
      <c r="F16" s="386"/>
      <c r="G16" s="64" t="s">
        <v>10</v>
      </c>
      <c r="H16" s="163">
        <f>+K16+N16+T16+Z16+AF16</f>
        <v>874000000</v>
      </c>
      <c r="I16" s="190">
        <v>250000000</v>
      </c>
      <c r="J16" s="164">
        <v>124000000</v>
      </c>
      <c r="K16" s="164">
        <f>85595420+38404580</f>
        <v>124000000</v>
      </c>
      <c r="L16" s="68">
        <v>110575745</v>
      </c>
      <c r="M16" s="68">
        <v>155000000</v>
      </c>
      <c r="N16" s="67">
        <v>155000000</v>
      </c>
      <c r="O16" s="67">
        <v>155000000</v>
      </c>
      <c r="P16" s="67">
        <v>155000000</v>
      </c>
      <c r="Q16" s="67">
        <v>155000000</v>
      </c>
      <c r="R16" s="67">
        <v>29234500</v>
      </c>
      <c r="S16" s="183">
        <v>115000000</v>
      </c>
      <c r="T16" s="183">
        <v>115000000</v>
      </c>
      <c r="U16" s="67">
        <v>115000000</v>
      </c>
      <c r="V16" s="67"/>
      <c r="W16" s="67"/>
      <c r="X16" s="67"/>
      <c r="Y16" s="67"/>
      <c r="Z16" s="231">
        <v>280000000</v>
      </c>
      <c r="AA16" s="231"/>
      <c r="AB16" s="231"/>
      <c r="AC16" s="231"/>
      <c r="AD16" s="231"/>
      <c r="AE16" s="231"/>
      <c r="AF16" s="231">
        <v>200000000</v>
      </c>
      <c r="AG16" s="67"/>
      <c r="AH16" s="67"/>
      <c r="AI16" s="67"/>
      <c r="AJ16" s="67"/>
      <c r="AK16" s="68">
        <v>26000000</v>
      </c>
      <c r="AL16" s="68">
        <v>26000000</v>
      </c>
      <c r="AM16" s="68"/>
      <c r="AN16" s="68"/>
      <c r="AO16" s="95">
        <f>+AL16/U16</f>
        <v>0.22608695652173913</v>
      </c>
      <c r="AP16" s="91">
        <f>(L16+R16+RAK16+U16)/H16</f>
        <v>0.2915449027459954</v>
      </c>
      <c r="AQ16" s="322"/>
      <c r="AR16" s="363"/>
      <c r="AS16" s="363"/>
      <c r="AT16" s="363"/>
      <c r="AU16" s="363"/>
    </row>
    <row r="17" spans="1:47" s="5" customFormat="1" ht="30.75" customHeight="1">
      <c r="A17" s="375"/>
      <c r="B17" s="354"/>
      <c r="C17" s="357"/>
      <c r="D17" s="360"/>
      <c r="E17" s="383"/>
      <c r="F17" s="386"/>
      <c r="G17" s="64" t="s">
        <v>11</v>
      </c>
      <c r="H17" s="165">
        <v>0</v>
      </c>
      <c r="I17" s="209">
        <v>0</v>
      </c>
      <c r="J17" s="166">
        <v>0</v>
      </c>
      <c r="K17" s="166">
        <v>0</v>
      </c>
      <c r="L17" s="90">
        <v>0</v>
      </c>
      <c r="M17" s="243">
        <v>0.4</v>
      </c>
      <c r="N17" s="99">
        <v>0.4</v>
      </c>
      <c r="O17" s="98">
        <v>0.4</v>
      </c>
      <c r="P17" s="98">
        <v>0.4</v>
      </c>
      <c r="Q17" s="98">
        <v>0.4</v>
      </c>
      <c r="R17" s="232">
        <v>0.4</v>
      </c>
      <c r="S17" s="150">
        <v>0</v>
      </c>
      <c r="T17" s="150">
        <v>0</v>
      </c>
      <c r="U17" s="232">
        <v>0</v>
      </c>
      <c r="V17" s="232"/>
      <c r="W17" s="232"/>
      <c r="X17" s="232"/>
      <c r="Y17" s="232"/>
      <c r="Z17" s="232"/>
      <c r="AA17" s="232"/>
      <c r="AB17" s="232"/>
      <c r="AC17" s="232"/>
      <c r="AD17" s="232"/>
      <c r="AE17" s="232"/>
      <c r="AF17" s="232"/>
      <c r="AG17" s="232"/>
      <c r="AH17" s="232"/>
      <c r="AI17" s="232"/>
      <c r="AJ17" s="232"/>
      <c r="AK17" s="89">
        <v>0</v>
      </c>
      <c r="AL17" s="89">
        <v>0</v>
      </c>
      <c r="AM17" s="90"/>
      <c r="AN17" s="90"/>
      <c r="AO17" s="91"/>
      <c r="AP17" s="91"/>
      <c r="AQ17" s="322"/>
      <c r="AR17" s="363"/>
      <c r="AS17" s="363"/>
      <c r="AT17" s="363"/>
      <c r="AU17" s="363"/>
    </row>
    <row r="18" spans="1:47" s="5" customFormat="1" ht="30.75" customHeight="1">
      <c r="A18" s="375"/>
      <c r="B18" s="354"/>
      <c r="C18" s="357"/>
      <c r="D18" s="360"/>
      <c r="E18" s="383"/>
      <c r="F18" s="386"/>
      <c r="G18" s="64" t="s">
        <v>12</v>
      </c>
      <c r="H18" s="165">
        <v>0</v>
      </c>
      <c r="I18" s="209">
        <v>0</v>
      </c>
      <c r="J18" s="166">
        <v>0</v>
      </c>
      <c r="K18" s="166">
        <v>0</v>
      </c>
      <c r="L18" s="68"/>
      <c r="M18" s="68">
        <v>80302963</v>
      </c>
      <c r="N18" s="75">
        <v>28339305</v>
      </c>
      <c r="O18" s="75">
        <v>80302963</v>
      </c>
      <c r="P18" s="75">
        <v>80302963</v>
      </c>
      <c r="Q18" s="75">
        <v>80302963</v>
      </c>
      <c r="R18" s="75">
        <v>80302963</v>
      </c>
      <c r="S18" s="188">
        <v>1190467</v>
      </c>
      <c r="T18" s="188">
        <v>0</v>
      </c>
      <c r="U18" s="75">
        <v>0</v>
      </c>
      <c r="V18" s="75"/>
      <c r="W18" s="75"/>
      <c r="X18" s="75"/>
      <c r="Y18" s="75"/>
      <c r="Z18" s="75"/>
      <c r="AA18" s="75"/>
      <c r="AB18" s="75"/>
      <c r="AC18" s="75"/>
      <c r="AD18" s="75"/>
      <c r="AE18" s="75"/>
      <c r="AF18" s="75"/>
      <c r="AG18" s="75"/>
      <c r="AH18" s="75"/>
      <c r="AI18" s="75"/>
      <c r="AJ18" s="75"/>
      <c r="AK18" s="68">
        <v>0</v>
      </c>
      <c r="AL18" s="68">
        <v>0</v>
      </c>
      <c r="AM18" s="68"/>
      <c r="AN18" s="68"/>
      <c r="AO18" s="91"/>
      <c r="AP18" s="91"/>
      <c r="AQ18" s="322"/>
      <c r="AR18" s="363"/>
      <c r="AS18" s="363"/>
      <c r="AT18" s="363"/>
      <c r="AU18" s="363"/>
    </row>
    <row r="19" spans="1:47" s="5" customFormat="1" ht="30.75" customHeight="1">
      <c r="A19" s="375"/>
      <c r="B19" s="354"/>
      <c r="C19" s="357"/>
      <c r="D19" s="360"/>
      <c r="E19" s="383"/>
      <c r="F19" s="386"/>
      <c r="G19" s="64" t="s">
        <v>13</v>
      </c>
      <c r="H19" s="167">
        <f>+H15+H17</f>
        <v>5</v>
      </c>
      <c r="I19" s="189">
        <f>+I15+I17</f>
        <v>1</v>
      </c>
      <c r="J19" s="167">
        <f aca="true" t="shared" si="2" ref="J19:L20">+J15+J17</f>
        <v>1</v>
      </c>
      <c r="K19" s="167">
        <f t="shared" si="2"/>
        <v>1</v>
      </c>
      <c r="L19" s="89">
        <f t="shared" si="2"/>
        <v>0.6</v>
      </c>
      <c r="M19" s="244">
        <f>+M15+M17</f>
        <v>1.4</v>
      </c>
      <c r="N19" s="168">
        <v>1.4</v>
      </c>
      <c r="O19" s="168">
        <v>1.4</v>
      </c>
      <c r="P19" s="168">
        <v>1.4</v>
      </c>
      <c r="Q19" s="168">
        <v>1.4</v>
      </c>
      <c r="R19" s="255">
        <f aca="true" t="shared" si="3" ref="R19:U20">+R15+R17</f>
        <v>1.4</v>
      </c>
      <c r="S19" s="189">
        <f t="shared" si="3"/>
        <v>1</v>
      </c>
      <c r="T19" s="189">
        <f t="shared" si="3"/>
        <v>1</v>
      </c>
      <c r="U19" s="167">
        <f t="shared" si="3"/>
        <v>1</v>
      </c>
      <c r="V19" s="167"/>
      <c r="W19" s="167"/>
      <c r="X19" s="167"/>
      <c r="Y19" s="167"/>
      <c r="Z19" s="167">
        <f>+Z15+Z17</f>
        <v>1</v>
      </c>
      <c r="AA19" s="167"/>
      <c r="AB19" s="167"/>
      <c r="AC19" s="167"/>
      <c r="AD19" s="167"/>
      <c r="AE19" s="167"/>
      <c r="AF19" s="167">
        <f>+AF15+AF17</f>
        <v>1</v>
      </c>
      <c r="AG19" s="233"/>
      <c r="AH19" s="233"/>
      <c r="AI19" s="233"/>
      <c r="AJ19" s="233"/>
      <c r="AK19" s="89">
        <f aca="true" t="shared" si="4" ref="AK19:AL19">+AK15+AK17</f>
        <v>0.25</v>
      </c>
      <c r="AL19" s="89">
        <f t="shared" si="4"/>
        <v>0.5</v>
      </c>
      <c r="AM19" s="89"/>
      <c r="AN19" s="89"/>
      <c r="AO19" s="218">
        <f>+AL19/U19</f>
        <v>0.5</v>
      </c>
      <c r="AP19" s="95">
        <f>(L19+R19+AL19)/H19</f>
        <v>0.5</v>
      </c>
      <c r="AQ19" s="322"/>
      <c r="AR19" s="363"/>
      <c r="AS19" s="363"/>
      <c r="AT19" s="363"/>
      <c r="AU19" s="363"/>
    </row>
    <row r="20" spans="1:47" s="5" customFormat="1" ht="30.75" customHeight="1" thickBot="1">
      <c r="A20" s="375"/>
      <c r="B20" s="371"/>
      <c r="C20" s="373"/>
      <c r="D20" s="372"/>
      <c r="E20" s="383"/>
      <c r="F20" s="386"/>
      <c r="G20" s="65" t="s">
        <v>14</v>
      </c>
      <c r="H20" s="163">
        <f>+H16+H18</f>
        <v>874000000</v>
      </c>
      <c r="I20" s="190">
        <f>+I16+I18</f>
        <v>250000000</v>
      </c>
      <c r="J20" s="163">
        <f t="shared" si="2"/>
        <v>124000000</v>
      </c>
      <c r="K20" s="163">
        <f t="shared" si="2"/>
        <v>124000000</v>
      </c>
      <c r="L20" s="92">
        <f t="shared" si="2"/>
        <v>110575745</v>
      </c>
      <c r="M20" s="92">
        <f>+M16+M18</f>
        <v>235302963</v>
      </c>
      <c r="N20" s="163">
        <v>183339305</v>
      </c>
      <c r="O20" s="163">
        <v>235302963</v>
      </c>
      <c r="P20" s="163">
        <v>235302963</v>
      </c>
      <c r="Q20" s="163">
        <v>235302963</v>
      </c>
      <c r="R20" s="163">
        <f t="shared" si="3"/>
        <v>109537463</v>
      </c>
      <c r="S20" s="190">
        <f t="shared" si="3"/>
        <v>116190467</v>
      </c>
      <c r="T20" s="190">
        <f t="shared" si="3"/>
        <v>115000000</v>
      </c>
      <c r="U20" s="163">
        <f t="shared" si="3"/>
        <v>115000000</v>
      </c>
      <c r="V20" s="163"/>
      <c r="W20" s="163"/>
      <c r="X20" s="163"/>
      <c r="Y20" s="163"/>
      <c r="Z20" s="163">
        <f>+Z16+Z18</f>
        <v>280000000</v>
      </c>
      <c r="AA20" s="163"/>
      <c r="AB20" s="163"/>
      <c r="AC20" s="163"/>
      <c r="AD20" s="163"/>
      <c r="AE20" s="163"/>
      <c r="AF20" s="163">
        <f>+AF16+AF18</f>
        <v>200000000</v>
      </c>
      <c r="AG20" s="164"/>
      <c r="AH20" s="164"/>
      <c r="AI20" s="164"/>
      <c r="AJ20" s="164"/>
      <c r="AK20" s="92">
        <f>+AK16+AK18</f>
        <v>26000000</v>
      </c>
      <c r="AL20" s="92">
        <f>+AL16+AL18</f>
        <v>26000000</v>
      </c>
      <c r="AM20" s="92"/>
      <c r="AN20" s="92"/>
      <c r="AO20" s="95">
        <f>+AL20/U20</f>
        <v>0.22608695652173913</v>
      </c>
      <c r="AP20" s="91">
        <f>(L20+R20+RAK20+U20)/H20</f>
        <v>0.38342472311212816</v>
      </c>
      <c r="AQ20" s="323"/>
      <c r="AR20" s="364"/>
      <c r="AS20" s="364"/>
      <c r="AT20" s="364"/>
      <c r="AU20" s="364"/>
    </row>
    <row r="21" spans="1:47" s="5" customFormat="1" ht="42" customHeight="1">
      <c r="A21" s="375"/>
      <c r="B21" s="353">
        <v>3</v>
      </c>
      <c r="C21" s="356" t="s">
        <v>92</v>
      </c>
      <c r="D21" s="359" t="s">
        <v>89</v>
      </c>
      <c r="E21" s="383"/>
      <c r="F21" s="386"/>
      <c r="G21" s="63" t="s">
        <v>9</v>
      </c>
      <c r="H21" s="169">
        <v>25</v>
      </c>
      <c r="I21" s="191">
        <v>5</v>
      </c>
      <c r="J21" s="169">
        <v>5</v>
      </c>
      <c r="K21" s="169">
        <v>5</v>
      </c>
      <c r="L21" s="234">
        <v>5</v>
      </c>
      <c r="M21" s="234">
        <v>10</v>
      </c>
      <c r="N21" s="169">
        <v>10</v>
      </c>
      <c r="O21" s="169">
        <v>10</v>
      </c>
      <c r="P21" s="169">
        <v>10</v>
      </c>
      <c r="Q21" s="169">
        <v>10</v>
      </c>
      <c r="R21" s="169">
        <v>10</v>
      </c>
      <c r="S21" s="191">
        <v>15</v>
      </c>
      <c r="T21" s="191">
        <v>15</v>
      </c>
      <c r="U21" s="169">
        <v>15</v>
      </c>
      <c r="V21" s="169"/>
      <c r="W21" s="169"/>
      <c r="X21" s="169"/>
      <c r="Y21" s="169"/>
      <c r="Z21" s="169">
        <v>20</v>
      </c>
      <c r="AA21" s="169"/>
      <c r="AB21" s="169"/>
      <c r="AC21" s="169"/>
      <c r="AD21" s="169"/>
      <c r="AE21" s="169"/>
      <c r="AF21" s="169">
        <v>25</v>
      </c>
      <c r="AG21" s="169"/>
      <c r="AH21" s="169"/>
      <c r="AI21" s="169"/>
      <c r="AJ21" s="169"/>
      <c r="AK21" s="169">
        <v>10</v>
      </c>
      <c r="AL21" s="234">
        <v>12</v>
      </c>
      <c r="AM21" s="230"/>
      <c r="AN21" s="230"/>
      <c r="AO21" s="218">
        <f>+AL21/U21</f>
        <v>0.8</v>
      </c>
      <c r="AP21" s="218">
        <f>+AL21/H21</f>
        <v>0.48</v>
      </c>
      <c r="AQ21" s="321" t="s">
        <v>239</v>
      </c>
      <c r="AR21" s="315" t="s">
        <v>205</v>
      </c>
      <c r="AS21" s="324" t="s">
        <v>205</v>
      </c>
      <c r="AT21" s="315" t="s">
        <v>219</v>
      </c>
      <c r="AU21" s="315" t="s">
        <v>218</v>
      </c>
    </row>
    <row r="22" spans="1:47" s="5" customFormat="1" ht="42" customHeight="1">
      <c r="A22" s="375"/>
      <c r="B22" s="354"/>
      <c r="C22" s="357"/>
      <c r="D22" s="360"/>
      <c r="E22" s="383"/>
      <c r="F22" s="386"/>
      <c r="G22" s="64" t="s">
        <v>10</v>
      </c>
      <c r="H22" s="67">
        <f>+K22+N22+T22+Z22+AF22</f>
        <v>340000000</v>
      </c>
      <c r="I22" s="183">
        <v>66493359</v>
      </c>
      <c r="J22" s="67">
        <v>70000000</v>
      </c>
      <c r="K22" s="67">
        <v>70000000</v>
      </c>
      <c r="L22" s="68">
        <v>66493359</v>
      </c>
      <c r="M22" s="68">
        <v>30000000</v>
      </c>
      <c r="N22" s="67">
        <v>30000000</v>
      </c>
      <c r="O22" s="67">
        <v>30000000</v>
      </c>
      <c r="P22" s="67">
        <v>30000000</v>
      </c>
      <c r="Q22" s="67">
        <v>30000000</v>
      </c>
      <c r="R22" s="153">
        <v>30000000</v>
      </c>
      <c r="S22" s="183">
        <v>50000000</v>
      </c>
      <c r="T22" s="183">
        <v>50000000</v>
      </c>
      <c r="U22" s="67">
        <v>50000000</v>
      </c>
      <c r="V22" s="67"/>
      <c r="W22" s="67"/>
      <c r="X22" s="67"/>
      <c r="Y22" s="67"/>
      <c r="Z22" s="67">
        <v>90000000</v>
      </c>
      <c r="AA22" s="67"/>
      <c r="AB22" s="67"/>
      <c r="AC22" s="67"/>
      <c r="AD22" s="67"/>
      <c r="AE22" s="67"/>
      <c r="AF22" s="67">
        <v>100000000</v>
      </c>
      <c r="AG22" s="67"/>
      <c r="AH22" s="67"/>
      <c r="AI22" s="67"/>
      <c r="AJ22" s="67"/>
      <c r="AK22" s="68">
        <v>0</v>
      </c>
      <c r="AL22" s="68">
        <v>0</v>
      </c>
      <c r="AM22" s="68"/>
      <c r="AN22" s="68"/>
      <c r="AO22" s="218">
        <f>+AL22/U22</f>
        <v>0</v>
      </c>
      <c r="AP22" s="218">
        <f>(L22+R22+U22)/H22</f>
        <v>0.4308628205882353</v>
      </c>
      <c r="AQ22" s="322"/>
      <c r="AR22" s="316"/>
      <c r="AS22" s="325"/>
      <c r="AT22" s="316"/>
      <c r="AU22" s="316"/>
    </row>
    <row r="23" spans="1:47" s="5" customFormat="1" ht="42" customHeight="1">
      <c r="A23" s="375"/>
      <c r="B23" s="354"/>
      <c r="C23" s="357"/>
      <c r="D23" s="360"/>
      <c r="E23" s="383"/>
      <c r="F23" s="386"/>
      <c r="G23" s="64" t="s">
        <v>11</v>
      </c>
      <c r="H23" s="67">
        <v>0</v>
      </c>
      <c r="I23" s="183">
        <v>0</v>
      </c>
      <c r="J23" s="67">
        <v>0</v>
      </c>
      <c r="K23" s="67">
        <v>0</v>
      </c>
      <c r="L23" s="90">
        <v>0</v>
      </c>
      <c r="M23" s="90">
        <v>0</v>
      </c>
      <c r="N23" s="67">
        <v>0</v>
      </c>
      <c r="O23" s="67">
        <v>0</v>
      </c>
      <c r="P23" s="67">
        <v>0</v>
      </c>
      <c r="Q23" s="67">
        <v>0</v>
      </c>
      <c r="R23" s="67">
        <v>0</v>
      </c>
      <c r="S23" s="183">
        <v>0</v>
      </c>
      <c r="T23" s="183">
        <v>0</v>
      </c>
      <c r="U23" s="67">
        <v>0</v>
      </c>
      <c r="V23" s="67"/>
      <c r="W23" s="67"/>
      <c r="X23" s="67"/>
      <c r="Y23" s="67"/>
      <c r="Z23" s="67"/>
      <c r="AA23" s="67"/>
      <c r="AB23" s="67"/>
      <c r="AC23" s="67"/>
      <c r="AD23" s="67"/>
      <c r="AE23" s="67"/>
      <c r="AF23" s="67"/>
      <c r="AG23" s="67"/>
      <c r="AH23" s="67"/>
      <c r="AI23" s="67"/>
      <c r="AJ23" s="67"/>
      <c r="AK23" s="90"/>
      <c r="AL23" s="90">
        <v>0</v>
      </c>
      <c r="AM23" s="90"/>
      <c r="AN23" s="90"/>
      <c r="AO23" s="218"/>
      <c r="AP23" s="218"/>
      <c r="AQ23" s="322"/>
      <c r="AR23" s="316"/>
      <c r="AS23" s="325"/>
      <c r="AT23" s="316"/>
      <c r="AU23" s="316"/>
    </row>
    <row r="24" spans="1:47" s="5" customFormat="1" ht="42" customHeight="1">
      <c r="A24" s="375"/>
      <c r="B24" s="354"/>
      <c r="C24" s="357"/>
      <c r="D24" s="360"/>
      <c r="E24" s="383"/>
      <c r="F24" s="386"/>
      <c r="G24" s="64" t="s">
        <v>12</v>
      </c>
      <c r="H24" s="67">
        <v>0</v>
      </c>
      <c r="I24" s="183">
        <v>0</v>
      </c>
      <c r="J24" s="67">
        <v>0</v>
      </c>
      <c r="K24" s="67">
        <v>0</v>
      </c>
      <c r="L24" s="68">
        <v>0</v>
      </c>
      <c r="M24" s="68">
        <v>21511408</v>
      </c>
      <c r="N24" s="67">
        <v>40300517</v>
      </c>
      <c r="O24" s="67">
        <v>21511408</v>
      </c>
      <c r="P24" s="67">
        <v>21511408</v>
      </c>
      <c r="Q24" s="67">
        <v>21511408</v>
      </c>
      <c r="R24" s="67">
        <v>21511408</v>
      </c>
      <c r="S24" s="183">
        <v>29994052</v>
      </c>
      <c r="T24" s="183">
        <v>29994052</v>
      </c>
      <c r="U24" s="67">
        <v>29994052</v>
      </c>
      <c r="V24" s="67"/>
      <c r="W24" s="67"/>
      <c r="X24" s="67"/>
      <c r="Y24" s="67"/>
      <c r="Z24" s="67"/>
      <c r="AA24" s="67"/>
      <c r="AB24" s="67"/>
      <c r="AC24" s="67"/>
      <c r="AD24" s="67"/>
      <c r="AE24" s="67"/>
      <c r="AF24" s="67"/>
      <c r="AG24" s="67"/>
      <c r="AH24" s="67"/>
      <c r="AI24" s="67"/>
      <c r="AJ24" s="67"/>
      <c r="AK24" s="68">
        <v>0</v>
      </c>
      <c r="AL24" s="68">
        <v>23808450</v>
      </c>
      <c r="AM24" s="68"/>
      <c r="AN24" s="68"/>
      <c r="AO24" s="95">
        <f>+AL24/U24</f>
        <v>0.7937723786035978</v>
      </c>
      <c r="AP24" s="95"/>
      <c r="AQ24" s="322"/>
      <c r="AR24" s="316"/>
      <c r="AS24" s="325"/>
      <c r="AT24" s="316"/>
      <c r="AU24" s="316"/>
    </row>
    <row r="25" spans="1:47" s="5" customFormat="1" ht="42" customHeight="1">
      <c r="A25" s="375"/>
      <c r="B25" s="354"/>
      <c r="C25" s="357"/>
      <c r="D25" s="360"/>
      <c r="E25" s="383"/>
      <c r="F25" s="386"/>
      <c r="G25" s="64" t="s">
        <v>13</v>
      </c>
      <c r="H25" s="67">
        <f>+H21+H23</f>
        <v>25</v>
      </c>
      <c r="I25" s="183">
        <f>+I21+I23</f>
        <v>5</v>
      </c>
      <c r="J25" s="67">
        <f aca="true" t="shared" si="5" ref="J25:L26">+J21+J23</f>
        <v>5</v>
      </c>
      <c r="K25" s="67">
        <f t="shared" si="5"/>
        <v>5</v>
      </c>
      <c r="L25" s="89">
        <f t="shared" si="5"/>
        <v>5</v>
      </c>
      <c r="M25" s="89">
        <f>+M21+M23</f>
        <v>10</v>
      </c>
      <c r="N25" s="67">
        <v>10</v>
      </c>
      <c r="O25" s="67">
        <v>10</v>
      </c>
      <c r="P25" s="67">
        <v>10</v>
      </c>
      <c r="Q25" s="67">
        <v>10</v>
      </c>
      <c r="R25" s="67">
        <f aca="true" t="shared" si="6" ref="R25:U26">+R21+R23</f>
        <v>10</v>
      </c>
      <c r="S25" s="183">
        <f t="shared" si="6"/>
        <v>15</v>
      </c>
      <c r="T25" s="183">
        <f t="shared" si="6"/>
        <v>15</v>
      </c>
      <c r="U25" s="67">
        <f t="shared" si="6"/>
        <v>15</v>
      </c>
      <c r="V25" s="67"/>
      <c r="W25" s="67"/>
      <c r="X25" s="67"/>
      <c r="Y25" s="67"/>
      <c r="Z25" s="67">
        <f>+Z21+Z23</f>
        <v>20</v>
      </c>
      <c r="AA25" s="67"/>
      <c r="AB25" s="67"/>
      <c r="AC25" s="67"/>
      <c r="AD25" s="67"/>
      <c r="AE25" s="67"/>
      <c r="AF25" s="67">
        <f>+AF21+AF23</f>
        <v>25</v>
      </c>
      <c r="AG25" s="67"/>
      <c r="AH25" s="67"/>
      <c r="AI25" s="67"/>
      <c r="AJ25" s="67"/>
      <c r="AK25" s="89">
        <f>+AK21+AK23</f>
        <v>10</v>
      </c>
      <c r="AL25" s="89">
        <f>+AL21+AL23</f>
        <v>12</v>
      </c>
      <c r="AM25" s="89"/>
      <c r="AN25" s="89"/>
      <c r="AO25" s="95">
        <f>+AL25/U25</f>
        <v>0.8</v>
      </c>
      <c r="AP25" s="216"/>
      <c r="AQ25" s="322"/>
      <c r="AR25" s="316"/>
      <c r="AS25" s="325"/>
      <c r="AT25" s="316"/>
      <c r="AU25" s="316"/>
    </row>
    <row r="26" spans="1:47" s="5" customFormat="1" ht="42" customHeight="1" thickBot="1">
      <c r="A26" s="375"/>
      <c r="B26" s="355"/>
      <c r="C26" s="358"/>
      <c r="D26" s="361"/>
      <c r="E26" s="383"/>
      <c r="F26" s="386"/>
      <c r="G26" s="65" t="s">
        <v>14</v>
      </c>
      <c r="H26" s="170">
        <f>+H22+H24</f>
        <v>340000000</v>
      </c>
      <c r="I26" s="192">
        <f>+I22+I24</f>
        <v>66493359</v>
      </c>
      <c r="J26" s="170">
        <f t="shared" si="5"/>
        <v>70000000</v>
      </c>
      <c r="K26" s="170">
        <f t="shared" si="5"/>
        <v>70000000</v>
      </c>
      <c r="L26" s="92">
        <f t="shared" si="5"/>
        <v>66493359</v>
      </c>
      <c r="M26" s="92">
        <f>+M22+M24</f>
        <v>51511408</v>
      </c>
      <c r="N26" s="170">
        <v>70300517</v>
      </c>
      <c r="O26" s="170">
        <v>51511408</v>
      </c>
      <c r="P26" s="170">
        <v>51511408</v>
      </c>
      <c r="Q26" s="170">
        <v>51511408</v>
      </c>
      <c r="R26" s="170">
        <f t="shared" si="6"/>
        <v>51511408</v>
      </c>
      <c r="S26" s="192">
        <f t="shared" si="6"/>
        <v>79994052</v>
      </c>
      <c r="T26" s="192">
        <f t="shared" si="6"/>
        <v>79994052</v>
      </c>
      <c r="U26" s="170">
        <f t="shared" si="6"/>
        <v>79994052</v>
      </c>
      <c r="V26" s="170"/>
      <c r="W26" s="170"/>
      <c r="X26" s="170"/>
      <c r="Y26" s="170"/>
      <c r="Z26" s="170">
        <f>+Z22+Z24</f>
        <v>90000000</v>
      </c>
      <c r="AA26" s="170"/>
      <c r="AB26" s="170"/>
      <c r="AC26" s="170"/>
      <c r="AD26" s="170"/>
      <c r="AE26" s="170"/>
      <c r="AF26" s="170">
        <f>+AF22+AF24</f>
        <v>100000000</v>
      </c>
      <c r="AG26" s="170"/>
      <c r="AH26" s="170"/>
      <c r="AI26" s="170"/>
      <c r="AJ26" s="170"/>
      <c r="AK26" s="92">
        <f>+AK22+AK24</f>
        <v>0</v>
      </c>
      <c r="AL26" s="92">
        <f>+AL22+AL24</f>
        <v>23808450</v>
      </c>
      <c r="AM26" s="92"/>
      <c r="AN26" s="92"/>
      <c r="AO26" s="95">
        <f>+AL26/U26</f>
        <v>0.2976277536234819</v>
      </c>
      <c r="AP26" s="95">
        <f>(L26+R26+U26)/H26</f>
        <v>0.5823494676470589</v>
      </c>
      <c r="AQ26" s="323"/>
      <c r="AR26" s="317"/>
      <c r="AS26" s="326"/>
      <c r="AT26" s="317"/>
      <c r="AU26" s="317"/>
    </row>
    <row r="27" spans="1:47" s="5" customFormat="1" ht="30.75" customHeight="1">
      <c r="A27" s="374" t="s">
        <v>98</v>
      </c>
      <c r="B27" s="353">
        <v>4</v>
      </c>
      <c r="C27" s="356" t="s">
        <v>93</v>
      </c>
      <c r="D27" s="359" t="s">
        <v>89</v>
      </c>
      <c r="E27" s="383"/>
      <c r="F27" s="386"/>
      <c r="G27" s="63" t="s">
        <v>9</v>
      </c>
      <c r="H27" s="169">
        <v>10</v>
      </c>
      <c r="I27" s="210">
        <v>0.8</v>
      </c>
      <c r="J27" s="169">
        <v>1</v>
      </c>
      <c r="K27" s="169">
        <v>1</v>
      </c>
      <c r="L27" s="88">
        <v>0.8</v>
      </c>
      <c r="M27" s="88">
        <v>4</v>
      </c>
      <c r="N27" s="169">
        <v>4</v>
      </c>
      <c r="O27" s="169">
        <v>4</v>
      </c>
      <c r="P27" s="169">
        <v>4</v>
      </c>
      <c r="Q27" s="169">
        <v>4</v>
      </c>
      <c r="R27" s="169">
        <v>4</v>
      </c>
      <c r="S27" s="191">
        <v>7</v>
      </c>
      <c r="T27" s="191">
        <v>7</v>
      </c>
      <c r="U27" s="169">
        <v>7</v>
      </c>
      <c r="V27" s="169"/>
      <c r="W27" s="169"/>
      <c r="X27" s="169"/>
      <c r="Y27" s="169"/>
      <c r="Z27" s="169">
        <v>9</v>
      </c>
      <c r="AA27" s="169"/>
      <c r="AB27" s="169"/>
      <c r="AC27" s="169"/>
      <c r="AD27" s="169"/>
      <c r="AE27" s="169"/>
      <c r="AF27" s="169">
        <v>10</v>
      </c>
      <c r="AG27" s="169"/>
      <c r="AH27" s="169"/>
      <c r="AI27" s="169"/>
      <c r="AJ27" s="169"/>
      <c r="AK27" s="230">
        <v>4.75</v>
      </c>
      <c r="AL27" s="230">
        <v>5.5</v>
      </c>
      <c r="AM27" s="88"/>
      <c r="AN27" s="88"/>
      <c r="AO27" s="218">
        <f>+AL27/U27</f>
        <v>0.7857142857142857</v>
      </c>
      <c r="AP27" s="218">
        <f>+AL27/H27</f>
        <v>0.55</v>
      </c>
      <c r="AQ27" s="321" t="s">
        <v>232</v>
      </c>
      <c r="AR27" s="315" t="s">
        <v>205</v>
      </c>
      <c r="AS27" s="324" t="s">
        <v>205</v>
      </c>
      <c r="AT27" s="315" t="s">
        <v>233</v>
      </c>
      <c r="AU27" s="318" t="s">
        <v>234</v>
      </c>
    </row>
    <row r="28" spans="1:47" s="5" customFormat="1" ht="30.75" customHeight="1">
      <c r="A28" s="375"/>
      <c r="B28" s="354"/>
      <c r="C28" s="357"/>
      <c r="D28" s="360"/>
      <c r="E28" s="383"/>
      <c r="F28" s="386"/>
      <c r="G28" s="64" t="s">
        <v>10</v>
      </c>
      <c r="H28" s="67">
        <f>+K28+N28+T28+Z28+AF28</f>
        <v>1899885738</v>
      </c>
      <c r="I28" s="183">
        <v>129054090</v>
      </c>
      <c r="J28" s="67">
        <v>380062738</v>
      </c>
      <c r="K28" s="67">
        <f>247726072+132336666</f>
        <v>380062738</v>
      </c>
      <c r="L28" s="68">
        <v>129054090</v>
      </c>
      <c r="M28" s="68">
        <v>549823000</v>
      </c>
      <c r="N28" s="67">
        <v>549823000</v>
      </c>
      <c r="O28" s="67">
        <v>549823000</v>
      </c>
      <c r="P28" s="67">
        <v>549823000</v>
      </c>
      <c r="Q28" s="67">
        <f>549823000-1367840</f>
        <v>548455160</v>
      </c>
      <c r="R28" s="67">
        <v>534003078</v>
      </c>
      <c r="S28" s="183">
        <v>470000000</v>
      </c>
      <c r="T28" s="183">
        <v>470000000</v>
      </c>
      <c r="U28" s="67">
        <v>470000000</v>
      </c>
      <c r="V28" s="67"/>
      <c r="W28" s="67"/>
      <c r="X28" s="67"/>
      <c r="Y28" s="67"/>
      <c r="Z28" s="67">
        <v>300000000</v>
      </c>
      <c r="AA28" s="67"/>
      <c r="AB28" s="67"/>
      <c r="AC28" s="67"/>
      <c r="AD28" s="67"/>
      <c r="AE28" s="67"/>
      <c r="AF28" s="67">
        <v>200000000</v>
      </c>
      <c r="AG28" s="67"/>
      <c r="AH28" s="67"/>
      <c r="AI28" s="67"/>
      <c r="AJ28" s="67"/>
      <c r="AK28" s="68">
        <v>150558000</v>
      </c>
      <c r="AL28" s="68">
        <v>180536385</v>
      </c>
      <c r="AM28" s="68"/>
      <c r="AN28" s="68"/>
      <c r="AO28" s="218">
        <f>+AL28/U28</f>
        <v>0.3841199680851064</v>
      </c>
      <c r="AP28" s="218">
        <f>(L28+R28+U28)/H28</f>
        <v>0.5963817430372226</v>
      </c>
      <c r="AQ28" s="322"/>
      <c r="AR28" s="316"/>
      <c r="AS28" s="325"/>
      <c r="AT28" s="316"/>
      <c r="AU28" s="319"/>
    </row>
    <row r="29" spans="1:47" s="5" customFormat="1" ht="30.75" customHeight="1" thickBot="1">
      <c r="A29" s="375"/>
      <c r="B29" s="354"/>
      <c r="C29" s="357"/>
      <c r="D29" s="360"/>
      <c r="E29" s="383"/>
      <c r="F29" s="386"/>
      <c r="G29" s="64" t="s">
        <v>11</v>
      </c>
      <c r="H29" s="67">
        <v>0</v>
      </c>
      <c r="I29" s="183">
        <v>0</v>
      </c>
      <c r="J29" s="67">
        <v>0</v>
      </c>
      <c r="K29" s="67">
        <v>0</v>
      </c>
      <c r="L29" s="90">
        <v>0</v>
      </c>
      <c r="M29" s="90">
        <v>0</v>
      </c>
      <c r="N29" s="67">
        <v>0</v>
      </c>
      <c r="O29" s="67">
        <v>0</v>
      </c>
      <c r="P29" s="67">
        <v>0</v>
      </c>
      <c r="Q29" s="67">
        <v>0</v>
      </c>
      <c r="R29" s="67">
        <v>0</v>
      </c>
      <c r="S29" s="183">
        <v>0</v>
      </c>
      <c r="T29" s="183">
        <v>0</v>
      </c>
      <c r="U29" s="67">
        <v>0</v>
      </c>
      <c r="V29" s="67"/>
      <c r="W29" s="67"/>
      <c r="X29" s="67"/>
      <c r="Y29" s="67"/>
      <c r="Z29" s="67"/>
      <c r="AA29" s="67"/>
      <c r="AB29" s="67"/>
      <c r="AC29" s="67"/>
      <c r="AD29" s="67"/>
      <c r="AE29" s="67"/>
      <c r="AF29" s="67"/>
      <c r="AG29" s="67"/>
      <c r="AH29" s="67"/>
      <c r="AI29" s="67"/>
      <c r="AJ29" s="67"/>
      <c r="AK29" s="90">
        <v>0</v>
      </c>
      <c r="AL29" s="90">
        <v>0</v>
      </c>
      <c r="AM29" s="90"/>
      <c r="AN29" s="235"/>
      <c r="AO29" s="218"/>
      <c r="AP29" s="218"/>
      <c r="AQ29" s="322"/>
      <c r="AR29" s="316"/>
      <c r="AS29" s="325"/>
      <c r="AT29" s="316"/>
      <c r="AU29" s="319"/>
    </row>
    <row r="30" spans="1:47" s="5" customFormat="1" ht="30.75" customHeight="1">
      <c r="A30" s="375"/>
      <c r="B30" s="354"/>
      <c r="C30" s="357"/>
      <c r="D30" s="360"/>
      <c r="E30" s="383"/>
      <c r="F30" s="386"/>
      <c r="G30" s="64" t="s">
        <v>12</v>
      </c>
      <c r="H30" s="67">
        <v>0</v>
      </c>
      <c r="I30" s="183">
        <v>0</v>
      </c>
      <c r="J30" s="67">
        <v>0</v>
      </c>
      <c r="K30" s="67">
        <v>0</v>
      </c>
      <c r="L30" s="68">
        <v>0</v>
      </c>
      <c r="M30" s="68">
        <v>115472095</v>
      </c>
      <c r="N30" s="67">
        <v>96683188</v>
      </c>
      <c r="O30" s="67">
        <v>115472095</v>
      </c>
      <c r="P30" s="67">
        <v>115472095</v>
      </c>
      <c r="Q30" s="67">
        <v>115472095</v>
      </c>
      <c r="R30" s="67">
        <v>115472095</v>
      </c>
      <c r="S30" s="183">
        <f>1773200+17245700+8004334+3492800+2837900+323000000+3856633+66531591+4219267+1673633</f>
        <v>432635058</v>
      </c>
      <c r="T30" s="183">
        <v>404885358</v>
      </c>
      <c r="U30" s="67">
        <v>404885358</v>
      </c>
      <c r="V30" s="67"/>
      <c r="W30" s="67"/>
      <c r="X30" s="67"/>
      <c r="Y30" s="67"/>
      <c r="Z30" s="67"/>
      <c r="AA30" s="67"/>
      <c r="AB30" s="67"/>
      <c r="AC30" s="67"/>
      <c r="AD30" s="67"/>
      <c r="AE30" s="67"/>
      <c r="AF30" s="67"/>
      <c r="AG30" s="67"/>
      <c r="AH30" s="67"/>
      <c r="AI30" s="67"/>
      <c r="AJ30" s="67"/>
      <c r="AK30" s="68">
        <v>105632000</v>
      </c>
      <c r="AL30" s="68">
        <v>172163591</v>
      </c>
      <c r="AM30" s="68"/>
      <c r="AN30" s="68"/>
      <c r="AO30" s="95">
        <f>+AL30/U30</f>
        <v>0.4252156507966386</v>
      </c>
      <c r="AP30" s="95"/>
      <c r="AQ30" s="322"/>
      <c r="AR30" s="316"/>
      <c r="AS30" s="325"/>
      <c r="AT30" s="316"/>
      <c r="AU30" s="319"/>
    </row>
    <row r="31" spans="1:47" s="5" customFormat="1" ht="30.75" customHeight="1">
      <c r="A31" s="375"/>
      <c r="B31" s="354"/>
      <c r="C31" s="357"/>
      <c r="D31" s="360"/>
      <c r="E31" s="383"/>
      <c r="F31" s="386"/>
      <c r="G31" s="64" t="s">
        <v>13</v>
      </c>
      <c r="H31" s="67">
        <f>+H27+H29</f>
        <v>10</v>
      </c>
      <c r="I31" s="211">
        <f>+I27+I29</f>
        <v>0.8</v>
      </c>
      <c r="J31" s="67">
        <f aca="true" t="shared" si="7" ref="J31:L32">+J27+J29</f>
        <v>1</v>
      </c>
      <c r="K31" s="67">
        <f t="shared" si="7"/>
        <v>1</v>
      </c>
      <c r="L31" s="89">
        <f t="shared" si="7"/>
        <v>0.8</v>
      </c>
      <c r="M31" s="89">
        <f>+M27+M29</f>
        <v>4</v>
      </c>
      <c r="N31" s="67">
        <v>4</v>
      </c>
      <c r="O31" s="67">
        <v>4</v>
      </c>
      <c r="P31" s="67">
        <v>4</v>
      </c>
      <c r="Q31" s="67">
        <v>4</v>
      </c>
      <c r="R31" s="67">
        <f aca="true" t="shared" si="8" ref="R31:U32">+R27+R29</f>
        <v>4</v>
      </c>
      <c r="S31" s="183">
        <f t="shared" si="8"/>
        <v>7</v>
      </c>
      <c r="T31" s="183">
        <f>+T27+T29</f>
        <v>7</v>
      </c>
      <c r="U31" s="67">
        <f>+U27+U29</f>
        <v>7</v>
      </c>
      <c r="V31" s="67"/>
      <c r="W31" s="67"/>
      <c r="X31" s="67"/>
      <c r="Y31" s="67"/>
      <c r="Z31" s="67">
        <f>+Z27+Z29</f>
        <v>9</v>
      </c>
      <c r="AA31" s="67"/>
      <c r="AB31" s="67"/>
      <c r="AC31" s="67"/>
      <c r="AD31" s="67"/>
      <c r="AE31" s="67"/>
      <c r="AF31" s="67">
        <f>+AF27+AF29</f>
        <v>10</v>
      </c>
      <c r="AG31" s="67"/>
      <c r="AH31" s="67"/>
      <c r="AI31" s="67"/>
      <c r="AJ31" s="67"/>
      <c r="AK31" s="89">
        <f aca="true" t="shared" si="9" ref="AK31:AL32">+AK27+AK29</f>
        <v>4.75</v>
      </c>
      <c r="AL31" s="89">
        <f t="shared" si="9"/>
        <v>5.5</v>
      </c>
      <c r="AM31" s="89"/>
      <c r="AN31" s="89"/>
      <c r="AO31" s="95">
        <f>+AL31/U31</f>
        <v>0.7857142857142857</v>
      </c>
      <c r="AP31" s="216"/>
      <c r="AQ31" s="322"/>
      <c r="AR31" s="316"/>
      <c r="AS31" s="325"/>
      <c r="AT31" s="316"/>
      <c r="AU31" s="319"/>
    </row>
    <row r="32" spans="1:47" s="5" customFormat="1" ht="30.75" customHeight="1" thickBot="1">
      <c r="A32" s="388"/>
      <c r="B32" s="355"/>
      <c r="C32" s="358"/>
      <c r="D32" s="361"/>
      <c r="E32" s="383"/>
      <c r="F32" s="386"/>
      <c r="G32" s="65" t="s">
        <v>14</v>
      </c>
      <c r="H32" s="170">
        <f>+H28+H30</f>
        <v>1899885738</v>
      </c>
      <c r="I32" s="192">
        <f>+I28+I30</f>
        <v>129054090</v>
      </c>
      <c r="J32" s="170">
        <f t="shared" si="7"/>
        <v>380062738</v>
      </c>
      <c r="K32" s="170">
        <f t="shared" si="7"/>
        <v>380062738</v>
      </c>
      <c r="L32" s="92">
        <f t="shared" si="7"/>
        <v>129054090</v>
      </c>
      <c r="M32" s="92">
        <f>+M28+M30</f>
        <v>665295095</v>
      </c>
      <c r="N32" s="170">
        <v>646506188</v>
      </c>
      <c r="O32" s="170">
        <v>646506188</v>
      </c>
      <c r="P32" s="170">
        <v>646506188</v>
      </c>
      <c r="Q32" s="170">
        <v>646506188</v>
      </c>
      <c r="R32" s="170">
        <f t="shared" si="8"/>
        <v>649475173</v>
      </c>
      <c r="S32" s="192">
        <f t="shared" si="8"/>
        <v>902635058</v>
      </c>
      <c r="T32" s="192">
        <f t="shared" si="8"/>
        <v>874885358</v>
      </c>
      <c r="U32" s="170">
        <f t="shared" si="8"/>
        <v>874885358</v>
      </c>
      <c r="V32" s="170"/>
      <c r="W32" s="170"/>
      <c r="X32" s="170"/>
      <c r="Y32" s="170"/>
      <c r="Z32" s="170">
        <f>+Z28+Z30</f>
        <v>300000000</v>
      </c>
      <c r="AA32" s="170"/>
      <c r="AB32" s="170"/>
      <c r="AC32" s="170"/>
      <c r="AD32" s="170"/>
      <c r="AE32" s="170"/>
      <c r="AF32" s="170">
        <f>+AF28+AF30</f>
        <v>200000000</v>
      </c>
      <c r="AG32" s="170"/>
      <c r="AH32" s="170"/>
      <c r="AI32" s="170"/>
      <c r="AJ32" s="170"/>
      <c r="AK32" s="92">
        <f t="shared" si="9"/>
        <v>256190000</v>
      </c>
      <c r="AL32" s="92">
        <f t="shared" si="9"/>
        <v>352699976</v>
      </c>
      <c r="AM32" s="92"/>
      <c r="AN32" s="92"/>
      <c r="AO32" s="95">
        <f>+AL32/U32</f>
        <v>0.40313850583381233</v>
      </c>
      <c r="AP32" s="95">
        <f>(L32+R32+U32)/H32</f>
        <v>0.870270557818146</v>
      </c>
      <c r="AQ32" s="323"/>
      <c r="AR32" s="317"/>
      <c r="AS32" s="326"/>
      <c r="AT32" s="317"/>
      <c r="AU32" s="320"/>
    </row>
    <row r="33" spans="1:47" s="58" customFormat="1" ht="30.75" customHeight="1">
      <c r="A33" s="389" t="s">
        <v>99</v>
      </c>
      <c r="B33" s="353">
        <v>5</v>
      </c>
      <c r="C33" s="356" t="s">
        <v>94</v>
      </c>
      <c r="D33" s="359" t="s">
        <v>89</v>
      </c>
      <c r="E33" s="383"/>
      <c r="F33" s="386"/>
      <c r="G33" s="63" t="s">
        <v>9</v>
      </c>
      <c r="H33" s="171">
        <v>0.9</v>
      </c>
      <c r="I33" s="193">
        <v>0.85</v>
      </c>
      <c r="J33" s="171">
        <v>0.85</v>
      </c>
      <c r="K33" s="171">
        <v>0.85</v>
      </c>
      <c r="L33" s="172">
        <v>0.85</v>
      </c>
      <c r="M33" s="245">
        <v>0.865</v>
      </c>
      <c r="N33" s="173">
        <v>0.865</v>
      </c>
      <c r="O33" s="173">
        <v>0.865</v>
      </c>
      <c r="P33" s="173">
        <v>0.865</v>
      </c>
      <c r="Q33" s="173">
        <v>0.865</v>
      </c>
      <c r="R33" s="171">
        <v>0.87</v>
      </c>
      <c r="S33" s="193">
        <v>0.88</v>
      </c>
      <c r="T33" s="193">
        <v>0.88</v>
      </c>
      <c r="U33" s="171">
        <v>0.88</v>
      </c>
      <c r="V33" s="171"/>
      <c r="W33" s="171"/>
      <c r="X33" s="171"/>
      <c r="Y33" s="171"/>
      <c r="Z33" s="171">
        <v>0.89</v>
      </c>
      <c r="AA33" s="171"/>
      <c r="AB33" s="171"/>
      <c r="AC33" s="171"/>
      <c r="AD33" s="171"/>
      <c r="AE33" s="171"/>
      <c r="AF33" s="171">
        <v>0.9</v>
      </c>
      <c r="AG33" s="171"/>
      <c r="AH33" s="171"/>
      <c r="AI33" s="171"/>
      <c r="AJ33" s="171"/>
      <c r="AK33" s="236">
        <v>0.8687</v>
      </c>
      <c r="AL33" s="236">
        <v>0.8725</v>
      </c>
      <c r="AM33" s="228"/>
      <c r="AN33" s="228"/>
      <c r="AO33" s="218">
        <f>+AL33/U33</f>
        <v>0.9914772727272728</v>
      </c>
      <c r="AP33" s="218">
        <f>+AL33/H33</f>
        <v>0.9694444444444444</v>
      </c>
      <c r="AQ33" s="321" t="s">
        <v>240</v>
      </c>
      <c r="AR33" s="315" t="s">
        <v>205</v>
      </c>
      <c r="AS33" s="324" t="s">
        <v>205</v>
      </c>
      <c r="AT33" s="315" t="s">
        <v>235</v>
      </c>
      <c r="AU33" s="318" t="s">
        <v>236</v>
      </c>
    </row>
    <row r="34" spans="1:47" s="5" customFormat="1" ht="30.75" customHeight="1">
      <c r="A34" s="389"/>
      <c r="B34" s="354"/>
      <c r="C34" s="357"/>
      <c r="D34" s="360"/>
      <c r="E34" s="383"/>
      <c r="F34" s="386"/>
      <c r="G34" s="64" t="s">
        <v>10</v>
      </c>
      <c r="H34" s="174">
        <f>+K34+N34+T34+Z34+AF34</f>
        <v>3071438958</v>
      </c>
      <c r="I34" s="174">
        <v>425843558</v>
      </c>
      <c r="J34" s="175">
        <v>456438958</v>
      </c>
      <c r="K34" s="67">
        <f>8500000+417938958</f>
        <v>426438958</v>
      </c>
      <c r="L34" s="68">
        <v>425843558</v>
      </c>
      <c r="M34" s="68">
        <v>521417500</v>
      </c>
      <c r="N34" s="67">
        <v>522000000</v>
      </c>
      <c r="O34" s="67">
        <v>522000000</v>
      </c>
      <c r="P34" s="67">
        <v>522000000</v>
      </c>
      <c r="Q34" s="67">
        <v>522000000</v>
      </c>
      <c r="R34" s="153">
        <v>521417500</v>
      </c>
      <c r="S34" s="183">
        <v>527000000</v>
      </c>
      <c r="T34" s="183">
        <f>+S34</f>
        <v>527000000</v>
      </c>
      <c r="U34" s="67">
        <v>524176500</v>
      </c>
      <c r="V34" s="67"/>
      <c r="W34" s="67"/>
      <c r="X34" s="67"/>
      <c r="Y34" s="67"/>
      <c r="Z34" s="67">
        <v>786000000</v>
      </c>
      <c r="AA34" s="67"/>
      <c r="AB34" s="67"/>
      <c r="AC34" s="67"/>
      <c r="AD34" s="67"/>
      <c r="AE34" s="67"/>
      <c r="AF34" s="67">
        <v>810000000</v>
      </c>
      <c r="AG34" s="67"/>
      <c r="AH34" s="67"/>
      <c r="AI34" s="67"/>
      <c r="AJ34" s="67"/>
      <c r="AK34" s="68">
        <v>481008000</v>
      </c>
      <c r="AL34" s="68">
        <f>480184500</f>
        <v>480184500</v>
      </c>
      <c r="AM34" s="68"/>
      <c r="AN34" s="68"/>
      <c r="AO34" s="218">
        <f>+AL34/U34</f>
        <v>0.9160740704705381</v>
      </c>
      <c r="AP34" s="218">
        <f>(L34+R34+U34)/H34</f>
        <v>0.47907107323993253</v>
      </c>
      <c r="AQ34" s="322"/>
      <c r="AR34" s="316"/>
      <c r="AS34" s="325"/>
      <c r="AT34" s="316"/>
      <c r="AU34" s="319"/>
    </row>
    <row r="35" spans="1:47" s="58" customFormat="1" ht="30.75" customHeight="1">
      <c r="A35" s="389"/>
      <c r="B35" s="354"/>
      <c r="C35" s="357"/>
      <c r="D35" s="360"/>
      <c r="E35" s="383"/>
      <c r="F35" s="386"/>
      <c r="G35" s="64" t="s">
        <v>11</v>
      </c>
      <c r="H35" s="97">
        <v>0</v>
      </c>
      <c r="I35" s="160">
        <v>0</v>
      </c>
      <c r="J35" s="97">
        <v>0</v>
      </c>
      <c r="K35" s="97">
        <v>0</v>
      </c>
      <c r="L35" s="70"/>
      <c r="M35" s="70">
        <v>0</v>
      </c>
      <c r="N35" s="97">
        <v>0</v>
      </c>
      <c r="O35" s="97">
        <v>0</v>
      </c>
      <c r="P35" s="97">
        <v>0</v>
      </c>
      <c r="Q35" s="97">
        <v>0</v>
      </c>
      <c r="R35" s="97">
        <v>0</v>
      </c>
      <c r="S35" s="160">
        <v>0</v>
      </c>
      <c r="T35" s="160">
        <v>0</v>
      </c>
      <c r="U35" s="97"/>
      <c r="V35" s="97"/>
      <c r="W35" s="97"/>
      <c r="X35" s="97"/>
      <c r="Y35" s="97"/>
      <c r="Z35" s="97"/>
      <c r="AA35" s="97"/>
      <c r="AB35" s="97"/>
      <c r="AC35" s="97"/>
      <c r="AD35" s="97"/>
      <c r="AE35" s="97"/>
      <c r="AF35" s="97"/>
      <c r="AG35" s="97"/>
      <c r="AH35" s="97"/>
      <c r="AI35" s="97"/>
      <c r="AJ35" s="97"/>
      <c r="AK35" s="70"/>
      <c r="AL35" s="70"/>
      <c r="AM35" s="70"/>
      <c r="AN35" s="70"/>
      <c r="AO35" s="218"/>
      <c r="AP35" s="218"/>
      <c r="AQ35" s="322"/>
      <c r="AR35" s="316"/>
      <c r="AS35" s="325"/>
      <c r="AT35" s="316"/>
      <c r="AU35" s="319"/>
    </row>
    <row r="36" spans="1:47" s="5" customFormat="1" ht="30.75" customHeight="1">
      <c r="A36" s="389"/>
      <c r="B36" s="354"/>
      <c r="C36" s="357"/>
      <c r="D36" s="360"/>
      <c r="E36" s="383"/>
      <c r="F36" s="386"/>
      <c r="G36" s="64" t="s">
        <v>12</v>
      </c>
      <c r="H36" s="67">
        <v>0</v>
      </c>
      <c r="I36" s="183">
        <v>0</v>
      </c>
      <c r="J36" s="67">
        <v>0</v>
      </c>
      <c r="K36" s="67">
        <v>0</v>
      </c>
      <c r="L36" s="68"/>
      <c r="M36" s="68">
        <v>130745383</v>
      </c>
      <c r="N36" s="67">
        <v>117004537</v>
      </c>
      <c r="O36" s="67">
        <v>130745383</v>
      </c>
      <c r="P36" s="67">
        <v>130745383</v>
      </c>
      <c r="Q36" s="67">
        <v>130745383</v>
      </c>
      <c r="R36" s="153">
        <v>130745383</v>
      </c>
      <c r="S36" s="183">
        <v>2885500</v>
      </c>
      <c r="T36" s="183">
        <v>2885500</v>
      </c>
      <c r="U36" s="67">
        <v>2885500</v>
      </c>
      <c r="V36" s="67"/>
      <c r="W36" s="67"/>
      <c r="X36" s="67"/>
      <c r="Y36" s="67"/>
      <c r="Z36" s="67"/>
      <c r="AA36" s="67"/>
      <c r="AB36" s="67"/>
      <c r="AC36" s="67"/>
      <c r="AD36" s="67"/>
      <c r="AE36" s="67"/>
      <c r="AF36" s="67"/>
      <c r="AG36" s="67"/>
      <c r="AH36" s="67"/>
      <c r="AI36" s="67"/>
      <c r="AJ36" s="67"/>
      <c r="AK36" s="68">
        <v>2885500</v>
      </c>
      <c r="AL36" s="68">
        <v>2885500</v>
      </c>
      <c r="AM36" s="68"/>
      <c r="AN36" s="68"/>
      <c r="AO36" s="95">
        <f>+AL36/U36</f>
        <v>1</v>
      </c>
      <c r="AP36" s="95"/>
      <c r="AQ36" s="322"/>
      <c r="AR36" s="316"/>
      <c r="AS36" s="325"/>
      <c r="AT36" s="316"/>
      <c r="AU36" s="319"/>
    </row>
    <row r="37" spans="1:47" s="58" customFormat="1" ht="30.75" customHeight="1">
      <c r="A37" s="389"/>
      <c r="B37" s="354"/>
      <c r="C37" s="357"/>
      <c r="D37" s="360"/>
      <c r="E37" s="383"/>
      <c r="F37" s="386"/>
      <c r="G37" s="64" t="s">
        <v>13</v>
      </c>
      <c r="H37" s="97">
        <f>+H33+H35</f>
        <v>0.9</v>
      </c>
      <c r="I37" s="160">
        <f>+I33+I35</f>
        <v>0.85</v>
      </c>
      <c r="J37" s="97">
        <f aca="true" t="shared" si="10" ref="J37:L38">+J33+J35</f>
        <v>0.85</v>
      </c>
      <c r="K37" s="97">
        <f t="shared" si="10"/>
        <v>0.85</v>
      </c>
      <c r="L37" s="70">
        <f t="shared" si="10"/>
        <v>0.85</v>
      </c>
      <c r="M37" s="246">
        <f>+M33+M35</f>
        <v>0.865</v>
      </c>
      <c r="N37" s="176">
        <v>0.865</v>
      </c>
      <c r="O37" s="176">
        <v>0.865</v>
      </c>
      <c r="P37" s="176">
        <v>0.865</v>
      </c>
      <c r="Q37" s="176">
        <v>0.865</v>
      </c>
      <c r="R37" s="97">
        <f aca="true" t="shared" si="11" ref="R37:U38">+R33+R35</f>
        <v>0.87</v>
      </c>
      <c r="S37" s="160">
        <f t="shared" si="11"/>
        <v>0.88</v>
      </c>
      <c r="T37" s="160">
        <f t="shared" si="11"/>
        <v>0.88</v>
      </c>
      <c r="U37" s="97">
        <f t="shared" si="11"/>
        <v>0.88</v>
      </c>
      <c r="V37" s="97"/>
      <c r="W37" s="97"/>
      <c r="X37" s="97"/>
      <c r="Y37" s="97"/>
      <c r="Z37" s="97">
        <f>+Z33+Z35</f>
        <v>0.89</v>
      </c>
      <c r="AA37" s="97"/>
      <c r="AB37" s="97"/>
      <c r="AC37" s="97"/>
      <c r="AD37" s="97"/>
      <c r="AE37" s="97"/>
      <c r="AF37" s="97">
        <f>+AF33+AF35</f>
        <v>0.9</v>
      </c>
      <c r="AG37" s="97"/>
      <c r="AH37" s="97"/>
      <c r="AI37" s="97"/>
      <c r="AJ37" s="97"/>
      <c r="AK37" s="236">
        <f aca="true" t="shared" si="12" ref="AK37:AL37">+AK33+AK35</f>
        <v>0.8687</v>
      </c>
      <c r="AL37" s="236">
        <f t="shared" si="12"/>
        <v>0.8725</v>
      </c>
      <c r="AM37" s="70"/>
      <c r="AN37" s="70"/>
      <c r="AO37" s="95">
        <f>+AL37/U37</f>
        <v>0.9914772727272728</v>
      </c>
      <c r="AP37" s="216"/>
      <c r="AQ37" s="322"/>
      <c r="AR37" s="316"/>
      <c r="AS37" s="325"/>
      <c r="AT37" s="316"/>
      <c r="AU37" s="319"/>
    </row>
    <row r="38" spans="1:47" s="5" customFormat="1" ht="30.75" customHeight="1" thickBot="1">
      <c r="A38" s="389"/>
      <c r="B38" s="355"/>
      <c r="C38" s="358"/>
      <c r="D38" s="361"/>
      <c r="E38" s="383"/>
      <c r="F38" s="386"/>
      <c r="G38" s="65" t="s">
        <v>14</v>
      </c>
      <c r="H38" s="170">
        <f>+H34+H36</f>
        <v>3071438958</v>
      </c>
      <c r="I38" s="192">
        <f>+I34+I36</f>
        <v>425843558</v>
      </c>
      <c r="J38" s="170">
        <f t="shared" si="10"/>
        <v>456438958</v>
      </c>
      <c r="K38" s="170">
        <f t="shared" si="10"/>
        <v>426438958</v>
      </c>
      <c r="L38" s="92">
        <f t="shared" si="10"/>
        <v>425843558</v>
      </c>
      <c r="M38" s="92">
        <f>+M34+M36</f>
        <v>652162883</v>
      </c>
      <c r="N38" s="170">
        <v>639004537</v>
      </c>
      <c r="O38" s="170">
        <v>652745383</v>
      </c>
      <c r="P38" s="170">
        <v>652745383</v>
      </c>
      <c r="Q38" s="170">
        <v>652745383</v>
      </c>
      <c r="R38" s="170">
        <f t="shared" si="11"/>
        <v>652162883</v>
      </c>
      <c r="S38" s="192">
        <f>+S34+S36</f>
        <v>529885500</v>
      </c>
      <c r="T38" s="192">
        <f t="shared" si="11"/>
        <v>529885500</v>
      </c>
      <c r="U38" s="170">
        <f>U34+U36</f>
        <v>527062000</v>
      </c>
      <c r="V38" s="170"/>
      <c r="W38" s="170"/>
      <c r="X38" s="170"/>
      <c r="Y38" s="170"/>
      <c r="Z38" s="170">
        <f>+Z34+Z36</f>
        <v>786000000</v>
      </c>
      <c r="AA38" s="170"/>
      <c r="AB38" s="170"/>
      <c r="AC38" s="170"/>
      <c r="AD38" s="170"/>
      <c r="AE38" s="170"/>
      <c r="AF38" s="170">
        <f>+AF34+AF36</f>
        <v>810000000</v>
      </c>
      <c r="AG38" s="170"/>
      <c r="AH38" s="170"/>
      <c r="AI38" s="170"/>
      <c r="AJ38" s="170"/>
      <c r="AK38" s="170">
        <f>+AK34+AK36</f>
        <v>483893500</v>
      </c>
      <c r="AL38" s="170">
        <f>+AL34+AL36</f>
        <v>483070000</v>
      </c>
      <c r="AM38" s="92"/>
      <c r="AN38" s="92"/>
      <c r="AO38" s="95">
        <f>+AL38/U38</f>
        <v>0.916533538748762</v>
      </c>
      <c r="AP38" s="95">
        <f>(L38+R38+U38)/H38</f>
        <v>0.5225786554602919</v>
      </c>
      <c r="AQ38" s="323"/>
      <c r="AR38" s="317"/>
      <c r="AS38" s="326"/>
      <c r="AT38" s="317"/>
      <c r="AU38" s="320"/>
    </row>
    <row r="39" spans="1:47" s="58" customFormat="1" ht="30.75" customHeight="1">
      <c r="A39" s="389"/>
      <c r="B39" s="353">
        <v>6</v>
      </c>
      <c r="C39" s="356" t="s">
        <v>95</v>
      </c>
      <c r="D39" s="359" t="s">
        <v>96</v>
      </c>
      <c r="E39" s="383"/>
      <c r="F39" s="386"/>
      <c r="G39" s="63" t="s">
        <v>9</v>
      </c>
      <c r="H39" s="76">
        <v>0.82</v>
      </c>
      <c r="I39" s="76">
        <v>0.82</v>
      </c>
      <c r="J39" s="76">
        <v>0.82</v>
      </c>
      <c r="K39" s="237">
        <v>0.82</v>
      </c>
      <c r="L39" s="172">
        <v>0.82</v>
      </c>
      <c r="M39" s="172">
        <v>0.82</v>
      </c>
      <c r="N39" s="237">
        <v>0.82</v>
      </c>
      <c r="O39" s="237">
        <v>0.82</v>
      </c>
      <c r="P39" s="237">
        <v>0.82</v>
      </c>
      <c r="Q39" s="237">
        <v>0.82</v>
      </c>
      <c r="R39" s="237">
        <v>0.82</v>
      </c>
      <c r="S39" s="76">
        <v>0.82</v>
      </c>
      <c r="T39" s="76">
        <v>0.82</v>
      </c>
      <c r="U39" s="237">
        <v>0.82</v>
      </c>
      <c r="V39" s="237"/>
      <c r="W39" s="237"/>
      <c r="X39" s="237"/>
      <c r="Y39" s="237"/>
      <c r="Z39" s="237">
        <v>0.82</v>
      </c>
      <c r="AA39" s="237"/>
      <c r="AB39" s="237"/>
      <c r="AC39" s="237"/>
      <c r="AD39" s="237"/>
      <c r="AE39" s="237"/>
      <c r="AF39" s="237">
        <v>0.82</v>
      </c>
      <c r="AG39" s="237"/>
      <c r="AH39" s="237"/>
      <c r="AI39" s="237"/>
      <c r="AJ39" s="237"/>
      <c r="AK39" s="228">
        <v>0.82</v>
      </c>
      <c r="AL39" s="228">
        <v>0.82</v>
      </c>
      <c r="AM39" s="172"/>
      <c r="AN39" s="172"/>
      <c r="AO39" s="144">
        <f>+AL39/U39</f>
        <v>1</v>
      </c>
      <c r="AP39" s="91">
        <f>(AK39+P39)/(O39+Q39+V39+AA39+AF39)</f>
        <v>0.6666666666666666</v>
      </c>
      <c r="AQ39" s="321" t="s">
        <v>248</v>
      </c>
      <c r="AR39" s="315" t="s">
        <v>205</v>
      </c>
      <c r="AS39" s="324" t="s">
        <v>205</v>
      </c>
      <c r="AT39" s="315" t="s">
        <v>237</v>
      </c>
      <c r="AU39" s="318" t="s">
        <v>238</v>
      </c>
    </row>
    <row r="40" spans="1:49" s="5" customFormat="1" ht="30.75" customHeight="1">
      <c r="A40" s="389"/>
      <c r="B40" s="354"/>
      <c r="C40" s="357"/>
      <c r="D40" s="360"/>
      <c r="E40" s="383"/>
      <c r="F40" s="386"/>
      <c r="G40" s="64" t="s">
        <v>10</v>
      </c>
      <c r="H40" s="177">
        <f>+K40+N40+T40+Z40+AF40</f>
        <v>2609561042</v>
      </c>
      <c r="I40" s="177">
        <v>381526164</v>
      </c>
      <c r="J40" s="175">
        <v>351561042</v>
      </c>
      <c r="K40" s="67">
        <f>+J40+30000000</f>
        <v>381561042</v>
      </c>
      <c r="L40" s="68">
        <v>381526164</v>
      </c>
      <c r="M40" s="68">
        <v>480689000</v>
      </c>
      <c r="N40" s="67">
        <v>502000000</v>
      </c>
      <c r="O40" s="67">
        <v>502000000</v>
      </c>
      <c r="P40" s="67">
        <v>502000000</v>
      </c>
      <c r="Q40" s="67">
        <v>502000000</v>
      </c>
      <c r="R40" s="153">
        <v>480689000</v>
      </c>
      <c r="S40" s="183">
        <v>520000000</v>
      </c>
      <c r="T40" s="183">
        <v>522000000</v>
      </c>
      <c r="U40" s="238">
        <v>522823500</v>
      </c>
      <c r="V40" s="67"/>
      <c r="W40" s="67"/>
      <c r="X40" s="67"/>
      <c r="Y40" s="67"/>
      <c r="Z40" s="67">
        <v>593000000</v>
      </c>
      <c r="AA40" s="67"/>
      <c r="AB40" s="67"/>
      <c r="AC40" s="67"/>
      <c r="AD40" s="67"/>
      <c r="AE40" s="67"/>
      <c r="AF40" s="67">
        <v>611000000</v>
      </c>
      <c r="AG40" s="67"/>
      <c r="AH40" s="67"/>
      <c r="AI40" s="67"/>
      <c r="AJ40" s="67"/>
      <c r="AK40" s="68">
        <v>522000000</v>
      </c>
      <c r="AL40" s="68">
        <f>522823500</f>
        <v>522823500</v>
      </c>
      <c r="AM40" s="68"/>
      <c r="AN40" s="68"/>
      <c r="AO40" s="218">
        <f>+AL40/U40</f>
        <v>1</v>
      </c>
      <c r="AP40" s="218">
        <f>(L40+R40+U40)/H40</f>
        <v>0.5307554189031306</v>
      </c>
      <c r="AQ40" s="322"/>
      <c r="AR40" s="316"/>
      <c r="AS40" s="325"/>
      <c r="AT40" s="316"/>
      <c r="AU40" s="319"/>
      <c r="AW40" s="181"/>
    </row>
    <row r="41" spans="1:47" s="58" customFormat="1" ht="30.75" customHeight="1">
      <c r="A41" s="389"/>
      <c r="B41" s="354"/>
      <c r="C41" s="357"/>
      <c r="D41" s="360"/>
      <c r="E41" s="383"/>
      <c r="F41" s="386"/>
      <c r="G41" s="64" t="s">
        <v>11</v>
      </c>
      <c r="H41" s="159">
        <v>0</v>
      </c>
      <c r="I41" s="159">
        <v>0</v>
      </c>
      <c r="J41" s="97">
        <v>0</v>
      </c>
      <c r="K41" s="97">
        <v>0</v>
      </c>
      <c r="L41" s="70">
        <v>0</v>
      </c>
      <c r="M41" s="70">
        <v>0</v>
      </c>
      <c r="N41" s="69"/>
      <c r="O41" s="69"/>
      <c r="P41" s="69"/>
      <c r="Q41" s="69"/>
      <c r="R41" s="69">
        <v>0</v>
      </c>
      <c r="S41" s="184">
        <v>0</v>
      </c>
      <c r="T41" s="184">
        <v>0</v>
      </c>
      <c r="U41" s="69"/>
      <c r="V41" s="69"/>
      <c r="W41" s="69"/>
      <c r="X41" s="69"/>
      <c r="Y41" s="69"/>
      <c r="Z41" s="69"/>
      <c r="AA41" s="69"/>
      <c r="AB41" s="69"/>
      <c r="AC41" s="69"/>
      <c r="AD41" s="69"/>
      <c r="AE41" s="69"/>
      <c r="AF41" s="69"/>
      <c r="AG41" s="69"/>
      <c r="AH41" s="69"/>
      <c r="AI41" s="69"/>
      <c r="AJ41" s="69"/>
      <c r="AK41" s="70"/>
      <c r="AL41" s="70"/>
      <c r="AM41" s="70"/>
      <c r="AN41" s="70"/>
      <c r="AO41" s="91"/>
      <c r="AP41" s="91"/>
      <c r="AQ41" s="322"/>
      <c r="AR41" s="316"/>
      <c r="AS41" s="325"/>
      <c r="AT41" s="316"/>
      <c r="AU41" s="319"/>
    </row>
    <row r="42" spans="1:47" s="62" customFormat="1" ht="30.75" customHeight="1">
      <c r="A42" s="389"/>
      <c r="B42" s="354"/>
      <c r="C42" s="357"/>
      <c r="D42" s="360"/>
      <c r="E42" s="383"/>
      <c r="F42" s="386"/>
      <c r="G42" s="64" t="s">
        <v>12</v>
      </c>
      <c r="H42" s="174">
        <v>0</v>
      </c>
      <c r="I42" s="174">
        <v>0</v>
      </c>
      <c r="J42" s="67">
        <v>0</v>
      </c>
      <c r="K42" s="97">
        <v>0</v>
      </c>
      <c r="L42" s="72">
        <v>0</v>
      </c>
      <c r="M42" s="72">
        <v>97152272</v>
      </c>
      <c r="N42" s="154">
        <v>110892918</v>
      </c>
      <c r="O42" s="154">
        <v>97152272</v>
      </c>
      <c r="P42" s="154">
        <v>97152272</v>
      </c>
      <c r="Q42" s="154">
        <v>97152272</v>
      </c>
      <c r="R42" s="154">
        <v>97152272</v>
      </c>
      <c r="S42" s="183">
        <f>4091967+2442733+19383000</f>
        <v>25917700</v>
      </c>
      <c r="T42" s="183">
        <f>4091967+2442733+19383000</f>
        <v>25917700</v>
      </c>
      <c r="U42" s="67">
        <f>4091967+2442733+19383000</f>
        <v>25917700</v>
      </c>
      <c r="V42" s="71"/>
      <c r="W42" s="71"/>
      <c r="X42" s="71"/>
      <c r="Y42" s="71"/>
      <c r="Z42" s="71"/>
      <c r="AA42" s="71"/>
      <c r="AB42" s="71"/>
      <c r="AC42" s="71"/>
      <c r="AD42" s="71"/>
      <c r="AE42" s="71"/>
      <c r="AF42" s="71"/>
      <c r="AG42" s="71"/>
      <c r="AH42" s="71"/>
      <c r="AI42" s="71"/>
      <c r="AJ42" s="71"/>
      <c r="AK42" s="68">
        <v>6534700</v>
      </c>
      <c r="AL42" s="68">
        <v>12780333</v>
      </c>
      <c r="AM42" s="239"/>
      <c r="AN42" s="239"/>
      <c r="AO42" s="91">
        <f>+AL42/U42</f>
        <v>0.4931121588721221</v>
      </c>
      <c r="AP42" s="91"/>
      <c r="AQ42" s="322"/>
      <c r="AR42" s="316"/>
      <c r="AS42" s="325"/>
      <c r="AT42" s="316"/>
      <c r="AU42" s="319"/>
    </row>
    <row r="43" spans="1:47" s="58" customFormat="1" ht="30.75" customHeight="1">
      <c r="A43" s="389"/>
      <c r="B43" s="354"/>
      <c r="C43" s="357"/>
      <c r="D43" s="360"/>
      <c r="E43" s="383"/>
      <c r="F43" s="386"/>
      <c r="G43" s="64" t="s">
        <v>13</v>
      </c>
      <c r="H43" s="73">
        <f>+H39+H41</f>
        <v>0.82</v>
      </c>
      <c r="I43" s="186">
        <f>+I39+I41</f>
        <v>0.82</v>
      </c>
      <c r="J43" s="73">
        <f aca="true" t="shared" si="13" ref="J43:L44">+J39+J41</f>
        <v>0.82</v>
      </c>
      <c r="K43" s="73">
        <f t="shared" si="13"/>
        <v>0.82</v>
      </c>
      <c r="L43" s="70">
        <f t="shared" si="13"/>
        <v>0.82</v>
      </c>
      <c r="M43" s="70">
        <f>+M39+M41</f>
        <v>0.82</v>
      </c>
      <c r="N43" s="73">
        <v>0.82</v>
      </c>
      <c r="O43" s="73">
        <v>0.82</v>
      </c>
      <c r="P43" s="73">
        <v>0.82</v>
      </c>
      <c r="Q43" s="73">
        <v>0.82</v>
      </c>
      <c r="R43" s="73">
        <f aca="true" t="shared" si="14" ref="R43:AG44">+R39+R41</f>
        <v>0.82</v>
      </c>
      <c r="S43" s="186">
        <f t="shared" si="14"/>
        <v>0.82</v>
      </c>
      <c r="T43" s="186">
        <f t="shared" si="14"/>
        <v>0.82</v>
      </c>
      <c r="U43" s="73">
        <f t="shared" si="14"/>
        <v>0.82</v>
      </c>
      <c r="V43" s="73">
        <f t="shared" si="14"/>
        <v>0</v>
      </c>
      <c r="W43" s="73">
        <f t="shared" si="14"/>
        <v>0</v>
      </c>
      <c r="X43" s="73">
        <f t="shared" si="14"/>
        <v>0</v>
      </c>
      <c r="Y43" s="73">
        <f t="shared" si="14"/>
        <v>0</v>
      </c>
      <c r="Z43" s="73">
        <f t="shared" si="14"/>
        <v>0.82</v>
      </c>
      <c r="AA43" s="73">
        <f t="shared" si="14"/>
        <v>0</v>
      </c>
      <c r="AB43" s="73">
        <f t="shared" si="14"/>
        <v>0</v>
      </c>
      <c r="AC43" s="73">
        <f t="shared" si="14"/>
        <v>0</v>
      </c>
      <c r="AD43" s="73">
        <f t="shared" si="14"/>
        <v>0</v>
      </c>
      <c r="AE43" s="73">
        <f t="shared" si="14"/>
        <v>0</v>
      </c>
      <c r="AF43" s="73">
        <f t="shared" si="14"/>
        <v>0.82</v>
      </c>
      <c r="AG43" s="73">
        <f t="shared" si="14"/>
        <v>0</v>
      </c>
      <c r="AH43" s="73">
        <f aca="true" t="shared" si="15" ref="AH43:AL43">+AH39+AH41</f>
        <v>0</v>
      </c>
      <c r="AI43" s="73">
        <f t="shared" si="15"/>
        <v>0</v>
      </c>
      <c r="AJ43" s="73">
        <f t="shared" si="15"/>
        <v>0</v>
      </c>
      <c r="AK43" s="73">
        <f t="shared" si="15"/>
        <v>0.82</v>
      </c>
      <c r="AL43" s="73">
        <f t="shared" si="15"/>
        <v>0.82</v>
      </c>
      <c r="AM43" s="70"/>
      <c r="AN43" s="70"/>
      <c r="AO43" s="91">
        <f>+AL43/U43</f>
        <v>1</v>
      </c>
      <c r="AP43" s="148"/>
      <c r="AQ43" s="322"/>
      <c r="AR43" s="316"/>
      <c r="AS43" s="325"/>
      <c r="AT43" s="316"/>
      <c r="AU43" s="319"/>
    </row>
    <row r="44" spans="1:47" s="5" customFormat="1" ht="30.75" customHeight="1" thickBot="1">
      <c r="A44" s="390"/>
      <c r="B44" s="355"/>
      <c r="C44" s="358"/>
      <c r="D44" s="361"/>
      <c r="E44" s="384"/>
      <c r="F44" s="387"/>
      <c r="G44" s="65" t="s">
        <v>14</v>
      </c>
      <c r="H44" s="170">
        <f>+H40+H42</f>
        <v>2609561042</v>
      </c>
      <c r="I44" s="192">
        <f>+I40+I42</f>
        <v>381526164</v>
      </c>
      <c r="J44" s="170">
        <f t="shared" si="13"/>
        <v>351561042</v>
      </c>
      <c r="K44" s="170">
        <f t="shared" si="13"/>
        <v>381561042</v>
      </c>
      <c r="L44" s="92">
        <f t="shared" si="13"/>
        <v>381526164</v>
      </c>
      <c r="M44" s="92">
        <f>+M40+M42</f>
        <v>577841272</v>
      </c>
      <c r="N44" s="170">
        <v>612892918</v>
      </c>
      <c r="O44" s="170">
        <v>599152272</v>
      </c>
      <c r="P44" s="170">
        <v>599152272</v>
      </c>
      <c r="Q44" s="170">
        <v>599152272</v>
      </c>
      <c r="R44" s="170">
        <f t="shared" si="14"/>
        <v>577841272</v>
      </c>
      <c r="S44" s="192">
        <f t="shared" si="14"/>
        <v>545917700</v>
      </c>
      <c r="T44" s="192">
        <f t="shared" si="14"/>
        <v>547917700</v>
      </c>
      <c r="U44" s="170">
        <f t="shared" si="14"/>
        <v>548741200</v>
      </c>
      <c r="V44" s="170"/>
      <c r="W44" s="170"/>
      <c r="X44" s="170"/>
      <c r="Y44" s="170"/>
      <c r="Z44" s="170">
        <f>+Z40+Z42</f>
        <v>593000000</v>
      </c>
      <c r="AA44" s="170"/>
      <c r="AB44" s="170"/>
      <c r="AC44" s="170"/>
      <c r="AD44" s="170"/>
      <c r="AE44" s="170"/>
      <c r="AF44" s="170">
        <f>+AF40+AF42</f>
        <v>611000000</v>
      </c>
      <c r="AG44" s="170"/>
      <c r="AH44" s="170"/>
      <c r="AI44" s="170"/>
      <c r="AJ44" s="170"/>
      <c r="AK44" s="170">
        <f>+AK40+AK42</f>
        <v>528534700</v>
      </c>
      <c r="AL44" s="170">
        <f>+AL40+AL42</f>
        <v>535603833</v>
      </c>
      <c r="AM44" s="92"/>
      <c r="AN44" s="92"/>
      <c r="AO44" s="218">
        <f>+AL44/U44</f>
        <v>0.9760590839543304</v>
      </c>
      <c r="AP44" s="218">
        <f>(L44+R44+U44)/H44</f>
        <v>0.5779165965951756</v>
      </c>
      <c r="AQ44" s="323"/>
      <c r="AR44" s="317"/>
      <c r="AS44" s="326"/>
      <c r="AT44" s="317"/>
      <c r="AU44" s="320"/>
    </row>
    <row r="45" spans="1:47" ht="31.5" customHeight="1">
      <c r="A45" s="365" t="s">
        <v>15</v>
      </c>
      <c r="B45" s="366"/>
      <c r="C45" s="366"/>
      <c r="D45" s="366"/>
      <c r="E45" s="366"/>
      <c r="F45" s="367"/>
      <c r="G45" s="151" t="s">
        <v>10</v>
      </c>
      <c r="H45" s="178">
        <f>+H10+H16+H22+H28+H34+H40</f>
        <v>12284051586</v>
      </c>
      <c r="I45" s="178">
        <f aca="true" t="shared" si="16" ref="I45">+I10+I16+I22+I28+I34+I40</f>
        <v>2226083019</v>
      </c>
      <c r="J45" s="178">
        <f>+J10+J16+J22+J28+J34+J40</f>
        <v>1682062738</v>
      </c>
      <c r="K45" s="178">
        <f>+K10+K16+K22+K28+K34+K40</f>
        <v>2358891062</v>
      </c>
      <c r="L45" s="178">
        <f>+L10+L16+L22+L28+L34+L40</f>
        <v>2086658764</v>
      </c>
      <c r="M45" s="178">
        <f aca="true" t="shared" si="17" ref="M45">+M10+M16+M22+M28+M34+M40</f>
        <v>2267929500</v>
      </c>
      <c r="N45" s="178">
        <f>+N10+N16+N22+N28+N34+N40</f>
        <v>2289823000</v>
      </c>
      <c r="O45" s="178">
        <f aca="true" t="shared" si="18" ref="O45:AJ45">+O10+O16+O22+O28+O34+O40</f>
        <v>2289823000</v>
      </c>
      <c r="P45" s="178">
        <f t="shared" si="18"/>
        <v>2289823000</v>
      </c>
      <c r="Q45" s="178">
        <f>+Q10+Q16+Q22+Q28+Q34+Q40</f>
        <v>2288455160</v>
      </c>
      <c r="R45" s="178">
        <f>+R10+R16+R22+R28+R34+R40</f>
        <v>2076203613</v>
      </c>
      <c r="S45" s="178">
        <f t="shared" si="18"/>
        <v>3517000000</v>
      </c>
      <c r="T45" s="178">
        <f t="shared" si="18"/>
        <v>3519000000</v>
      </c>
      <c r="U45" s="240">
        <f>+U10+U16+U22+U28+U34+U40</f>
        <v>2232000000</v>
      </c>
      <c r="V45" s="240">
        <f t="shared" si="18"/>
        <v>0</v>
      </c>
      <c r="W45" s="240">
        <f t="shared" si="18"/>
        <v>0</v>
      </c>
      <c r="X45" s="240">
        <f t="shared" si="18"/>
        <v>0</v>
      </c>
      <c r="Y45" s="240">
        <f t="shared" si="18"/>
        <v>0</v>
      </c>
      <c r="Z45" s="240">
        <f t="shared" si="18"/>
        <v>2199000000</v>
      </c>
      <c r="AA45" s="240">
        <f t="shared" si="18"/>
        <v>0</v>
      </c>
      <c r="AB45" s="240">
        <f t="shared" si="18"/>
        <v>0</v>
      </c>
      <c r="AC45" s="240">
        <f t="shared" si="18"/>
        <v>0</v>
      </c>
      <c r="AD45" s="240">
        <f t="shared" si="18"/>
        <v>0</v>
      </c>
      <c r="AE45" s="240">
        <f t="shared" si="18"/>
        <v>0</v>
      </c>
      <c r="AF45" s="240">
        <f t="shared" si="18"/>
        <v>1921000000</v>
      </c>
      <c r="AG45" s="240">
        <f t="shared" si="18"/>
        <v>0</v>
      </c>
      <c r="AH45" s="240">
        <f t="shared" si="18"/>
        <v>0</v>
      </c>
      <c r="AI45" s="240">
        <f t="shared" si="18"/>
        <v>0</v>
      </c>
      <c r="AJ45" s="240">
        <f t="shared" si="18"/>
        <v>0</v>
      </c>
      <c r="AK45" s="240">
        <f>+AK10+AK16+AK22+AK28+AK34+AK40</f>
        <v>1199541500</v>
      </c>
      <c r="AL45" s="240">
        <f>+AL10+AL16+AL22+AL28+AL34+AL40</f>
        <v>1229519885</v>
      </c>
      <c r="AM45" s="178"/>
      <c r="AN45" s="178"/>
      <c r="AO45" s="45"/>
      <c r="AP45" s="46"/>
      <c r="AQ45" s="47"/>
      <c r="AR45" s="47"/>
      <c r="AS45" s="47"/>
      <c r="AT45" s="47"/>
      <c r="AU45" s="50"/>
    </row>
    <row r="46" spans="1:47" ht="28.5" customHeight="1">
      <c r="A46" s="365"/>
      <c r="B46" s="366"/>
      <c r="C46" s="366"/>
      <c r="D46" s="366"/>
      <c r="E46" s="366"/>
      <c r="F46" s="367"/>
      <c r="G46" s="44" t="s">
        <v>12</v>
      </c>
      <c r="H46" s="177">
        <f aca="true" t="shared" si="19" ref="H46:R46">+H12+H18+H24+H30+H36+H42</f>
        <v>0</v>
      </c>
      <c r="I46" s="178">
        <f t="shared" si="19"/>
        <v>0</v>
      </c>
      <c r="J46" s="177">
        <f t="shared" si="19"/>
        <v>0</v>
      </c>
      <c r="K46" s="177">
        <f t="shared" si="19"/>
        <v>0</v>
      </c>
      <c r="L46" s="177">
        <f t="shared" si="19"/>
        <v>0</v>
      </c>
      <c r="M46" s="178">
        <f t="shared" si="19"/>
        <v>1418349969</v>
      </c>
      <c r="N46" s="177">
        <f t="shared" si="19"/>
        <v>1418349969</v>
      </c>
      <c r="O46" s="177">
        <f t="shared" si="19"/>
        <v>1418349969</v>
      </c>
      <c r="P46" s="177">
        <f t="shared" si="19"/>
        <v>1418349969</v>
      </c>
      <c r="Q46" s="177">
        <f t="shared" si="19"/>
        <v>1418349969</v>
      </c>
      <c r="R46" s="177">
        <f t="shared" si="19"/>
        <v>1300400493</v>
      </c>
      <c r="S46" s="177">
        <f aca="true" t="shared" si="20" ref="S46:AJ46">+S12+S18+S24+S30+S36+S42</f>
        <v>801402315</v>
      </c>
      <c r="T46" s="177">
        <f>+T12+T18+T24+T30+T36+T42</f>
        <v>772462148</v>
      </c>
      <c r="U46" s="241">
        <f>+U12+U18+U24+U30+U36+U42</f>
        <v>772462148</v>
      </c>
      <c r="V46" s="241">
        <f t="shared" si="20"/>
        <v>0</v>
      </c>
      <c r="W46" s="241">
        <f t="shared" si="20"/>
        <v>0</v>
      </c>
      <c r="X46" s="241">
        <f t="shared" si="20"/>
        <v>0</v>
      </c>
      <c r="Y46" s="241">
        <f t="shared" si="20"/>
        <v>973165848</v>
      </c>
      <c r="Z46" s="241">
        <f t="shared" si="20"/>
        <v>0</v>
      </c>
      <c r="AA46" s="241">
        <f t="shared" si="20"/>
        <v>0</v>
      </c>
      <c r="AB46" s="241">
        <f t="shared" si="20"/>
        <v>0</v>
      </c>
      <c r="AC46" s="241">
        <f t="shared" si="20"/>
        <v>0</v>
      </c>
      <c r="AD46" s="241">
        <f t="shared" si="20"/>
        <v>0</v>
      </c>
      <c r="AE46" s="241">
        <f t="shared" si="20"/>
        <v>0</v>
      </c>
      <c r="AF46" s="241">
        <f t="shared" si="20"/>
        <v>0</v>
      </c>
      <c r="AG46" s="241">
        <f t="shared" si="20"/>
        <v>0</v>
      </c>
      <c r="AH46" s="241">
        <f t="shared" si="20"/>
        <v>0</v>
      </c>
      <c r="AI46" s="241">
        <f t="shared" si="20"/>
        <v>0</v>
      </c>
      <c r="AJ46" s="241">
        <f t="shared" si="20"/>
        <v>0</v>
      </c>
      <c r="AK46" s="241">
        <f>+AK12+AK18+AK24+AK30+AK36+AK42</f>
        <v>160465625</v>
      </c>
      <c r="AL46" s="241">
        <f>+AL12+AL18+AL24+AL30+AL36+AL42</f>
        <v>389716531</v>
      </c>
      <c r="AM46" s="177"/>
      <c r="AN46" s="177"/>
      <c r="AO46" s="46"/>
      <c r="AP46" s="46"/>
      <c r="AQ46" s="47"/>
      <c r="AR46" s="47"/>
      <c r="AS46" s="47"/>
      <c r="AT46" s="47"/>
      <c r="AU46" s="50"/>
    </row>
    <row r="47" spans="1:51" ht="35.25" customHeight="1" thickBot="1">
      <c r="A47" s="368"/>
      <c r="B47" s="369"/>
      <c r="C47" s="369"/>
      <c r="D47" s="369"/>
      <c r="E47" s="369"/>
      <c r="F47" s="370"/>
      <c r="G47" s="152" t="s">
        <v>15</v>
      </c>
      <c r="H47" s="179">
        <f aca="true" t="shared" si="21" ref="H47:R47">+H45+H46</f>
        <v>12284051586</v>
      </c>
      <c r="I47" s="194">
        <f t="shared" si="21"/>
        <v>2226083019</v>
      </c>
      <c r="J47" s="179">
        <f t="shared" si="21"/>
        <v>1682062738</v>
      </c>
      <c r="K47" s="179">
        <f t="shared" si="21"/>
        <v>2358891062</v>
      </c>
      <c r="L47" s="179">
        <f t="shared" si="21"/>
        <v>2086658764</v>
      </c>
      <c r="M47" s="194">
        <f t="shared" si="21"/>
        <v>3686279469</v>
      </c>
      <c r="N47" s="179">
        <f t="shared" si="21"/>
        <v>3708172969</v>
      </c>
      <c r="O47" s="179">
        <f t="shared" si="21"/>
        <v>3708172969</v>
      </c>
      <c r="P47" s="179">
        <f t="shared" si="21"/>
        <v>3708172969</v>
      </c>
      <c r="Q47" s="179">
        <f t="shared" si="21"/>
        <v>3706805129</v>
      </c>
      <c r="R47" s="179">
        <f t="shared" si="21"/>
        <v>3376604106</v>
      </c>
      <c r="S47" s="194">
        <f aca="true" t="shared" si="22" ref="S47:AK47">+S45+S46</f>
        <v>4318402315</v>
      </c>
      <c r="T47" s="194">
        <f t="shared" si="22"/>
        <v>4291462148</v>
      </c>
      <c r="U47" s="194">
        <f>+U45+U46</f>
        <v>3004462148</v>
      </c>
      <c r="V47" s="194">
        <f t="shared" si="22"/>
        <v>0</v>
      </c>
      <c r="W47" s="194">
        <f t="shared" si="22"/>
        <v>0</v>
      </c>
      <c r="X47" s="194">
        <f t="shared" si="22"/>
        <v>0</v>
      </c>
      <c r="Y47" s="194">
        <f t="shared" si="22"/>
        <v>973165848</v>
      </c>
      <c r="Z47" s="194">
        <f t="shared" si="22"/>
        <v>2199000000</v>
      </c>
      <c r="AA47" s="194">
        <f t="shared" si="22"/>
        <v>0</v>
      </c>
      <c r="AB47" s="194">
        <f t="shared" si="22"/>
        <v>0</v>
      </c>
      <c r="AC47" s="194">
        <f t="shared" si="22"/>
        <v>0</v>
      </c>
      <c r="AD47" s="194">
        <f t="shared" si="22"/>
        <v>0</v>
      </c>
      <c r="AE47" s="194">
        <f t="shared" si="22"/>
        <v>0</v>
      </c>
      <c r="AF47" s="194">
        <f t="shared" si="22"/>
        <v>1921000000</v>
      </c>
      <c r="AG47" s="194">
        <f t="shared" si="22"/>
        <v>0</v>
      </c>
      <c r="AH47" s="194">
        <f t="shared" si="22"/>
        <v>0</v>
      </c>
      <c r="AI47" s="194">
        <f t="shared" si="22"/>
        <v>0</v>
      </c>
      <c r="AJ47" s="194">
        <f t="shared" si="22"/>
        <v>0</v>
      </c>
      <c r="AK47" s="194">
        <f t="shared" si="22"/>
        <v>1360007125</v>
      </c>
      <c r="AL47" s="194">
        <f>+AL45+AL46</f>
        <v>1619236416</v>
      </c>
      <c r="AM47" s="194"/>
      <c r="AN47" s="194"/>
      <c r="AO47" s="51"/>
      <c r="AP47" s="51"/>
      <c r="AQ47" s="52"/>
      <c r="AR47" s="52"/>
      <c r="AS47" s="52"/>
      <c r="AT47" s="52"/>
      <c r="AU47" s="180"/>
      <c r="AV47" s="6"/>
      <c r="AW47" s="6"/>
      <c r="AX47" s="6"/>
      <c r="AY47" s="6"/>
    </row>
    <row r="48" spans="1:47" ht="71.25" customHeight="1">
      <c r="A48" s="352" t="s">
        <v>167</v>
      </c>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row>
  </sheetData>
  <mergeCells count="83">
    <mergeCell ref="A27:A32"/>
    <mergeCell ref="A33:A44"/>
    <mergeCell ref="B21:B26"/>
    <mergeCell ref="B27:B32"/>
    <mergeCell ref="B33:B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S39:AS44"/>
    <mergeCell ref="AQ39:AQ44"/>
    <mergeCell ref="D21:D26"/>
    <mergeCell ref="D27:D32"/>
    <mergeCell ref="D33:D38"/>
    <mergeCell ref="AS27:AS32"/>
    <mergeCell ref="AQ33:AQ38"/>
    <mergeCell ref="AR33:AR38"/>
    <mergeCell ref="AS33:AS38"/>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AQ6:AQ8"/>
    <mergeCell ref="G6:G8"/>
    <mergeCell ref="H6:H8"/>
    <mergeCell ref="AP6:AP8"/>
    <mergeCell ref="B6:D7"/>
    <mergeCell ref="E6:E8"/>
    <mergeCell ref="AF7:AJ7"/>
    <mergeCell ref="I7:L7"/>
    <mergeCell ref="I6:AJ6"/>
    <mergeCell ref="M7:R7"/>
    <mergeCell ref="S7:X7"/>
    <mergeCell ref="Y7:AD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AT33:AT38"/>
    <mergeCell ref="AU33:AU38"/>
    <mergeCell ref="AT27:AT32"/>
    <mergeCell ref="AU27:AU32"/>
    <mergeCell ref="AQ21:AQ26"/>
    <mergeCell ref="AR21:AR26"/>
    <mergeCell ref="AS21:AS26"/>
    <mergeCell ref="AU21:AU26"/>
    <mergeCell ref="AT21:AT26"/>
  </mergeCells>
  <printOptions horizontalCentered="1" verticalCentered="1"/>
  <pageMargins left="0" right="0" top="0.35433070866141736" bottom="0.7874015748031497" header="0.31496062992125984" footer="0"/>
  <pageSetup fitToHeight="0" horizontalDpi="600" verticalDpi="600" orientation="landscape" scale="55"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39"/>
  <sheetViews>
    <sheetView zoomScale="62" zoomScaleNormal="62" zoomScaleSheetLayoutView="80" workbookViewId="0" topLeftCell="A5">
      <selection activeCell="V67" sqref="V67"/>
    </sheetView>
  </sheetViews>
  <sheetFormatPr defaultColWidth="11.421875" defaultRowHeight="15"/>
  <cols>
    <col min="1" max="1" width="12.28125" style="9" customWidth="1"/>
    <col min="2" max="2" width="15.8515625" style="9" customWidth="1"/>
    <col min="3" max="3" width="24.57421875" style="26" customWidth="1"/>
    <col min="4" max="4" width="5.57421875" style="9" customWidth="1"/>
    <col min="5" max="5" width="4.8515625" style="9" customWidth="1"/>
    <col min="6" max="6" width="7.8515625" style="9" customWidth="1"/>
    <col min="7" max="7" width="7.421875" style="9" customWidth="1"/>
    <col min="8" max="8" width="6.7109375" style="9" customWidth="1"/>
    <col min="9" max="12" width="7.00390625" style="9" customWidth="1"/>
    <col min="13" max="13" width="7.140625" style="9" customWidth="1"/>
    <col min="14" max="14" width="7.140625" style="10" customWidth="1"/>
    <col min="15" max="15" width="8.421875" style="10" customWidth="1"/>
    <col min="16" max="18" width="7.140625" style="10" customWidth="1"/>
    <col min="19" max="19" width="10.421875" style="10" customWidth="1"/>
    <col min="20" max="20" width="11.00390625" style="10" customWidth="1"/>
    <col min="21" max="21" width="8.7109375" style="10" customWidth="1"/>
    <col min="22" max="22" width="51.421875" style="14" customWidth="1"/>
    <col min="23" max="23" width="15.7109375" style="214" customWidth="1"/>
    <col min="24" max="24" width="17.140625" style="14" customWidth="1"/>
    <col min="25" max="60" width="11.421875" style="14" customWidth="1"/>
    <col min="61" max="16384" width="11.421875" style="9" customWidth="1"/>
  </cols>
  <sheetData>
    <row r="1" spans="1:23" s="11" customFormat="1" ht="33" customHeight="1">
      <c r="A1" s="429"/>
      <c r="B1" s="430"/>
      <c r="C1" s="435" t="s">
        <v>0</v>
      </c>
      <c r="D1" s="435"/>
      <c r="E1" s="435"/>
      <c r="F1" s="435"/>
      <c r="G1" s="435"/>
      <c r="H1" s="435"/>
      <c r="I1" s="435"/>
      <c r="J1" s="435"/>
      <c r="K1" s="435"/>
      <c r="L1" s="435"/>
      <c r="M1" s="435"/>
      <c r="N1" s="435"/>
      <c r="O1" s="435"/>
      <c r="P1" s="435"/>
      <c r="Q1" s="435"/>
      <c r="R1" s="435"/>
      <c r="S1" s="435"/>
      <c r="T1" s="435"/>
      <c r="U1" s="435"/>
      <c r="V1" s="436"/>
      <c r="W1" s="212"/>
    </row>
    <row r="2" spans="1:23" s="11" customFormat="1" ht="30" customHeight="1">
      <c r="A2" s="431"/>
      <c r="B2" s="432"/>
      <c r="C2" s="437" t="s">
        <v>82</v>
      </c>
      <c r="D2" s="437"/>
      <c r="E2" s="437"/>
      <c r="F2" s="437"/>
      <c r="G2" s="437"/>
      <c r="H2" s="437"/>
      <c r="I2" s="437"/>
      <c r="J2" s="437"/>
      <c r="K2" s="437"/>
      <c r="L2" s="437"/>
      <c r="M2" s="437"/>
      <c r="N2" s="437"/>
      <c r="O2" s="437"/>
      <c r="P2" s="437"/>
      <c r="Q2" s="437"/>
      <c r="R2" s="437"/>
      <c r="S2" s="437"/>
      <c r="T2" s="437"/>
      <c r="U2" s="437"/>
      <c r="V2" s="438"/>
      <c r="W2" s="212"/>
    </row>
    <row r="3" spans="1:23" s="11" customFormat="1" ht="27.75" customHeight="1">
      <c r="A3" s="431"/>
      <c r="B3" s="432"/>
      <c r="C3" s="31" t="s">
        <v>1</v>
      </c>
      <c r="D3" s="439" t="s">
        <v>85</v>
      </c>
      <c r="E3" s="439"/>
      <c r="F3" s="439"/>
      <c r="G3" s="439"/>
      <c r="H3" s="439"/>
      <c r="I3" s="439"/>
      <c r="J3" s="439"/>
      <c r="K3" s="439"/>
      <c r="L3" s="439"/>
      <c r="M3" s="439"/>
      <c r="N3" s="439"/>
      <c r="O3" s="439"/>
      <c r="P3" s="439"/>
      <c r="Q3" s="439"/>
      <c r="R3" s="439"/>
      <c r="S3" s="439"/>
      <c r="T3" s="439"/>
      <c r="U3" s="439"/>
      <c r="V3" s="440"/>
      <c r="W3" s="212"/>
    </row>
    <row r="4" spans="1:23" s="11" customFormat="1" ht="33" customHeight="1" thickBot="1">
      <c r="A4" s="433"/>
      <c r="B4" s="434"/>
      <c r="C4" s="53" t="s">
        <v>16</v>
      </c>
      <c r="D4" s="441" t="s">
        <v>86</v>
      </c>
      <c r="E4" s="441"/>
      <c r="F4" s="441"/>
      <c r="G4" s="441"/>
      <c r="H4" s="441"/>
      <c r="I4" s="441"/>
      <c r="J4" s="441"/>
      <c r="K4" s="441"/>
      <c r="L4" s="441"/>
      <c r="M4" s="441"/>
      <c r="N4" s="441"/>
      <c r="O4" s="441"/>
      <c r="P4" s="441"/>
      <c r="Q4" s="441"/>
      <c r="R4" s="441"/>
      <c r="S4" s="441"/>
      <c r="T4" s="441"/>
      <c r="U4" s="441"/>
      <c r="V4" s="442"/>
      <c r="W4" s="212"/>
    </row>
    <row r="5" spans="1:23" s="11" customFormat="1" ht="13.5" thickBot="1">
      <c r="A5" s="12"/>
      <c r="B5" s="9"/>
      <c r="C5" s="23"/>
      <c r="D5" s="9"/>
      <c r="E5" s="9"/>
      <c r="F5" s="9"/>
      <c r="G5" s="9"/>
      <c r="H5" s="9"/>
      <c r="I5" s="9"/>
      <c r="J5" s="9"/>
      <c r="K5" s="9"/>
      <c r="L5" s="9"/>
      <c r="M5" s="9"/>
      <c r="N5" s="10"/>
      <c r="O5" s="10"/>
      <c r="P5" s="10"/>
      <c r="Q5" s="10"/>
      <c r="R5" s="10"/>
      <c r="S5" s="10"/>
      <c r="T5" s="10"/>
      <c r="U5" s="10"/>
      <c r="W5" s="212"/>
    </row>
    <row r="6" spans="1:23" s="13" customFormat="1" ht="42.75" customHeight="1">
      <c r="A6" s="443" t="s">
        <v>34</v>
      </c>
      <c r="B6" s="424" t="s">
        <v>35</v>
      </c>
      <c r="C6" s="446" t="s">
        <v>36</v>
      </c>
      <c r="D6" s="422" t="s">
        <v>37</v>
      </c>
      <c r="E6" s="423"/>
      <c r="F6" s="424" t="s">
        <v>172</v>
      </c>
      <c r="G6" s="424"/>
      <c r="H6" s="424"/>
      <c r="I6" s="424"/>
      <c r="J6" s="424"/>
      <c r="K6" s="424"/>
      <c r="L6" s="424"/>
      <c r="M6" s="424"/>
      <c r="N6" s="424"/>
      <c r="O6" s="424"/>
      <c r="P6" s="424"/>
      <c r="Q6" s="424"/>
      <c r="R6" s="424"/>
      <c r="S6" s="424"/>
      <c r="T6" s="424" t="s">
        <v>41</v>
      </c>
      <c r="U6" s="424"/>
      <c r="V6" s="425" t="s">
        <v>256</v>
      </c>
      <c r="W6" s="213"/>
    </row>
    <row r="7" spans="1:23" s="13" customFormat="1" ht="48.75" customHeight="1" thickBot="1">
      <c r="A7" s="444"/>
      <c r="B7" s="445"/>
      <c r="C7" s="447"/>
      <c r="D7" s="77" t="s">
        <v>38</v>
      </c>
      <c r="E7" s="77" t="s">
        <v>39</v>
      </c>
      <c r="F7" s="77" t="s">
        <v>40</v>
      </c>
      <c r="G7" s="78" t="s">
        <v>17</v>
      </c>
      <c r="H7" s="78" t="s">
        <v>18</v>
      </c>
      <c r="I7" s="78" t="s">
        <v>19</v>
      </c>
      <c r="J7" s="78" t="s">
        <v>20</v>
      </c>
      <c r="K7" s="78" t="s">
        <v>21</v>
      </c>
      <c r="L7" s="78" t="s">
        <v>22</v>
      </c>
      <c r="M7" s="78" t="s">
        <v>23</v>
      </c>
      <c r="N7" s="78" t="s">
        <v>24</v>
      </c>
      <c r="O7" s="78" t="s">
        <v>25</v>
      </c>
      <c r="P7" s="78" t="s">
        <v>26</v>
      </c>
      <c r="Q7" s="78" t="s">
        <v>27</v>
      </c>
      <c r="R7" s="78" t="s">
        <v>28</v>
      </c>
      <c r="S7" s="94" t="s">
        <v>29</v>
      </c>
      <c r="T7" s="94" t="s">
        <v>42</v>
      </c>
      <c r="U7" s="94" t="s">
        <v>43</v>
      </c>
      <c r="V7" s="426"/>
      <c r="W7" s="213"/>
    </row>
    <row r="8" spans="1:23" s="14" customFormat="1" ht="35.25" customHeight="1">
      <c r="A8" s="416" t="s">
        <v>100</v>
      </c>
      <c r="B8" s="416" t="s">
        <v>88</v>
      </c>
      <c r="C8" s="412" t="s">
        <v>176</v>
      </c>
      <c r="D8" s="395" t="s">
        <v>101</v>
      </c>
      <c r="E8" s="395"/>
      <c r="F8" s="32" t="s">
        <v>30</v>
      </c>
      <c r="G8" s="87">
        <v>0</v>
      </c>
      <c r="H8" s="87">
        <v>0</v>
      </c>
      <c r="I8" s="87">
        <v>0.2</v>
      </c>
      <c r="J8" s="87">
        <v>0.2</v>
      </c>
      <c r="K8" s="87">
        <v>0.2</v>
      </c>
      <c r="L8" s="87">
        <v>0.2</v>
      </c>
      <c r="M8" s="87">
        <v>0.2</v>
      </c>
      <c r="N8" s="87">
        <v>0</v>
      </c>
      <c r="O8" s="87">
        <v>0</v>
      </c>
      <c r="P8" s="87">
        <v>0</v>
      </c>
      <c r="Q8" s="87">
        <v>0</v>
      </c>
      <c r="R8" s="87">
        <v>0</v>
      </c>
      <c r="S8" s="260">
        <f aca="true" t="shared" si="0" ref="S8:S35">SUM(G8:R8)</f>
        <v>1</v>
      </c>
      <c r="T8" s="409">
        <v>0.2</v>
      </c>
      <c r="U8" s="397">
        <v>0.02</v>
      </c>
      <c r="V8" s="414" t="s">
        <v>242</v>
      </c>
      <c r="W8" s="214"/>
    </row>
    <row r="9" spans="1:23" s="14" customFormat="1" ht="49.5" customHeight="1" thickBot="1">
      <c r="A9" s="417"/>
      <c r="B9" s="417"/>
      <c r="C9" s="406"/>
      <c r="D9" s="413"/>
      <c r="E9" s="413"/>
      <c r="F9" s="79" t="s">
        <v>31</v>
      </c>
      <c r="G9" s="80">
        <v>0</v>
      </c>
      <c r="H9" s="80">
        <v>0</v>
      </c>
      <c r="I9" s="80">
        <v>0.2</v>
      </c>
      <c r="J9" s="247">
        <v>0.2</v>
      </c>
      <c r="K9" s="247">
        <v>0.2</v>
      </c>
      <c r="L9" s="247">
        <v>0.2</v>
      </c>
      <c r="M9" s="80">
        <v>0</v>
      </c>
      <c r="N9" s="96">
        <v>0</v>
      </c>
      <c r="O9" s="96">
        <v>0</v>
      </c>
      <c r="P9" s="96">
        <v>0</v>
      </c>
      <c r="Q9" s="96">
        <v>0</v>
      </c>
      <c r="R9" s="96">
        <v>0</v>
      </c>
      <c r="S9" s="261">
        <f>SUM(G9:R9)</f>
        <v>0.8</v>
      </c>
      <c r="T9" s="410"/>
      <c r="U9" s="398"/>
      <c r="V9" s="404"/>
      <c r="W9" s="214"/>
    </row>
    <row r="10" spans="1:24" s="14" customFormat="1" ht="46.5" customHeight="1" thickBot="1">
      <c r="A10" s="417"/>
      <c r="B10" s="417"/>
      <c r="C10" s="405" t="s">
        <v>177</v>
      </c>
      <c r="D10" s="427" t="s">
        <v>101</v>
      </c>
      <c r="E10" s="427"/>
      <c r="F10" s="54" t="s">
        <v>30</v>
      </c>
      <c r="G10" s="247">
        <v>0</v>
      </c>
      <c r="H10" s="247">
        <v>0</v>
      </c>
      <c r="I10" s="247">
        <v>0</v>
      </c>
      <c r="J10" s="247">
        <v>0</v>
      </c>
      <c r="K10" s="247">
        <v>0.15</v>
      </c>
      <c r="L10" s="247">
        <v>0.15</v>
      </c>
      <c r="M10" s="247">
        <v>0.2</v>
      </c>
      <c r="N10" s="87">
        <v>0.3</v>
      </c>
      <c r="O10" s="145">
        <v>0.2</v>
      </c>
      <c r="P10" s="87">
        <v>0</v>
      </c>
      <c r="Q10" s="87">
        <v>0</v>
      </c>
      <c r="R10" s="87">
        <v>0</v>
      </c>
      <c r="S10" s="260">
        <f t="shared" si="0"/>
        <v>1</v>
      </c>
      <c r="T10" s="410"/>
      <c r="U10" s="428">
        <v>0.12</v>
      </c>
      <c r="V10" s="403" t="s">
        <v>249</v>
      </c>
      <c r="W10" s="469"/>
      <c r="X10" s="402"/>
    </row>
    <row r="11" spans="1:24" s="14" customFormat="1" ht="46.5" customHeight="1" thickBot="1">
      <c r="A11" s="417"/>
      <c r="B11" s="417"/>
      <c r="C11" s="406"/>
      <c r="D11" s="413"/>
      <c r="E11" s="413"/>
      <c r="F11" s="79" t="s">
        <v>31</v>
      </c>
      <c r="G11" s="247">
        <v>0</v>
      </c>
      <c r="H11" s="247">
        <v>0</v>
      </c>
      <c r="I11" s="247">
        <v>0</v>
      </c>
      <c r="J11" s="247">
        <v>0</v>
      </c>
      <c r="K11" s="247">
        <v>0</v>
      </c>
      <c r="L11" s="247">
        <v>0</v>
      </c>
      <c r="M11" s="247">
        <v>0</v>
      </c>
      <c r="N11" s="87">
        <v>0</v>
      </c>
      <c r="O11" s="87">
        <v>0</v>
      </c>
      <c r="P11" s="87">
        <v>0</v>
      </c>
      <c r="Q11" s="87">
        <v>0</v>
      </c>
      <c r="R11" s="87">
        <v>0</v>
      </c>
      <c r="S11" s="261">
        <f t="shared" si="0"/>
        <v>0</v>
      </c>
      <c r="T11" s="410"/>
      <c r="U11" s="398"/>
      <c r="V11" s="404"/>
      <c r="W11" s="469"/>
      <c r="X11" s="402"/>
    </row>
    <row r="12" spans="1:23" s="14" customFormat="1" ht="35.25" customHeight="1">
      <c r="A12" s="417"/>
      <c r="B12" s="417"/>
      <c r="C12" s="405" t="s">
        <v>178</v>
      </c>
      <c r="D12" s="427" t="s">
        <v>101</v>
      </c>
      <c r="E12" s="427"/>
      <c r="F12" s="54" t="s">
        <v>30</v>
      </c>
      <c r="G12" s="248">
        <v>0</v>
      </c>
      <c r="H12" s="248">
        <v>0.2</v>
      </c>
      <c r="I12" s="248">
        <v>0.3</v>
      </c>
      <c r="J12" s="248">
        <v>0.3</v>
      </c>
      <c r="K12" s="248">
        <v>0.2</v>
      </c>
      <c r="L12" s="247">
        <v>0</v>
      </c>
      <c r="M12" s="247">
        <v>0</v>
      </c>
      <c r="N12" s="87">
        <v>0</v>
      </c>
      <c r="O12" s="87">
        <v>0</v>
      </c>
      <c r="P12" s="87">
        <v>0</v>
      </c>
      <c r="Q12" s="84">
        <v>0</v>
      </c>
      <c r="R12" s="84">
        <v>0</v>
      </c>
      <c r="S12" s="260">
        <f t="shared" si="0"/>
        <v>1</v>
      </c>
      <c r="T12" s="410"/>
      <c r="U12" s="428">
        <v>0.04</v>
      </c>
      <c r="V12" s="414" t="s">
        <v>250</v>
      </c>
      <c r="W12" s="391"/>
    </row>
    <row r="13" spans="1:23" s="14" customFormat="1" ht="35.25" customHeight="1" thickBot="1">
      <c r="A13" s="417"/>
      <c r="B13" s="417"/>
      <c r="C13" s="406"/>
      <c r="D13" s="413"/>
      <c r="E13" s="413"/>
      <c r="F13" s="79" t="s">
        <v>31</v>
      </c>
      <c r="G13" s="80">
        <v>0</v>
      </c>
      <c r="H13" s="80">
        <v>0</v>
      </c>
      <c r="I13" s="80">
        <v>0</v>
      </c>
      <c r="J13" s="80">
        <v>0</v>
      </c>
      <c r="K13" s="80">
        <v>0</v>
      </c>
      <c r="L13" s="80">
        <v>0</v>
      </c>
      <c r="M13" s="80">
        <v>0</v>
      </c>
      <c r="N13" s="80">
        <v>0</v>
      </c>
      <c r="O13" s="80">
        <v>0</v>
      </c>
      <c r="P13" s="80">
        <v>0</v>
      </c>
      <c r="Q13" s="80">
        <v>0</v>
      </c>
      <c r="R13" s="80">
        <v>0</v>
      </c>
      <c r="S13" s="261">
        <f t="shared" si="0"/>
        <v>0</v>
      </c>
      <c r="T13" s="410"/>
      <c r="U13" s="398"/>
      <c r="V13" s="404"/>
      <c r="W13" s="391"/>
    </row>
    <row r="14" spans="1:23" s="14" customFormat="1" ht="35.25" customHeight="1">
      <c r="A14" s="417"/>
      <c r="B14" s="417"/>
      <c r="C14" s="453" t="s">
        <v>179</v>
      </c>
      <c r="D14" s="451" t="s">
        <v>101</v>
      </c>
      <c r="E14" s="451"/>
      <c r="F14" s="54" t="s">
        <v>30</v>
      </c>
      <c r="G14" s="247">
        <v>0</v>
      </c>
      <c r="H14" s="247">
        <v>0</v>
      </c>
      <c r="I14" s="247">
        <v>0</v>
      </c>
      <c r="J14" s="247">
        <v>0</v>
      </c>
      <c r="K14" s="247">
        <v>0</v>
      </c>
      <c r="L14" s="247">
        <v>0</v>
      </c>
      <c r="M14" s="247">
        <v>0</v>
      </c>
      <c r="N14" s="87">
        <v>0.2</v>
      </c>
      <c r="O14" s="87">
        <v>0.2</v>
      </c>
      <c r="P14" s="87">
        <v>0.2</v>
      </c>
      <c r="Q14" s="87">
        <v>0.2</v>
      </c>
      <c r="R14" s="87">
        <v>0.2</v>
      </c>
      <c r="S14" s="260">
        <f t="shared" si="0"/>
        <v>1</v>
      </c>
      <c r="T14" s="410"/>
      <c r="U14" s="477">
        <v>0.02</v>
      </c>
      <c r="V14" s="414" t="s">
        <v>243</v>
      </c>
      <c r="W14" s="214"/>
    </row>
    <row r="15" spans="1:23" s="14" customFormat="1" ht="35.25" customHeight="1" thickBot="1">
      <c r="A15" s="417"/>
      <c r="B15" s="418"/>
      <c r="C15" s="454"/>
      <c r="D15" s="452"/>
      <c r="E15" s="452"/>
      <c r="F15" s="79" t="s">
        <v>31</v>
      </c>
      <c r="G15" s="80">
        <v>0</v>
      </c>
      <c r="H15" s="80">
        <v>0</v>
      </c>
      <c r="I15" s="80">
        <v>0</v>
      </c>
      <c r="J15" s="80">
        <v>0</v>
      </c>
      <c r="K15" s="80">
        <v>0</v>
      </c>
      <c r="L15" s="80">
        <v>0</v>
      </c>
      <c r="M15" s="80">
        <v>0</v>
      </c>
      <c r="N15" s="80">
        <v>0</v>
      </c>
      <c r="O15" s="80">
        <v>0</v>
      </c>
      <c r="P15" s="80">
        <v>0</v>
      </c>
      <c r="Q15" s="80">
        <v>0</v>
      </c>
      <c r="R15" s="80">
        <v>0</v>
      </c>
      <c r="S15" s="261">
        <f t="shared" si="0"/>
        <v>0</v>
      </c>
      <c r="T15" s="411"/>
      <c r="U15" s="478"/>
      <c r="V15" s="404"/>
      <c r="W15" s="214"/>
    </row>
    <row r="16" spans="1:23" s="14" customFormat="1" ht="30.75" customHeight="1">
      <c r="A16" s="417"/>
      <c r="B16" s="392" t="s">
        <v>90</v>
      </c>
      <c r="C16" s="412" t="s">
        <v>180</v>
      </c>
      <c r="D16" s="395" t="s">
        <v>101</v>
      </c>
      <c r="E16" s="395"/>
      <c r="F16" s="32" t="s">
        <v>30</v>
      </c>
      <c r="G16" s="247">
        <v>0.06</v>
      </c>
      <c r="H16" s="247">
        <v>0.06</v>
      </c>
      <c r="I16" s="247">
        <v>0.06</v>
      </c>
      <c r="J16" s="247">
        <v>0.06</v>
      </c>
      <c r="K16" s="247">
        <v>0.06</v>
      </c>
      <c r="L16" s="247">
        <v>0.2</v>
      </c>
      <c r="M16" s="247">
        <v>0.06</v>
      </c>
      <c r="N16" s="87">
        <v>0.06</v>
      </c>
      <c r="O16" s="87">
        <v>0.06</v>
      </c>
      <c r="P16" s="87">
        <v>0.06</v>
      </c>
      <c r="Q16" s="87">
        <v>0.06</v>
      </c>
      <c r="R16" s="87">
        <v>0.2</v>
      </c>
      <c r="S16" s="260">
        <f t="shared" si="0"/>
        <v>1.0000000000000002</v>
      </c>
      <c r="T16" s="409">
        <v>0.05</v>
      </c>
      <c r="U16" s="397">
        <v>0.01</v>
      </c>
      <c r="V16" s="449" t="s">
        <v>208</v>
      </c>
      <c r="W16" s="214"/>
    </row>
    <row r="17" spans="1:23" s="14" customFormat="1" ht="30.75" customHeight="1" thickBot="1">
      <c r="A17" s="417"/>
      <c r="B17" s="393"/>
      <c r="C17" s="448"/>
      <c r="D17" s="396"/>
      <c r="E17" s="396"/>
      <c r="F17" s="33" t="s">
        <v>31</v>
      </c>
      <c r="G17" s="247">
        <v>0.06</v>
      </c>
      <c r="H17" s="247">
        <v>0.06</v>
      </c>
      <c r="I17" s="247">
        <v>0.06</v>
      </c>
      <c r="J17" s="247">
        <v>0.06</v>
      </c>
      <c r="K17" s="247">
        <v>0.06</v>
      </c>
      <c r="L17" s="247">
        <v>0.2</v>
      </c>
      <c r="M17" s="247">
        <v>0</v>
      </c>
      <c r="N17" s="87">
        <v>0</v>
      </c>
      <c r="O17" s="87">
        <v>0</v>
      </c>
      <c r="P17" s="87">
        <v>0</v>
      </c>
      <c r="Q17" s="87">
        <v>0</v>
      </c>
      <c r="R17" s="87">
        <v>0</v>
      </c>
      <c r="S17" s="261">
        <f t="shared" si="0"/>
        <v>0.5</v>
      </c>
      <c r="T17" s="410"/>
      <c r="U17" s="398"/>
      <c r="V17" s="450"/>
      <c r="W17" s="214"/>
    </row>
    <row r="18" spans="1:23" s="14" customFormat="1" ht="30.75" customHeight="1">
      <c r="A18" s="417"/>
      <c r="B18" s="393"/>
      <c r="C18" s="412" t="s">
        <v>181</v>
      </c>
      <c r="D18" s="395" t="s">
        <v>101</v>
      </c>
      <c r="E18" s="395"/>
      <c r="F18" s="32" t="s">
        <v>30</v>
      </c>
      <c r="G18" s="247">
        <v>0</v>
      </c>
      <c r="H18" s="247">
        <v>0</v>
      </c>
      <c r="I18" s="247">
        <v>0.5</v>
      </c>
      <c r="J18" s="247">
        <v>0.3</v>
      </c>
      <c r="K18" s="247">
        <v>0.2</v>
      </c>
      <c r="L18" s="247">
        <v>0</v>
      </c>
      <c r="M18" s="247">
        <v>0</v>
      </c>
      <c r="N18" s="87">
        <v>0</v>
      </c>
      <c r="O18" s="87">
        <v>0</v>
      </c>
      <c r="P18" s="87">
        <v>0</v>
      </c>
      <c r="Q18" s="87">
        <v>0</v>
      </c>
      <c r="R18" s="87">
        <v>0</v>
      </c>
      <c r="S18" s="260">
        <f t="shared" si="0"/>
        <v>1</v>
      </c>
      <c r="T18" s="410"/>
      <c r="U18" s="397">
        <v>0.01</v>
      </c>
      <c r="V18" s="414" t="s">
        <v>209</v>
      </c>
      <c r="W18" s="214"/>
    </row>
    <row r="19" spans="1:23" s="14" customFormat="1" ht="30.75" customHeight="1" thickBot="1">
      <c r="A19" s="417"/>
      <c r="B19" s="393"/>
      <c r="C19" s="448"/>
      <c r="D19" s="396"/>
      <c r="E19" s="396"/>
      <c r="F19" s="33" t="s">
        <v>31</v>
      </c>
      <c r="G19" s="247">
        <v>0</v>
      </c>
      <c r="H19" s="247">
        <v>0</v>
      </c>
      <c r="I19" s="247">
        <v>0.5</v>
      </c>
      <c r="J19" s="247">
        <v>0.3</v>
      </c>
      <c r="K19" s="247">
        <v>0.2</v>
      </c>
      <c r="L19" s="247">
        <v>0</v>
      </c>
      <c r="M19" s="247">
        <v>0</v>
      </c>
      <c r="N19" s="87">
        <v>0</v>
      </c>
      <c r="O19" s="87">
        <v>0</v>
      </c>
      <c r="P19" s="87">
        <v>0</v>
      </c>
      <c r="Q19" s="87">
        <v>0</v>
      </c>
      <c r="R19" s="87">
        <v>0</v>
      </c>
      <c r="S19" s="261">
        <f t="shared" si="0"/>
        <v>1</v>
      </c>
      <c r="T19" s="410"/>
      <c r="U19" s="398"/>
      <c r="V19" s="479"/>
      <c r="W19" s="214"/>
    </row>
    <row r="20" spans="1:23" s="14" customFormat="1" ht="41.25" customHeight="1">
      <c r="A20" s="417"/>
      <c r="B20" s="393"/>
      <c r="C20" s="412" t="s">
        <v>182</v>
      </c>
      <c r="D20" s="395" t="s">
        <v>101</v>
      </c>
      <c r="E20" s="395"/>
      <c r="F20" s="32" t="s">
        <v>30</v>
      </c>
      <c r="G20" s="247">
        <v>0</v>
      </c>
      <c r="H20" s="247">
        <v>0.05</v>
      </c>
      <c r="I20" s="247">
        <v>0.1</v>
      </c>
      <c r="J20" s="247">
        <v>0.1</v>
      </c>
      <c r="K20" s="247">
        <v>0.1</v>
      </c>
      <c r="L20" s="247">
        <v>0.1</v>
      </c>
      <c r="M20" s="247">
        <v>0.1</v>
      </c>
      <c r="N20" s="87">
        <v>0.1</v>
      </c>
      <c r="O20" s="147">
        <v>0.1</v>
      </c>
      <c r="P20" s="87">
        <v>0.1</v>
      </c>
      <c r="Q20" s="87">
        <v>0.1</v>
      </c>
      <c r="R20" s="87">
        <v>0.05</v>
      </c>
      <c r="S20" s="260">
        <f t="shared" si="0"/>
        <v>0.9999999999999999</v>
      </c>
      <c r="T20" s="410"/>
      <c r="U20" s="397">
        <v>0.01</v>
      </c>
      <c r="V20" s="407" t="s">
        <v>210</v>
      </c>
      <c r="W20" s="214"/>
    </row>
    <row r="21" spans="1:23" s="14" customFormat="1" ht="41.25" customHeight="1" thickBot="1">
      <c r="A21" s="417"/>
      <c r="B21" s="393"/>
      <c r="C21" s="406"/>
      <c r="D21" s="413"/>
      <c r="E21" s="413"/>
      <c r="F21" s="79" t="s">
        <v>31</v>
      </c>
      <c r="G21" s="247">
        <v>0</v>
      </c>
      <c r="H21" s="247">
        <v>0.05</v>
      </c>
      <c r="I21" s="247">
        <v>0.1</v>
      </c>
      <c r="J21" s="247">
        <v>0.1</v>
      </c>
      <c r="K21" s="247">
        <v>0.1</v>
      </c>
      <c r="L21" s="247">
        <v>0.1</v>
      </c>
      <c r="M21" s="247">
        <v>0</v>
      </c>
      <c r="N21" s="87">
        <v>0</v>
      </c>
      <c r="O21" s="87">
        <v>0</v>
      </c>
      <c r="P21" s="87">
        <v>0</v>
      </c>
      <c r="Q21" s="87">
        <v>0</v>
      </c>
      <c r="R21" s="87">
        <v>0</v>
      </c>
      <c r="S21" s="261">
        <f t="shared" si="0"/>
        <v>0.44999999999999996</v>
      </c>
      <c r="T21" s="410"/>
      <c r="U21" s="398"/>
      <c r="V21" s="408"/>
      <c r="W21" s="214"/>
    </row>
    <row r="22" spans="1:23" s="14" customFormat="1" ht="30.75" customHeight="1">
      <c r="A22" s="417"/>
      <c r="B22" s="393"/>
      <c r="C22" s="412" t="s">
        <v>183</v>
      </c>
      <c r="D22" s="395" t="s">
        <v>101</v>
      </c>
      <c r="E22" s="395"/>
      <c r="F22" s="32" t="s">
        <v>30</v>
      </c>
      <c r="G22" s="247">
        <v>0.05</v>
      </c>
      <c r="H22" s="247">
        <v>0.09</v>
      </c>
      <c r="I22" s="247">
        <v>0.09</v>
      </c>
      <c r="J22" s="247">
        <v>0.09</v>
      </c>
      <c r="K22" s="247">
        <v>0.09</v>
      </c>
      <c r="L22" s="247">
        <v>0.09</v>
      </c>
      <c r="M22" s="247">
        <v>0.09</v>
      </c>
      <c r="N22" s="87">
        <v>0.09</v>
      </c>
      <c r="O22" s="84">
        <v>0.09</v>
      </c>
      <c r="P22" s="85">
        <v>0.09</v>
      </c>
      <c r="Q22" s="85">
        <v>0.09</v>
      </c>
      <c r="R22" s="85">
        <v>0.05</v>
      </c>
      <c r="S22" s="260">
        <f t="shared" si="0"/>
        <v>0.9999999999999999</v>
      </c>
      <c r="T22" s="410"/>
      <c r="U22" s="397">
        <v>0.01</v>
      </c>
      <c r="V22" s="407" t="s">
        <v>211</v>
      </c>
      <c r="W22" s="214"/>
    </row>
    <row r="23" spans="1:23" s="14" customFormat="1" ht="30.75" customHeight="1" thickBot="1">
      <c r="A23" s="417"/>
      <c r="B23" s="393"/>
      <c r="C23" s="448"/>
      <c r="D23" s="396"/>
      <c r="E23" s="396"/>
      <c r="F23" s="33" t="s">
        <v>31</v>
      </c>
      <c r="G23" s="247">
        <v>0.05</v>
      </c>
      <c r="H23" s="247">
        <v>0.09</v>
      </c>
      <c r="I23" s="247">
        <v>0.09</v>
      </c>
      <c r="J23" s="247">
        <v>0.09</v>
      </c>
      <c r="K23" s="247">
        <v>0.09</v>
      </c>
      <c r="L23" s="247">
        <v>0.09</v>
      </c>
      <c r="M23" s="247">
        <v>0</v>
      </c>
      <c r="N23" s="87">
        <v>0</v>
      </c>
      <c r="O23" s="87">
        <v>0</v>
      </c>
      <c r="P23" s="87">
        <v>0</v>
      </c>
      <c r="Q23" s="87">
        <v>0</v>
      </c>
      <c r="R23" s="87">
        <v>0</v>
      </c>
      <c r="S23" s="261">
        <f t="shared" si="0"/>
        <v>0.5</v>
      </c>
      <c r="T23" s="410"/>
      <c r="U23" s="398"/>
      <c r="V23" s="408"/>
      <c r="W23" s="214"/>
    </row>
    <row r="24" spans="1:23" s="14" customFormat="1" ht="30.75" customHeight="1">
      <c r="A24" s="417"/>
      <c r="B24" s="393"/>
      <c r="C24" s="412" t="s">
        <v>184</v>
      </c>
      <c r="D24" s="395" t="s">
        <v>101</v>
      </c>
      <c r="E24" s="395"/>
      <c r="F24" s="32" t="s">
        <v>30</v>
      </c>
      <c r="G24" s="247">
        <v>0.05</v>
      </c>
      <c r="H24" s="247">
        <v>0.09</v>
      </c>
      <c r="I24" s="247">
        <v>0.09</v>
      </c>
      <c r="J24" s="247">
        <v>0.09</v>
      </c>
      <c r="K24" s="247">
        <v>0.09</v>
      </c>
      <c r="L24" s="247">
        <v>0.09</v>
      </c>
      <c r="M24" s="247">
        <v>0.09</v>
      </c>
      <c r="N24" s="87">
        <v>0.09</v>
      </c>
      <c r="O24" s="87">
        <v>0.09</v>
      </c>
      <c r="P24" s="87">
        <v>0.09</v>
      </c>
      <c r="Q24" s="87">
        <v>0.09</v>
      </c>
      <c r="R24" s="87">
        <v>0.05</v>
      </c>
      <c r="S24" s="260">
        <f t="shared" si="0"/>
        <v>0.9999999999999999</v>
      </c>
      <c r="T24" s="410"/>
      <c r="U24" s="397">
        <v>0.01</v>
      </c>
      <c r="V24" s="414" t="s">
        <v>212</v>
      </c>
      <c r="W24" s="214"/>
    </row>
    <row r="25" spans="1:23" s="14" customFormat="1" ht="30.75" customHeight="1" thickBot="1">
      <c r="A25" s="417"/>
      <c r="B25" s="394"/>
      <c r="C25" s="448"/>
      <c r="D25" s="396"/>
      <c r="E25" s="396"/>
      <c r="F25" s="33" t="s">
        <v>31</v>
      </c>
      <c r="G25" s="249">
        <v>0.05</v>
      </c>
      <c r="H25" s="249">
        <v>0.09</v>
      </c>
      <c r="I25" s="249">
        <v>0.09</v>
      </c>
      <c r="J25" s="247">
        <v>0.09</v>
      </c>
      <c r="K25" s="247">
        <v>0.09</v>
      </c>
      <c r="L25" s="247">
        <v>0.09</v>
      </c>
      <c r="M25" s="249">
        <v>0</v>
      </c>
      <c r="N25" s="156">
        <v>0</v>
      </c>
      <c r="O25" s="156">
        <v>0</v>
      </c>
      <c r="P25" s="156">
        <v>0</v>
      </c>
      <c r="Q25" s="156">
        <v>0</v>
      </c>
      <c r="R25" s="156">
        <v>0</v>
      </c>
      <c r="S25" s="261">
        <f t="shared" si="0"/>
        <v>0.5</v>
      </c>
      <c r="T25" s="411"/>
      <c r="U25" s="398"/>
      <c r="V25" s="415"/>
      <c r="W25" s="214"/>
    </row>
    <row r="26" spans="1:23" s="14" customFormat="1" ht="30.75" customHeight="1">
      <c r="A26" s="417"/>
      <c r="B26" s="462" t="s">
        <v>92</v>
      </c>
      <c r="C26" s="412" t="s">
        <v>185</v>
      </c>
      <c r="D26" s="395" t="s">
        <v>101</v>
      </c>
      <c r="E26" s="395"/>
      <c r="F26" s="32" t="s">
        <v>30</v>
      </c>
      <c r="G26" s="250">
        <v>0</v>
      </c>
      <c r="H26" s="250">
        <v>0</v>
      </c>
      <c r="I26" s="250">
        <v>0.25</v>
      </c>
      <c r="J26" s="250">
        <v>0</v>
      </c>
      <c r="K26" s="250">
        <v>0.25</v>
      </c>
      <c r="L26" s="250">
        <v>0</v>
      </c>
      <c r="M26" s="250">
        <v>0</v>
      </c>
      <c r="N26" s="157">
        <v>0.25</v>
      </c>
      <c r="O26" s="157">
        <v>0</v>
      </c>
      <c r="P26" s="157">
        <v>0</v>
      </c>
      <c r="Q26" s="157">
        <v>0.25</v>
      </c>
      <c r="R26" s="157">
        <v>0</v>
      </c>
      <c r="S26" s="260">
        <f t="shared" si="0"/>
        <v>1</v>
      </c>
      <c r="T26" s="409">
        <v>0.2</v>
      </c>
      <c r="U26" s="397">
        <v>0.025</v>
      </c>
      <c r="V26" s="414" t="s">
        <v>213</v>
      </c>
      <c r="W26" s="214"/>
    </row>
    <row r="27" spans="1:23" s="14" customFormat="1" ht="30.75" customHeight="1" thickBot="1">
      <c r="A27" s="417"/>
      <c r="B27" s="463"/>
      <c r="C27" s="406"/>
      <c r="D27" s="413"/>
      <c r="E27" s="413"/>
      <c r="F27" s="79" t="s">
        <v>31</v>
      </c>
      <c r="G27" s="251">
        <v>0</v>
      </c>
      <c r="H27" s="251">
        <v>0</v>
      </c>
      <c r="I27" s="251">
        <v>0</v>
      </c>
      <c r="J27" s="251">
        <v>0</v>
      </c>
      <c r="K27" s="251">
        <v>0.5</v>
      </c>
      <c r="L27" s="251">
        <v>0</v>
      </c>
      <c r="M27" s="251">
        <v>0</v>
      </c>
      <c r="N27" s="158">
        <v>0</v>
      </c>
      <c r="O27" s="158">
        <v>0</v>
      </c>
      <c r="P27" s="158">
        <v>0</v>
      </c>
      <c r="Q27" s="158">
        <v>0</v>
      </c>
      <c r="R27" s="158">
        <v>0</v>
      </c>
      <c r="S27" s="261">
        <f>SUM(G27:R27)</f>
        <v>0.5</v>
      </c>
      <c r="T27" s="410"/>
      <c r="U27" s="398"/>
      <c r="V27" s="415"/>
      <c r="W27" s="214"/>
    </row>
    <row r="28" spans="1:23" s="14" customFormat="1" ht="30.75" customHeight="1">
      <c r="A28" s="417"/>
      <c r="B28" s="463"/>
      <c r="C28" s="405" t="s">
        <v>186</v>
      </c>
      <c r="D28" s="427" t="s">
        <v>101</v>
      </c>
      <c r="E28" s="427"/>
      <c r="F28" s="54" t="s">
        <v>30</v>
      </c>
      <c r="G28" s="247">
        <v>0</v>
      </c>
      <c r="H28" s="247">
        <v>0</v>
      </c>
      <c r="I28" s="247">
        <v>0</v>
      </c>
      <c r="J28" s="247">
        <v>0</v>
      </c>
      <c r="K28" s="247">
        <v>0</v>
      </c>
      <c r="L28" s="247">
        <v>0</v>
      </c>
      <c r="M28" s="247">
        <v>0</v>
      </c>
      <c r="N28" s="87">
        <v>0</v>
      </c>
      <c r="O28" s="87">
        <v>0.3</v>
      </c>
      <c r="P28" s="87">
        <v>0.3</v>
      </c>
      <c r="Q28" s="87">
        <v>0</v>
      </c>
      <c r="R28" s="87">
        <v>0.4</v>
      </c>
      <c r="S28" s="260">
        <f t="shared" si="0"/>
        <v>1</v>
      </c>
      <c r="T28" s="410"/>
      <c r="U28" s="397">
        <v>0.05</v>
      </c>
      <c r="V28" s="475" t="s">
        <v>214</v>
      </c>
      <c r="W28" s="214"/>
    </row>
    <row r="29" spans="1:23" s="14" customFormat="1" ht="30.75" customHeight="1" thickBot="1">
      <c r="A29" s="417"/>
      <c r="B29" s="463"/>
      <c r="C29" s="406"/>
      <c r="D29" s="413"/>
      <c r="E29" s="413"/>
      <c r="F29" s="79" t="s">
        <v>31</v>
      </c>
      <c r="G29" s="247">
        <v>0</v>
      </c>
      <c r="H29" s="247">
        <v>0</v>
      </c>
      <c r="I29" s="247">
        <v>0</v>
      </c>
      <c r="J29" s="247">
        <v>0</v>
      </c>
      <c r="K29" s="247">
        <v>0</v>
      </c>
      <c r="L29" s="247">
        <v>0</v>
      </c>
      <c r="M29" s="247">
        <v>0</v>
      </c>
      <c r="N29" s="87">
        <v>0</v>
      </c>
      <c r="O29" s="87">
        <v>0</v>
      </c>
      <c r="P29" s="87">
        <v>0</v>
      </c>
      <c r="Q29" s="87">
        <v>0</v>
      </c>
      <c r="R29" s="87">
        <v>0</v>
      </c>
      <c r="S29" s="261">
        <f t="shared" si="0"/>
        <v>0</v>
      </c>
      <c r="T29" s="410"/>
      <c r="U29" s="398"/>
      <c r="V29" s="475"/>
      <c r="W29" s="214"/>
    </row>
    <row r="30" spans="1:23" s="14" customFormat="1" ht="30.75" customHeight="1">
      <c r="A30" s="417"/>
      <c r="B30" s="463"/>
      <c r="C30" s="412" t="s">
        <v>187</v>
      </c>
      <c r="D30" s="395" t="s">
        <v>101</v>
      </c>
      <c r="E30" s="395"/>
      <c r="F30" s="32" t="s">
        <v>30</v>
      </c>
      <c r="G30" s="247">
        <v>0</v>
      </c>
      <c r="H30" s="247">
        <v>0</v>
      </c>
      <c r="I30" s="247">
        <v>0</v>
      </c>
      <c r="J30" s="247">
        <v>0.1</v>
      </c>
      <c r="K30" s="247">
        <v>0.1</v>
      </c>
      <c r="L30" s="247">
        <v>0.1</v>
      </c>
      <c r="M30" s="247">
        <v>0.05</v>
      </c>
      <c r="N30" s="87">
        <v>0.1</v>
      </c>
      <c r="O30" s="87">
        <v>0.15</v>
      </c>
      <c r="P30" s="87">
        <v>0.1</v>
      </c>
      <c r="Q30" s="87">
        <v>0.2</v>
      </c>
      <c r="R30" s="87">
        <v>0.1</v>
      </c>
      <c r="S30" s="260">
        <f t="shared" si="0"/>
        <v>1.0000000000000002</v>
      </c>
      <c r="T30" s="410"/>
      <c r="U30" s="460">
        <v>0.05</v>
      </c>
      <c r="V30" s="449" t="s">
        <v>215</v>
      </c>
      <c r="W30" s="214"/>
    </row>
    <row r="31" spans="1:23" s="14" customFormat="1" ht="30.75" customHeight="1" thickBot="1">
      <c r="A31" s="417"/>
      <c r="B31" s="463"/>
      <c r="C31" s="406"/>
      <c r="D31" s="413"/>
      <c r="E31" s="413"/>
      <c r="F31" s="79" t="s">
        <v>31</v>
      </c>
      <c r="G31" s="247">
        <v>0</v>
      </c>
      <c r="H31" s="247">
        <v>0</v>
      </c>
      <c r="I31" s="247">
        <v>0</v>
      </c>
      <c r="J31" s="247">
        <v>0.1</v>
      </c>
      <c r="K31" s="247">
        <v>0.1</v>
      </c>
      <c r="L31" s="247">
        <v>0.1</v>
      </c>
      <c r="M31" s="247">
        <v>0</v>
      </c>
      <c r="N31" s="87">
        <v>0</v>
      </c>
      <c r="O31" s="87">
        <v>0</v>
      </c>
      <c r="P31" s="87">
        <v>0</v>
      </c>
      <c r="Q31" s="87">
        <v>0</v>
      </c>
      <c r="R31" s="87">
        <v>0</v>
      </c>
      <c r="S31" s="261">
        <f t="shared" si="0"/>
        <v>0.30000000000000004</v>
      </c>
      <c r="T31" s="410"/>
      <c r="U31" s="461"/>
      <c r="V31" s="450"/>
      <c r="W31" s="214"/>
    </row>
    <row r="32" spans="1:23" s="14" customFormat="1" ht="30.75" customHeight="1">
      <c r="A32" s="417"/>
      <c r="B32" s="463"/>
      <c r="C32" s="412" t="s">
        <v>188</v>
      </c>
      <c r="D32" s="395" t="s">
        <v>101</v>
      </c>
      <c r="E32" s="395"/>
      <c r="F32" s="32" t="s">
        <v>30</v>
      </c>
      <c r="G32" s="247">
        <v>0</v>
      </c>
      <c r="H32" s="247">
        <v>0.05</v>
      </c>
      <c r="I32" s="247">
        <v>0.05</v>
      </c>
      <c r="J32" s="247">
        <v>0.1</v>
      </c>
      <c r="K32" s="247">
        <v>0.3</v>
      </c>
      <c r="L32" s="247">
        <v>0</v>
      </c>
      <c r="M32" s="247">
        <v>0.05</v>
      </c>
      <c r="N32" s="87">
        <v>0.05</v>
      </c>
      <c r="O32" s="87">
        <v>0.05</v>
      </c>
      <c r="P32" s="87">
        <v>0.15</v>
      </c>
      <c r="Q32" s="87">
        <v>0.2</v>
      </c>
      <c r="R32" s="87">
        <v>0</v>
      </c>
      <c r="S32" s="260">
        <f t="shared" si="0"/>
        <v>1.0000000000000002</v>
      </c>
      <c r="T32" s="410"/>
      <c r="U32" s="460">
        <v>0.05</v>
      </c>
      <c r="V32" s="449" t="s">
        <v>216</v>
      </c>
      <c r="W32" s="214"/>
    </row>
    <row r="33" spans="1:23" s="14" customFormat="1" ht="30.75" customHeight="1" thickBot="1">
      <c r="A33" s="417"/>
      <c r="B33" s="463"/>
      <c r="C33" s="406"/>
      <c r="D33" s="413"/>
      <c r="E33" s="413"/>
      <c r="F33" s="79" t="s">
        <v>31</v>
      </c>
      <c r="G33" s="247">
        <v>0</v>
      </c>
      <c r="H33" s="247">
        <v>0.05</v>
      </c>
      <c r="I33" s="247">
        <v>0.05</v>
      </c>
      <c r="J33" s="247">
        <v>0.1</v>
      </c>
      <c r="K33" s="247">
        <v>0.3</v>
      </c>
      <c r="L33" s="247">
        <v>0</v>
      </c>
      <c r="M33" s="247">
        <v>0</v>
      </c>
      <c r="N33" s="87">
        <v>0</v>
      </c>
      <c r="O33" s="87">
        <v>0</v>
      </c>
      <c r="P33" s="87">
        <v>0</v>
      </c>
      <c r="Q33" s="87">
        <v>0</v>
      </c>
      <c r="R33" s="87">
        <v>0</v>
      </c>
      <c r="S33" s="261">
        <f t="shared" si="0"/>
        <v>0.5</v>
      </c>
      <c r="T33" s="410"/>
      <c r="U33" s="461"/>
      <c r="V33" s="450"/>
      <c r="W33" s="214"/>
    </row>
    <row r="34" spans="1:23" s="14" customFormat="1" ht="30.75" customHeight="1">
      <c r="A34" s="417"/>
      <c r="B34" s="463"/>
      <c r="C34" s="412" t="s">
        <v>189</v>
      </c>
      <c r="D34" s="395" t="s">
        <v>101</v>
      </c>
      <c r="E34" s="395"/>
      <c r="F34" s="32" t="s">
        <v>30</v>
      </c>
      <c r="G34" s="247">
        <v>0</v>
      </c>
      <c r="H34" s="247">
        <v>0</v>
      </c>
      <c r="I34" s="247">
        <v>0.25</v>
      </c>
      <c r="J34" s="247">
        <v>0</v>
      </c>
      <c r="K34" s="247">
        <v>0</v>
      </c>
      <c r="L34" s="247">
        <v>0.25</v>
      </c>
      <c r="M34" s="247">
        <v>0</v>
      </c>
      <c r="N34" s="87">
        <v>0</v>
      </c>
      <c r="O34" s="87">
        <v>0.25</v>
      </c>
      <c r="P34" s="87">
        <v>0</v>
      </c>
      <c r="Q34" s="87">
        <v>0</v>
      </c>
      <c r="R34" s="87">
        <v>0.25</v>
      </c>
      <c r="S34" s="260">
        <f t="shared" si="0"/>
        <v>1</v>
      </c>
      <c r="T34" s="410"/>
      <c r="U34" s="460">
        <v>0.025</v>
      </c>
      <c r="V34" s="449" t="s">
        <v>217</v>
      </c>
      <c r="W34" s="214"/>
    </row>
    <row r="35" spans="1:23" s="14" customFormat="1" ht="30.75" customHeight="1" thickBot="1">
      <c r="A35" s="417"/>
      <c r="B35" s="463"/>
      <c r="C35" s="406"/>
      <c r="D35" s="413"/>
      <c r="E35" s="413"/>
      <c r="F35" s="79" t="s">
        <v>31</v>
      </c>
      <c r="G35" s="247">
        <v>0</v>
      </c>
      <c r="H35" s="247">
        <v>0</v>
      </c>
      <c r="I35" s="247">
        <v>0</v>
      </c>
      <c r="J35" s="252">
        <v>0</v>
      </c>
      <c r="K35" s="252">
        <v>0</v>
      </c>
      <c r="L35" s="247">
        <v>0.5</v>
      </c>
      <c r="M35" s="252">
        <v>0</v>
      </c>
      <c r="N35" s="182">
        <v>0</v>
      </c>
      <c r="O35" s="182">
        <v>0</v>
      </c>
      <c r="P35" s="87">
        <v>0</v>
      </c>
      <c r="Q35" s="87">
        <v>0</v>
      </c>
      <c r="R35" s="87">
        <v>0</v>
      </c>
      <c r="S35" s="261">
        <f t="shared" si="0"/>
        <v>0.5</v>
      </c>
      <c r="T35" s="410"/>
      <c r="U35" s="461"/>
      <c r="V35" s="450"/>
      <c r="W35" s="214"/>
    </row>
    <row r="36" spans="1:23" s="14" customFormat="1" ht="25.5" customHeight="1">
      <c r="A36" s="455"/>
      <c r="B36" s="457" t="s">
        <v>173</v>
      </c>
      <c r="C36" s="412" t="s">
        <v>190</v>
      </c>
      <c r="D36" s="395" t="s">
        <v>101</v>
      </c>
      <c r="E36" s="395"/>
      <c r="F36" s="32" t="s">
        <v>30</v>
      </c>
      <c r="G36" s="81">
        <v>0.05</v>
      </c>
      <c r="H36" s="81">
        <v>0.09</v>
      </c>
      <c r="I36" s="81">
        <v>0.09</v>
      </c>
      <c r="J36" s="247">
        <v>0.09</v>
      </c>
      <c r="K36" s="247">
        <v>0.09</v>
      </c>
      <c r="L36" s="247">
        <v>0.09</v>
      </c>
      <c r="M36" s="247">
        <v>0.09</v>
      </c>
      <c r="N36" s="87">
        <v>0.09</v>
      </c>
      <c r="O36" s="87">
        <v>0.09</v>
      </c>
      <c r="P36" s="155">
        <v>0.09</v>
      </c>
      <c r="Q36" s="155">
        <v>0.09</v>
      </c>
      <c r="R36" s="155">
        <v>0.05</v>
      </c>
      <c r="S36" s="260">
        <f aca="true" t="shared" si="1" ref="S36:S63">SUM(G36:R36)</f>
        <v>0.9999999999999999</v>
      </c>
      <c r="T36" s="410">
        <v>0.2</v>
      </c>
      <c r="U36" s="460">
        <v>0.05</v>
      </c>
      <c r="V36" s="480" t="s">
        <v>220</v>
      </c>
      <c r="W36" s="214"/>
    </row>
    <row r="37" spans="1:23" s="14" customFormat="1" ht="62.25" customHeight="1" thickBot="1">
      <c r="A37" s="455"/>
      <c r="B37" s="458"/>
      <c r="C37" s="406"/>
      <c r="D37" s="413"/>
      <c r="E37" s="413"/>
      <c r="F37" s="79" t="s">
        <v>31</v>
      </c>
      <c r="G37" s="247">
        <v>0.3</v>
      </c>
      <c r="H37" s="247">
        <v>0.3</v>
      </c>
      <c r="I37" s="247">
        <v>0.2</v>
      </c>
      <c r="J37" s="247">
        <v>0.09</v>
      </c>
      <c r="K37" s="247">
        <v>0.09</v>
      </c>
      <c r="L37" s="247">
        <v>0.02</v>
      </c>
      <c r="M37" s="247">
        <v>0</v>
      </c>
      <c r="N37" s="87">
        <v>0</v>
      </c>
      <c r="O37" s="87">
        <v>0</v>
      </c>
      <c r="P37" s="87">
        <v>0</v>
      </c>
      <c r="Q37" s="87">
        <v>0</v>
      </c>
      <c r="R37" s="87">
        <v>0</v>
      </c>
      <c r="S37" s="261">
        <f t="shared" si="1"/>
        <v>1</v>
      </c>
      <c r="T37" s="410"/>
      <c r="U37" s="461"/>
      <c r="V37" s="481"/>
      <c r="W37" s="214"/>
    </row>
    <row r="38" spans="1:23" s="14" customFormat="1" ht="30.75" customHeight="1">
      <c r="A38" s="455"/>
      <c r="B38" s="458"/>
      <c r="C38" s="412" t="s">
        <v>191</v>
      </c>
      <c r="D38" s="395" t="s">
        <v>101</v>
      </c>
      <c r="E38" s="395"/>
      <c r="F38" s="32" t="s">
        <v>30</v>
      </c>
      <c r="G38" s="81">
        <v>0.05</v>
      </c>
      <c r="H38" s="81">
        <v>0.09</v>
      </c>
      <c r="I38" s="81">
        <v>0.09</v>
      </c>
      <c r="J38" s="247">
        <v>0.09</v>
      </c>
      <c r="K38" s="247">
        <v>0.09</v>
      </c>
      <c r="L38" s="247">
        <v>0.09</v>
      </c>
      <c r="M38" s="247">
        <v>0.09</v>
      </c>
      <c r="N38" s="87">
        <v>0.09</v>
      </c>
      <c r="O38" s="87">
        <v>0.09</v>
      </c>
      <c r="P38" s="81">
        <v>0.09</v>
      </c>
      <c r="Q38" s="81">
        <v>0.09</v>
      </c>
      <c r="R38" s="81">
        <v>0.05</v>
      </c>
      <c r="S38" s="260">
        <f t="shared" si="1"/>
        <v>0.9999999999999999</v>
      </c>
      <c r="T38" s="410"/>
      <c r="U38" s="460">
        <v>0.05</v>
      </c>
      <c r="V38" s="480" t="s">
        <v>221</v>
      </c>
      <c r="W38" s="214"/>
    </row>
    <row r="39" spans="1:23" s="14" customFormat="1" ht="30.75" customHeight="1" thickBot="1">
      <c r="A39" s="455"/>
      <c r="B39" s="458"/>
      <c r="C39" s="406"/>
      <c r="D39" s="413"/>
      <c r="E39" s="413"/>
      <c r="F39" s="79" t="s">
        <v>31</v>
      </c>
      <c r="G39" s="247">
        <v>0.05</v>
      </c>
      <c r="H39" s="247">
        <v>0.09</v>
      </c>
      <c r="I39" s="247">
        <v>0.09</v>
      </c>
      <c r="J39" s="247">
        <v>0.09</v>
      </c>
      <c r="K39" s="247">
        <v>0.09</v>
      </c>
      <c r="L39" s="247">
        <v>0.09</v>
      </c>
      <c r="M39" s="247">
        <v>0</v>
      </c>
      <c r="N39" s="87">
        <v>0</v>
      </c>
      <c r="O39" s="87">
        <v>0</v>
      </c>
      <c r="P39" s="87">
        <v>0</v>
      </c>
      <c r="Q39" s="87">
        <v>0</v>
      </c>
      <c r="R39" s="87">
        <v>0</v>
      </c>
      <c r="S39" s="261">
        <f t="shared" si="1"/>
        <v>0.5</v>
      </c>
      <c r="T39" s="410"/>
      <c r="U39" s="461"/>
      <c r="V39" s="481"/>
      <c r="W39" s="214"/>
    </row>
    <row r="40" spans="1:23" s="14" customFormat="1" ht="43.5" customHeight="1">
      <c r="A40" s="455"/>
      <c r="B40" s="458"/>
      <c r="C40" s="412" t="s">
        <v>192</v>
      </c>
      <c r="D40" s="395" t="s">
        <v>101</v>
      </c>
      <c r="E40" s="395"/>
      <c r="F40" s="32" t="s">
        <v>30</v>
      </c>
      <c r="G40" s="81">
        <v>0</v>
      </c>
      <c r="H40" s="81">
        <v>0</v>
      </c>
      <c r="I40" s="81">
        <v>0</v>
      </c>
      <c r="J40" s="247">
        <v>0</v>
      </c>
      <c r="K40" s="247">
        <v>0</v>
      </c>
      <c r="L40" s="247">
        <v>0</v>
      </c>
      <c r="M40" s="247">
        <v>0</v>
      </c>
      <c r="N40" s="87">
        <v>0.3</v>
      </c>
      <c r="O40" s="87">
        <v>0.3</v>
      </c>
      <c r="P40" s="86">
        <v>0.3</v>
      </c>
      <c r="Q40" s="86">
        <v>0.1</v>
      </c>
      <c r="R40" s="86">
        <v>0</v>
      </c>
      <c r="S40" s="260">
        <f t="shared" si="1"/>
        <v>0.9999999999999999</v>
      </c>
      <c r="T40" s="410"/>
      <c r="U40" s="460">
        <v>0.1</v>
      </c>
      <c r="V40" s="475" t="s">
        <v>241</v>
      </c>
      <c r="W40" s="214"/>
    </row>
    <row r="41" spans="1:23" s="14" customFormat="1" ht="34.5" customHeight="1" thickBot="1">
      <c r="A41" s="456"/>
      <c r="B41" s="459"/>
      <c r="C41" s="406"/>
      <c r="D41" s="413"/>
      <c r="E41" s="413"/>
      <c r="F41" s="79" t="s">
        <v>31</v>
      </c>
      <c r="G41" s="247">
        <v>0</v>
      </c>
      <c r="H41" s="247">
        <v>0</v>
      </c>
      <c r="I41" s="247">
        <v>0</v>
      </c>
      <c r="J41" s="247">
        <v>0</v>
      </c>
      <c r="K41" s="247">
        <v>0</v>
      </c>
      <c r="L41" s="247">
        <v>0</v>
      </c>
      <c r="M41" s="247">
        <v>0</v>
      </c>
      <c r="N41" s="87">
        <v>0</v>
      </c>
      <c r="O41" s="87">
        <v>0</v>
      </c>
      <c r="P41" s="87">
        <v>0</v>
      </c>
      <c r="Q41" s="87">
        <v>0</v>
      </c>
      <c r="R41" s="87">
        <v>0</v>
      </c>
      <c r="S41" s="261">
        <f t="shared" si="1"/>
        <v>0</v>
      </c>
      <c r="T41" s="411"/>
      <c r="U41" s="461"/>
      <c r="V41" s="475"/>
      <c r="W41" s="214"/>
    </row>
    <row r="42" spans="1:23" s="14" customFormat="1" ht="30.75" customHeight="1" thickBot="1">
      <c r="A42" s="466" t="s">
        <v>102</v>
      </c>
      <c r="B42" s="419" t="s">
        <v>94</v>
      </c>
      <c r="C42" s="412" t="s">
        <v>193</v>
      </c>
      <c r="D42" s="395" t="s">
        <v>101</v>
      </c>
      <c r="E42" s="395"/>
      <c r="F42" s="32" t="s">
        <v>30</v>
      </c>
      <c r="G42" s="81">
        <v>0.05</v>
      </c>
      <c r="H42" s="81">
        <v>0.09</v>
      </c>
      <c r="I42" s="81">
        <v>0.09</v>
      </c>
      <c r="J42" s="81">
        <v>0.09</v>
      </c>
      <c r="K42" s="81">
        <v>0.09</v>
      </c>
      <c r="L42" s="81">
        <v>0.09</v>
      </c>
      <c r="M42" s="81">
        <v>0.09</v>
      </c>
      <c r="N42" s="81">
        <v>0.09</v>
      </c>
      <c r="O42" s="81">
        <v>0.09</v>
      </c>
      <c r="P42" s="81">
        <v>0.09</v>
      </c>
      <c r="Q42" s="81">
        <v>0.09</v>
      </c>
      <c r="R42" s="81">
        <v>0.05</v>
      </c>
      <c r="S42" s="260">
        <f t="shared" si="1"/>
        <v>0.9999999999999999</v>
      </c>
      <c r="T42" s="409">
        <v>0.2</v>
      </c>
      <c r="U42" s="460">
        <v>0.025</v>
      </c>
      <c r="V42" s="470" t="s">
        <v>222</v>
      </c>
      <c r="W42" s="217"/>
    </row>
    <row r="43" spans="1:23" s="14" customFormat="1" ht="30.75" customHeight="1" thickBot="1">
      <c r="A43" s="467"/>
      <c r="B43" s="420"/>
      <c r="C43" s="406"/>
      <c r="D43" s="413"/>
      <c r="E43" s="413"/>
      <c r="F43" s="79" t="s">
        <v>31</v>
      </c>
      <c r="G43" s="81">
        <v>0.05</v>
      </c>
      <c r="H43" s="81">
        <v>0.09</v>
      </c>
      <c r="I43" s="81">
        <v>0.09</v>
      </c>
      <c r="J43" s="81">
        <v>0.09</v>
      </c>
      <c r="K43" s="81">
        <v>0.09</v>
      </c>
      <c r="L43" s="81">
        <v>0.09</v>
      </c>
      <c r="M43" s="81">
        <v>0</v>
      </c>
      <c r="N43" s="81">
        <v>0</v>
      </c>
      <c r="O43" s="81">
        <v>0</v>
      </c>
      <c r="P43" s="81">
        <v>0</v>
      </c>
      <c r="Q43" s="81">
        <v>0</v>
      </c>
      <c r="R43" s="81">
        <v>0</v>
      </c>
      <c r="S43" s="261">
        <f t="shared" si="1"/>
        <v>0.5</v>
      </c>
      <c r="T43" s="410"/>
      <c r="U43" s="461"/>
      <c r="V43" s="471"/>
      <c r="W43" s="217"/>
    </row>
    <row r="44" spans="1:23" s="14" customFormat="1" ht="30.75" customHeight="1" thickBot="1">
      <c r="A44" s="467"/>
      <c r="B44" s="420"/>
      <c r="C44" s="412" t="s">
        <v>194</v>
      </c>
      <c r="D44" s="395" t="s">
        <v>101</v>
      </c>
      <c r="E44" s="395"/>
      <c r="F44" s="32" t="s">
        <v>30</v>
      </c>
      <c r="G44" s="81">
        <v>0.05</v>
      </c>
      <c r="H44" s="81">
        <v>0.09</v>
      </c>
      <c r="I44" s="81">
        <v>0.09</v>
      </c>
      <c r="J44" s="247">
        <v>0.09</v>
      </c>
      <c r="K44" s="247">
        <v>0.09</v>
      </c>
      <c r="L44" s="247">
        <v>0.09</v>
      </c>
      <c r="M44" s="247">
        <v>0.09</v>
      </c>
      <c r="N44" s="87">
        <v>0.09</v>
      </c>
      <c r="O44" s="87">
        <v>0.09</v>
      </c>
      <c r="P44" s="81">
        <v>0.09</v>
      </c>
      <c r="Q44" s="81">
        <v>0.09</v>
      </c>
      <c r="R44" s="81">
        <v>0.05</v>
      </c>
      <c r="S44" s="260">
        <f t="shared" si="1"/>
        <v>0.9999999999999999</v>
      </c>
      <c r="T44" s="410"/>
      <c r="U44" s="460">
        <v>0.02</v>
      </c>
      <c r="V44" s="470" t="s">
        <v>223</v>
      </c>
      <c r="W44" s="214"/>
    </row>
    <row r="45" spans="1:23" s="14" customFormat="1" ht="30.75" customHeight="1" thickBot="1">
      <c r="A45" s="467"/>
      <c r="B45" s="420"/>
      <c r="C45" s="406"/>
      <c r="D45" s="413"/>
      <c r="E45" s="413"/>
      <c r="F45" s="79" t="s">
        <v>31</v>
      </c>
      <c r="G45" s="81">
        <v>0.05</v>
      </c>
      <c r="H45" s="81">
        <v>0.09</v>
      </c>
      <c r="I45" s="81">
        <v>0.09</v>
      </c>
      <c r="J45" s="247">
        <v>0.09</v>
      </c>
      <c r="K45" s="247">
        <v>0.09</v>
      </c>
      <c r="L45" s="247">
        <v>0.09</v>
      </c>
      <c r="M45" s="247">
        <v>0</v>
      </c>
      <c r="N45" s="87">
        <v>0</v>
      </c>
      <c r="O45" s="87">
        <v>0</v>
      </c>
      <c r="P45" s="81">
        <v>0</v>
      </c>
      <c r="Q45" s="81">
        <v>0</v>
      </c>
      <c r="R45" s="81">
        <v>0</v>
      </c>
      <c r="S45" s="261">
        <f t="shared" si="1"/>
        <v>0.5</v>
      </c>
      <c r="T45" s="410"/>
      <c r="U45" s="461"/>
      <c r="V45" s="471"/>
      <c r="W45" s="214"/>
    </row>
    <row r="46" spans="1:23" s="14" customFormat="1" ht="30.75" customHeight="1">
      <c r="A46" s="467"/>
      <c r="B46" s="420"/>
      <c r="C46" s="412" t="s">
        <v>195</v>
      </c>
      <c r="D46" s="395" t="s">
        <v>101</v>
      </c>
      <c r="E46" s="395"/>
      <c r="F46" s="32" t="s">
        <v>30</v>
      </c>
      <c r="G46" s="81">
        <v>0.05</v>
      </c>
      <c r="H46" s="81">
        <v>0.09</v>
      </c>
      <c r="I46" s="81">
        <v>0.09</v>
      </c>
      <c r="J46" s="247">
        <v>0.09</v>
      </c>
      <c r="K46" s="247">
        <v>0.09</v>
      </c>
      <c r="L46" s="247">
        <v>0.09</v>
      </c>
      <c r="M46" s="247">
        <v>0.09</v>
      </c>
      <c r="N46" s="87">
        <v>0.09</v>
      </c>
      <c r="O46" s="87">
        <v>0.09</v>
      </c>
      <c r="P46" s="81">
        <v>0.09</v>
      </c>
      <c r="Q46" s="81">
        <v>0.09</v>
      </c>
      <c r="R46" s="81">
        <v>0.05</v>
      </c>
      <c r="S46" s="260">
        <f t="shared" si="1"/>
        <v>0.9999999999999999</v>
      </c>
      <c r="T46" s="410"/>
      <c r="U46" s="460">
        <v>0.02</v>
      </c>
      <c r="V46" s="470" t="s">
        <v>224</v>
      </c>
      <c r="W46" s="214"/>
    </row>
    <row r="47" spans="1:23" s="14" customFormat="1" ht="30.75" customHeight="1" thickBot="1">
      <c r="A47" s="467"/>
      <c r="B47" s="420"/>
      <c r="C47" s="406"/>
      <c r="D47" s="413"/>
      <c r="E47" s="413"/>
      <c r="F47" s="79" t="s">
        <v>31</v>
      </c>
      <c r="G47" s="247">
        <v>0</v>
      </c>
      <c r="H47" s="247">
        <v>0</v>
      </c>
      <c r="I47" s="247">
        <v>0</v>
      </c>
      <c r="J47" s="247">
        <v>0.09</v>
      </c>
      <c r="K47" s="247">
        <v>0.09</v>
      </c>
      <c r="L47" s="247">
        <v>0.09</v>
      </c>
      <c r="M47" s="247">
        <v>0</v>
      </c>
      <c r="N47" s="87">
        <v>0</v>
      </c>
      <c r="O47" s="87">
        <v>0</v>
      </c>
      <c r="P47" s="87">
        <v>0</v>
      </c>
      <c r="Q47" s="87">
        <v>0</v>
      </c>
      <c r="R47" s="87">
        <v>0</v>
      </c>
      <c r="S47" s="261">
        <f t="shared" si="1"/>
        <v>0.27</v>
      </c>
      <c r="T47" s="410"/>
      <c r="U47" s="461"/>
      <c r="V47" s="471"/>
      <c r="W47" s="214"/>
    </row>
    <row r="48" spans="1:23" s="14" customFormat="1" ht="30.75" customHeight="1">
      <c r="A48" s="467"/>
      <c r="B48" s="420"/>
      <c r="C48" s="412" t="s">
        <v>196</v>
      </c>
      <c r="D48" s="395" t="s">
        <v>101</v>
      </c>
      <c r="E48" s="395"/>
      <c r="F48" s="32" t="s">
        <v>30</v>
      </c>
      <c r="G48" s="81">
        <v>0.05</v>
      </c>
      <c r="H48" s="81">
        <v>0.09</v>
      </c>
      <c r="I48" s="81">
        <v>0.09</v>
      </c>
      <c r="J48" s="247">
        <v>0.09</v>
      </c>
      <c r="K48" s="247">
        <v>0.09</v>
      </c>
      <c r="L48" s="247">
        <v>0.09</v>
      </c>
      <c r="M48" s="247">
        <v>0.09</v>
      </c>
      <c r="N48" s="87">
        <v>0.09</v>
      </c>
      <c r="O48" s="87">
        <v>0.09</v>
      </c>
      <c r="P48" s="81">
        <v>0.09</v>
      </c>
      <c r="Q48" s="81">
        <v>0.09</v>
      </c>
      <c r="R48" s="81">
        <v>0.05</v>
      </c>
      <c r="S48" s="260">
        <f t="shared" si="1"/>
        <v>0.9999999999999999</v>
      </c>
      <c r="T48" s="410"/>
      <c r="U48" s="460">
        <v>0.025</v>
      </c>
      <c r="V48" s="470" t="s">
        <v>225</v>
      </c>
      <c r="W48" s="214"/>
    </row>
    <row r="49" spans="1:23" s="14" customFormat="1" ht="30.75" customHeight="1" thickBot="1">
      <c r="A49" s="467"/>
      <c r="B49" s="420"/>
      <c r="C49" s="406"/>
      <c r="D49" s="413"/>
      <c r="E49" s="413"/>
      <c r="F49" s="79" t="s">
        <v>31</v>
      </c>
      <c r="G49" s="247">
        <v>0.05</v>
      </c>
      <c r="H49" s="247">
        <v>0.09</v>
      </c>
      <c r="I49" s="247">
        <v>0.09</v>
      </c>
      <c r="J49" s="247">
        <v>0.09</v>
      </c>
      <c r="K49" s="247">
        <v>0.09</v>
      </c>
      <c r="L49" s="247">
        <v>0.09</v>
      </c>
      <c r="M49" s="247">
        <v>0</v>
      </c>
      <c r="N49" s="87">
        <v>0</v>
      </c>
      <c r="O49" s="87">
        <v>0</v>
      </c>
      <c r="P49" s="87">
        <v>0</v>
      </c>
      <c r="Q49" s="87">
        <v>0</v>
      </c>
      <c r="R49" s="87">
        <v>0</v>
      </c>
      <c r="S49" s="261">
        <f t="shared" si="1"/>
        <v>0.5</v>
      </c>
      <c r="T49" s="410"/>
      <c r="U49" s="461"/>
      <c r="V49" s="471"/>
      <c r="W49" s="214"/>
    </row>
    <row r="50" spans="1:23" s="14" customFormat="1" ht="30.75" customHeight="1">
      <c r="A50" s="467"/>
      <c r="B50" s="420"/>
      <c r="C50" s="412" t="s">
        <v>197</v>
      </c>
      <c r="D50" s="395" t="s">
        <v>101</v>
      </c>
      <c r="E50" s="395"/>
      <c r="F50" s="32" t="s">
        <v>30</v>
      </c>
      <c r="G50" s="81">
        <v>0.05</v>
      </c>
      <c r="H50" s="81">
        <v>0.09</v>
      </c>
      <c r="I50" s="81">
        <v>0.09</v>
      </c>
      <c r="J50" s="247">
        <v>0.09</v>
      </c>
      <c r="K50" s="247">
        <v>0.09</v>
      </c>
      <c r="L50" s="247">
        <v>0.09</v>
      </c>
      <c r="M50" s="247">
        <v>0.09</v>
      </c>
      <c r="N50" s="87">
        <v>0.09</v>
      </c>
      <c r="O50" s="87">
        <v>0.09</v>
      </c>
      <c r="P50" s="81">
        <v>0.09</v>
      </c>
      <c r="Q50" s="81">
        <v>0.09</v>
      </c>
      <c r="R50" s="81">
        <v>0.05</v>
      </c>
      <c r="S50" s="260">
        <f t="shared" si="1"/>
        <v>0.9999999999999999</v>
      </c>
      <c r="T50" s="410"/>
      <c r="U50" s="460">
        <v>0.03</v>
      </c>
      <c r="V50" s="470" t="s">
        <v>226</v>
      </c>
      <c r="W50" s="214"/>
    </row>
    <row r="51" spans="1:23" s="14" customFormat="1" ht="30.75" customHeight="1" thickBot="1">
      <c r="A51" s="467"/>
      <c r="B51" s="420"/>
      <c r="C51" s="406"/>
      <c r="D51" s="413"/>
      <c r="E51" s="413"/>
      <c r="F51" s="79" t="s">
        <v>31</v>
      </c>
      <c r="G51" s="247">
        <v>0.05</v>
      </c>
      <c r="H51" s="247">
        <v>0.09</v>
      </c>
      <c r="I51" s="247">
        <v>0.09</v>
      </c>
      <c r="J51" s="247">
        <v>0.09</v>
      </c>
      <c r="K51" s="247">
        <v>0.09</v>
      </c>
      <c r="L51" s="247">
        <v>0.09</v>
      </c>
      <c r="M51" s="247">
        <v>0</v>
      </c>
      <c r="N51" s="87">
        <v>0</v>
      </c>
      <c r="O51" s="87">
        <v>0</v>
      </c>
      <c r="P51" s="87">
        <v>0</v>
      </c>
      <c r="Q51" s="87">
        <v>0</v>
      </c>
      <c r="R51" s="87">
        <v>0</v>
      </c>
      <c r="S51" s="261">
        <f t="shared" si="1"/>
        <v>0.5</v>
      </c>
      <c r="T51" s="410"/>
      <c r="U51" s="461"/>
      <c r="V51" s="474"/>
      <c r="W51" s="214"/>
    </row>
    <row r="52" spans="1:23" s="14" customFormat="1" ht="30.75" customHeight="1">
      <c r="A52" s="467"/>
      <c r="B52" s="420"/>
      <c r="C52" s="412" t="s">
        <v>198</v>
      </c>
      <c r="D52" s="395" t="s">
        <v>101</v>
      </c>
      <c r="E52" s="395"/>
      <c r="F52" s="32" t="s">
        <v>30</v>
      </c>
      <c r="G52" s="81">
        <v>0.05</v>
      </c>
      <c r="H52" s="81">
        <v>0.09</v>
      </c>
      <c r="I52" s="81">
        <v>0.09</v>
      </c>
      <c r="J52" s="247">
        <v>0.09</v>
      </c>
      <c r="K52" s="247">
        <v>0.09</v>
      </c>
      <c r="L52" s="247">
        <v>0.09</v>
      </c>
      <c r="M52" s="247">
        <v>0.09</v>
      </c>
      <c r="N52" s="87">
        <v>0.09</v>
      </c>
      <c r="O52" s="87">
        <v>0.09</v>
      </c>
      <c r="P52" s="81">
        <v>0.09</v>
      </c>
      <c r="Q52" s="81">
        <v>0.09</v>
      </c>
      <c r="R52" s="81">
        <v>0.05</v>
      </c>
      <c r="S52" s="260">
        <f t="shared" si="1"/>
        <v>0.9999999999999999</v>
      </c>
      <c r="T52" s="410"/>
      <c r="U52" s="460">
        <v>0.02</v>
      </c>
      <c r="V52" s="470" t="s">
        <v>227</v>
      </c>
      <c r="W52" s="214"/>
    </row>
    <row r="53" spans="1:23" s="14" customFormat="1" ht="30.75" customHeight="1" thickBot="1">
      <c r="A53" s="467"/>
      <c r="B53" s="420"/>
      <c r="C53" s="406"/>
      <c r="D53" s="413"/>
      <c r="E53" s="413"/>
      <c r="F53" s="79" t="s">
        <v>31</v>
      </c>
      <c r="G53" s="247">
        <v>0.05</v>
      </c>
      <c r="H53" s="247">
        <v>0.09</v>
      </c>
      <c r="I53" s="247">
        <v>0.09</v>
      </c>
      <c r="J53" s="247">
        <v>0.09</v>
      </c>
      <c r="K53" s="247">
        <v>0.09</v>
      </c>
      <c r="L53" s="247">
        <v>0.09</v>
      </c>
      <c r="M53" s="247">
        <v>0</v>
      </c>
      <c r="N53" s="87">
        <v>0</v>
      </c>
      <c r="O53" s="87">
        <v>0</v>
      </c>
      <c r="P53" s="87">
        <v>0</v>
      </c>
      <c r="Q53" s="87">
        <v>0</v>
      </c>
      <c r="R53" s="87">
        <v>0</v>
      </c>
      <c r="S53" s="261">
        <f t="shared" si="1"/>
        <v>0.5</v>
      </c>
      <c r="T53" s="410"/>
      <c r="U53" s="461"/>
      <c r="V53" s="476"/>
      <c r="W53" s="214"/>
    </row>
    <row r="54" spans="1:23" s="14" customFormat="1" ht="30.75" customHeight="1">
      <c r="A54" s="467"/>
      <c r="B54" s="420"/>
      <c r="C54" s="412" t="s">
        <v>199</v>
      </c>
      <c r="D54" s="395" t="s">
        <v>101</v>
      </c>
      <c r="E54" s="395"/>
      <c r="F54" s="32" t="s">
        <v>30</v>
      </c>
      <c r="G54" s="81">
        <v>0.05</v>
      </c>
      <c r="H54" s="81">
        <v>0.09</v>
      </c>
      <c r="I54" s="81">
        <v>0.09</v>
      </c>
      <c r="J54" s="249">
        <v>0.09</v>
      </c>
      <c r="K54" s="249">
        <v>0.09</v>
      </c>
      <c r="L54" s="249">
        <v>0.09</v>
      </c>
      <c r="M54" s="247">
        <v>0.09</v>
      </c>
      <c r="N54" s="87">
        <v>0.09</v>
      </c>
      <c r="O54" s="87">
        <v>0.09</v>
      </c>
      <c r="P54" s="81">
        <v>0.09</v>
      </c>
      <c r="Q54" s="81">
        <v>0.09</v>
      </c>
      <c r="R54" s="81">
        <v>0.05</v>
      </c>
      <c r="S54" s="260">
        <f t="shared" si="1"/>
        <v>0.9999999999999999</v>
      </c>
      <c r="T54" s="410"/>
      <c r="U54" s="460">
        <v>0.025</v>
      </c>
      <c r="V54" s="470" t="s">
        <v>228</v>
      </c>
      <c r="W54" s="214"/>
    </row>
    <row r="55" spans="1:23" s="14" customFormat="1" ht="30.75" customHeight="1" thickBot="1">
      <c r="A55" s="467"/>
      <c r="B55" s="420"/>
      <c r="C55" s="406"/>
      <c r="D55" s="413"/>
      <c r="E55" s="413"/>
      <c r="F55" s="79" t="s">
        <v>31</v>
      </c>
      <c r="G55" s="247">
        <v>0.05</v>
      </c>
      <c r="H55" s="247">
        <v>0.09</v>
      </c>
      <c r="I55" s="247">
        <v>0.09</v>
      </c>
      <c r="J55" s="253">
        <v>0.09</v>
      </c>
      <c r="K55" s="253">
        <v>0.09</v>
      </c>
      <c r="L55" s="253">
        <v>0.09</v>
      </c>
      <c r="M55" s="247">
        <v>0</v>
      </c>
      <c r="N55" s="87">
        <v>0</v>
      </c>
      <c r="O55" s="87">
        <v>0</v>
      </c>
      <c r="P55" s="87">
        <v>0</v>
      </c>
      <c r="Q55" s="87">
        <v>0</v>
      </c>
      <c r="R55" s="87">
        <v>0</v>
      </c>
      <c r="S55" s="261">
        <f t="shared" si="1"/>
        <v>0.5</v>
      </c>
      <c r="T55" s="410"/>
      <c r="U55" s="461"/>
      <c r="V55" s="474"/>
      <c r="W55" s="214"/>
    </row>
    <row r="56" spans="1:23" s="14" customFormat="1" ht="30.75" customHeight="1">
      <c r="A56" s="467"/>
      <c r="B56" s="420"/>
      <c r="C56" s="412" t="s">
        <v>200</v>
      </c>
      <c r="D56" s="395" t="s">
        <v>101</v>
      </c>
      <c r="E56" s="395"/>
      <c r="F56" s="32" t="s">
        <v>30</v>
      </c>
      <c r="G56" s="81">
        <v>0.05</v>
      </c>
      <c r="H56" s="81">
        <v>0.09</v>
      </c>
      <c r="I56" s="81">
        <v>0.09</v>
      </c>
      <c r="J56" s="247">
        <v>0.09</v>
      </c>
      <c r="K56" s="247">
        <v>0.09</v>
      </c>
      <c r="L56" s="247">
        <v>0.09</v>
      </c>
      <c r="M56" s="247">
        <v>0.09</v>
      </c>
      <c r="N56" s="87">
        <v>0.09</v>
      </c>
      <c r="O56" s="87">
        <v>0.09</v>
      </c>
      <c r="P56" s="81">
        <v>0.09</v>
      </c>
      <c r="Q56" s="81">
        <v>0.09</v>
      </c>
      <c r="R56" s="81">
        <v>0.05</v>
      </c>
      <c r="S56" s="260">
        <f t="shared" si="1"/>
        <v>0.9999999999999999</v>
      </c>
      <c r="T56" s="410"/>
      <c r="U56" s="460">
        <v>0.02</v>
      </c>
      <c r="V56" s="470" t="s">
        <v>229</v>
      </c>
      <c r="W56" s="214"/>
    </row>
    <row r="57" spans="1:23" s="14" customFormat="1" ht="30.75" customHeight="1" thickBot="1">
      <c r="A57" s="467"/>
      <c r="B57" s="420"/>
      <c r="C57" s="406"/>
      <c r="D57" s="413"/>
      <c r="E57" s="413"/>
      <c r="F57" s="79" t="s">
        <v>31</v>
      </c>
      <c r="G57" s="247">
        <v>0.05</v>
      </c>
      <c r="H57" s="247">
        <v>0.09</v>
      </c>
      <c r="I57" s="247">
        <v>0.09</v>
      </c>
      <c r="J57" s="253">
        <v>0.09</v>
      </c>
      <c r="K57" s="253">
        <v>0.09</v>
      </c>
      <c r="L57" s="253">
        <v>0.09</v>
      </c>
      <c r="M57" s="247">
        <v>0</v>
      </c>
      <c r="N57" s="87">
        <v>0</v>
      </c>
      <c r="O57" s="87">
        <v>0</v>
      </c>
      <c r="P57" s="87">
        <v>0</v>
      </c>
      <c r="Q57" s="87">
        <v>0</v>
      </c>
      <c r="R57" s="87">
        <v>0</v>
      </c>
      <c r="S57" s="261">
        <f t="shared" si="1"/>
        <v>0.5</v>
      </c>
      <c r="T57" s="410"/>
      <c r="U57" s="461"/>
      <c r="V57" s="471"/>
      <c r="W57" s="214"/>
    </row>
    <row r="58" spans="1:23" s="14" customFormat="1" ht="30.75" customHeight="1">
      <c r="A58" s="467"/>
      <c r="B58" s="420"/>
      <c r="C58" s="412" t="s">
        <v>201</v>
      </c>
      <c r="D58" s="395" t="s">
        <v>101</v>
      </c>
      <c r="E58" s="395"/>
      <c r="F58" s="32" t="s">
        <v>30</v>
      </c>
      <c r="G58" s="81">
        <v>0.05</v>
      </c>
      <c r="H58" s="81">
        <v>0.09</v>
      </c>
      <c r="I58" s="81">
        <v>0.09</v>
      </c>
      <c r="J58" s="247">
        <v>0.09</v>
      </c>
      <c r="K58" s="247">
        <v>0.09</v>
      </c>
      <c r="L58" s="247">
        <v>0.09</v>
      </c>
      <c r="M58" s="247">
        <v>0.09</v>
      </c>
      <c r="N58" s="87">
        <v>0.09</v>
      </c>
      <c r="O58" s="87">
        <v>0.09</v>
      </c>
      <c r="P58" s="81">
        <v>0.09</v>
      </c>
      <c r="Q58" s="81">
        <v>0.09</v>
      </c>
      <c r="R58" s="81">
        <v>0.05</v>
      </c>
      <c r="S58" s="260">
        <f t="shared" si="1"/>
        <v>0.9999999999999999</v>
      </c>
      <c r="T58" s="410"/>
      <c r="U58" s="460">
        <v>0.015</v>
      </c>
      <c r="V58" s="470" t="s">
        <v>230</v>
      </c>
      <c r="W58" s="214"/>
    </row>
    <row r="59" spans="1:23" s="14" customFormat="1" ht="57" customHeight="1" thickBot="1">
      <c r="A59" s="467"/>
      <c r="B59" s="421"/>
      <c r="C59" s="406"/>
      <c r="D59" s="413"/>
      <c r="E59" s="413"/>
      <c r="F59" s="79" t="s">
        <v>31</v>
      </c>
      <c r="G59" s="247">
        <v>0.05</v>
      </c>
      <c r="H59" s="247">
        <v>0.09</v>
      </c>
      <c r="I59" s="247">
        <v>0.09</v>
      </c>
      <c r="J59" s="247">
        <v>0.09</v>
      </c>
      <c r="K59" s="247">
        <v>0.09</v>
      </c>
      <c r="L59" s="247">
        <v>0.09</v>
      </c>
      <c r="M59" s="247">
        <v>0</v>
      </c>
      <c r="N59" s="87">
        <v>0</v>
      </c>
      <c r="O59" s="87">
        <v>0</v>
      </c>
      <c r="P59" s="87">
        <v>0</v>
      </c>
      <c r="Q59" s="87">
        <v>0</v>
      </c>
      <c r="R59" s="87">
        <v>0</v>
      </c>
      <c r="S59" s="261">
        <f t="shared" si="1"/>
        <v>0.5</v>
      </c>
      <c r="T59" s="411"/>
      <c r="U59" s="461"/>
      <c r="V59" s="474"/>
      <c r="W59" s="214"/>
    </row>
    <row r="60" spans="1:23" s="14" customFormat="1" ht="30.75" customHeight="1">
      <c r="A60" s="467"/>
      <c r="B60" s="419" t="s">
        <v>95</v>
      </c>
      <c r="C60" s="412" t="s">
        <v>202</v>
      </c>
      <c r="D60" s="395" t="s">
        <v>101</v>
      </c>
      <c r="E60" s="395"/>
      <c r="F60" s="32" t="s">
        <v>30</v>
      </c>
      <c r="G60" s="81">
        <v>0.05</v>
      </c>
      <c r="H60" s="81">
        <v>0.09</v>
      </c>
      <c r="I60" s="81">
        <v>0.09</v>
      </c>
      <c r="J60" s="247">
        <v>0.09</v>
      </c>
      <c r="K60" s="247">
        <v>0.09</v>
      </c>
      <c r="L60" s="247">
        <v>0.09</v>
      </c>
      <c r="M60" s="247">
        <v>0.09</v>
      </c>
      <c r="N60" s="87">
        <v>0.09</v>
      </c>
      <c r="O60" s="87">
        <v>0.09</v>
      </c>
      <c r="P60" s="81">
        <v>0.09</v>
      </c>
      <c r="Q60" s="81">
        <v>0.09</v>
      </c>
      <c r="R60" s="81">
        <v>0.05</v>
      </c>
      <c r="S60" s="260">
        <f t="shared" si="1"/>
        <v>0.9999999999999999</v>
      </c>
      <c r="T60" s="409">
        <v>0.15</v>
      </c>
      <c r="U60" s="460">
        <v>0.06</v>
      </c>
      <c r="V60" s="399" t="s">
        <v>231</v>
      </c>
      <c r="W60" s="214"/>
    </row>
    <row r="61" spans="1:23" s="14" customFormat="1" ht="93.75" customHeight="1" thickBot="1">
      <c r="A61" s="467"/>
      <c r="B61" s="420"/>
      <c r="C61" s="406"/>
      <c r="D61" s="413"/>
      <c r="E61" s="413"/>
      <c r="F61" s="79" t="s">
        <v>31</v>
      </c>
      <c r="G61" s="247">
        <v>0.05</v>
      </c>
      <c r="H61" s="247">
        <v>0.09</v>
      </c>
      <c r="I61" s="247">
        <v>0.09</v>
      </c>
      <c r="J61" s="247">
        <v>0.09</v>
      </c>
      <c r="K61" s="247">
        <v>0.09</v>
      </c>
      <c r="L61" s="247">
        <v>0.09</v>
      </c>
      <c r="M61" s="247">
        <v>0</v>
      </c>
      <c r="N61" s="87">
        <v>0</v>
      </c>
      <c r="O61" s="87">
        <v>0</v>
      </c>
      <c r="P61" s="87">
        <v>0</v>
      </c>
      <c r="Q61" s="87">
        <v>0</v>
      </c>
      <c r="R61" s="87">
        <v>0</v>
      </c>
      <c r="S61" s="261">
        <f t="shared" si="1"/>
        <v>0.5</v>
      </c>
      <c r="T61" s="410"/>
      <c r="U61" s="461"/>
      <c r="V61" s="400"/>
      <c r="W61" s="214"/>
    </row>
    <row r="62" spans="1:23" s="14" customFormat="1" ht="30.75" customHeight="1" thickBot="1">
      <c r="A62" s="467"/>
      <c r="B62" s="420"/>
      <c r="C62" s="412" t="s">
        <v>203</v>
      </c>
      <c r="D62" s="395" t="s">
        <v>101</v>
      </c>
      <c r="E62" s="395"/>
      <c r="F62" s="32" t="s">
        <v>30</v>
      </c>
      <c r="G62" s="81">
        <v>0.05</v>
      </c>
      <c r="H62" s="81">
        <v>0.09</v>
      </c>
      <c r="I62" s="81">
        <v>0.09</v>
      </c>
      <c r="J62" s="247">
        <v>0.09</v>
      </c>
      <c r="K62" s="247">
        <v>0.09</v>
      </c>
      <c r="L62" s="247">
        <v>0.09</v>
      </c>
      <c r="M62" s="247">
        <v>0.09</v>
      </c>
      <c r="N62" s="87">
        <v>0.09</v>
      </c>
      <c r="O62" s="87">
        <v>0.09</v>
      </c>
      <c r="P62" s="81">
        <v>0.09</v>
      </c>
      <c r="Q62" s="81">
        <v>0.09</v>
      </c>
      <c r="R62" s="81">
        <v>0.05</v>
      </c>
      <c r="S62" s="260">
        <f t="shared" si="1"/>
        <v>0.9999999999999999</v>
      </c>
      <c r="T62" s="410"/>
      <c r="U62" s="460">
        <v>0.05</v>
      </c>
      <c r="V62" s="400"/>
      <c r="W62" s="214"/>
    </row>
    <row r="63" spans="1:23" s="14" customFormat="1" ht="75" customHeight="1" thickBot="1">
      <c r="A63" s="467"/>
      <c r="B63" s="420"/>
      <c r="C63" s="406"/>
      <c r="D63" s="413"/>
      <c r="E63" s="413"/>
      <c r="F63" s="79" t="s">
        <v>31</v>
      </c>
      <c r="G63" s="81">
        <v>0.05</v>
      </c>
      <c r="H63" s="81">
        <v>0.09</v>
      </c>
      <c r="I63" s="81">
        <v>0.09</v>
      </c>
      <c r="J63" s="80">
        <v>0.09</v>
      </c>
      <c r="K63" s="80">
        <v>0.09</v>
      </c>
      <c r="L63" s="80">
        <v>0.09</v>
      </c>
      <c r="M63" s="254">
        <v>0</v>
      </c>
      <c r="N63" s="146">
        <v>0</v>
      </c>
      <c r="O63" s="146">
        <v>0</v>
      </c>
      <c r="P63" s="81">
        <v>0</v>
      </c>
      <c r="Q63" s="81">
        <v>0</v>
      </c>
      <c r="R63" s="81">
        <v>0</v>
      </c>
      <c r="S63" s="261">
        <f t="shared" si="1"/>
        <v>0.5</v>
      </c>
      <c r="T63" s="410"/>
      <c r="U63" s="461"/>
      <c r="V63" s="401"/>
      <c r="W63" s="214"/>
    </row>
    <row r="64" spans="1:23" s="14" customFormat="1" ht="30.75" customHeight="1" thickBot="1">
      <c r="A64" s="467"/>
      <c r="B64" s="420"/>
      <c r="C64" s="412" t="s">
        <v>204</v>
      </c>
      <c r="D64" s="395" t="s">
        <v>101</v>
      </c>
      <c r="E64" s="395"/>
      <c r="F64" s="32" t="s">
        <v>30</v>
      </c>
      <c r="G64" s="81">
        <v>0.05</v>
      </c>
      <c r="H64" s="81">
        <v>0.09</v>
      </c>
      <c r="I64" s="81">
        <v>0.09</v>
      </c>
      <c r="J64" s="247">
        <v>0.09</v>
      </c>
      <c r="K64" s="247">
        <v>0.09</v>
      </c>
      <c r="L64" s="247">
        <v>0.09</v>
      </c>
      <c r="M64" s="247">
        <v>0.09</v>
      </c>
      <c r="N64" s="87">
        <v>0.09</v>
      </c>
      <c r="O64" s="87">
        <v>0.09</v>
      </c>
      <c r="P64" s="81">
        <v>0.09</v>
      </c>
      <c r="Q64" s="81">
        <v>0.09</v>
      </c>
      <c r="R64" s="81">
        <v>0.05</v>
      </c>
      <c r="S64" s="260">
        <f>SUM(G64:R64)</f>
        <v>0.9999999999999999</v>
      </c>
      <c r="T64" s="410"/>
      <c r="U64" s="460">
        <v>0.04</v>
      </c>
      <c r="V64" s="472" t="s">
        <v>247</v>
      </c>
      <c r="W64" s="214"/>
    </row>
    <row r="65" spans="1:23" s="14" customFormat="1" ht="87" customHeight="1" thickBot="1">
      <c r="A65" s="468"/>
      <c r="B65" s="421"/>
      <c r="C65" s="406"/>
      <c r="D65" s="413"/>
      <c r="E65" s="413"/>
      <c r="F65" s="79" t="s">
        <v>31</v>
      </c>
      <c r="G65" s="81">
        <v>0.05</v>
      </c>
      <c r="H65" s="81">
        <v>0.09</v>
      </c>
      <c r="I65" s="81">
        <v>0.09</v>
      </c>
      <c r="J65" s="247">
        <v>0.09</v>
      </c>
      <c r="K65" s="247">
        <v>0.09</v>
      </c>
      <c r="L65" s="247">
        <v>0.09</v>
      </c>
      <c r="M65" s="254">
        <v>0</v>
      </c>
      <c r="N65" s="146">
        <v>0</v>
      </c>
      <c r="O65" s="146">
        <v>0</v>
      </c>
      <c r="P65" s="81">
        <v>0</v>
      </c>
      <c r="Q65" s="81">
        <v>0</v>
      </c>
      <c r="R65" s="81">
        <v>0</v>
      </c>
      <c r="S65" s="261">
        <f>SUM(G65:R65)</f>
        <v>0.5</v>
      </c>
      <c r="T65" s="411"/>
      <c r="U65" s="461"/>
      <c r="V65" s="473"/>
      <c r="W65" s="214"/>
    </row>
    <row r="66" spans="1:60" s="16" customFormat="1" ht="18.75" customHeight="1" thickBot="1">
      <c r="A66" s="464" t="s">
        <v>32</v>
      </c>
      <c r="B66" s="465"/>
      <c r="C66" s="465"/>
      <c r="D66" s="465"/>
      <c r="E66" s="465"/>
      <c r="F66" s="465"/>
      <c r="G66" s="465"/>
      <c r="H66" s="465"/>
      <c r="I66" s="465"/>
      <c r="J66" s="465"/>
      <c r="K66" s="465"/>
      <c r="L66" s="465"/>
      <c r="M66" s="465"/>
      <c r="N66" s="465"/>
      <c r="O66" s="465"/>
      <c r="P66" s="465"/>
      <c r="Q66" s="465"/>
      <c r="R66" s="465"/>
      <c r="S66" s="465"/>
      <c r="T66" s="82">
        <f>SUM(T8:T65)</f>
        <v>1</v>
      </c>
      <c r="U66" s="93">
        <f>SUM(U8:U65)</f>
        <v>1.0000000000000002</v>
      </c>
      <c r="V66" s="83"/>
      <c r="W66" s="2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row>
    <row r="67" spans="1:60" s="16" customFormat="1" ht="30.75" customHeight="1">
      <c r="A67" s="17"/>
      <c r="B67" s="17"/>
      <c r="C67" s="24"/>
      <c r="D67" s="17"/>
      <c r="E67" s="17"/>
      <c r="F67" s="17"/>
      <c r="G67" s="18"/>
      <c r="H67" s="18"/>
      <c r="I67" s="18"/>
      <c r="J67" s="18"/>
      <c r="K67" s="18"/>
      <c r="L67" s="18"/>
      <c r="M67" s="18"/>
      <c r="N67" s="18"/>
      <c r="O67" s="18"/>
      <c r="P67" s="18"/>
      <c r="Q67" s="18"/>
      <c r="R67" s="18"/>
      <c r="S67" s="18"/>
      <c r="T67" s="19"/>
      <c r="U67" s="19"/>
      <c r="V67" s="55" t="s">
        <v>167</v>
      </c>
      <c r="W67" s="2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row>
    <row r="68" spans="1:21" ht="29.25" customHeight="1">
      <c r="A68" s="14"/>
      <c r="B68" s="14"/>
      <c r="C68" s="25"/>
      <c r="D68" s="14"/>
      <c r="E68" s="14"/>
      <c r="F68" s="14"/>
      <c r="G68" s="14"/>
      <c r="H68" s="14"/>
      <c r="I68" s="14"/>
      <c r="J68" s="14"/>
      <c r="K68" s="14"/>
      <c r="L68" s="14"/>
      <c r="M68" s="14"/>
      <c r="N68" s="20"/>
      <c r="O68" s="20"/>
      <c r="P68" s="20"/>
      <c r="Q68" s="20"/>
      <c r="R68" s="20"/>
      <c r="S68" s="20"/>
      <c r="T68" s="20"/>
      <c r="U68" s="20"/>
    </row>
    <row r="69" spans="1:21" ht="15">
      <c r="A69" s="14"/>
      <c r="B69" s="14"/>
      <c r="C69" s="25"/>
      <c r="D69" s="14"/>
      <c r="E69" s="14"/>
      <c r="F69" s="14"/>
      <c r="G69" s="14"/>
      <c r="H69" s="14"/>
      <c r="I69" s="14"/>
      <c r="J69" s="14"/>
      <c r="K69" s="14"/>
      <c r="L69" s="14"/>
      <c r="M69" s="14"/>
      <c r="N69" s="20"/>
      <c r="O69" s="20"/>
      <c r="P69" s="20"/>
      <c r="Q69" s="20"/>
      <c r="R69" s="20"/>
      <c r="S69" s="20"/>
      <c r="T69" s="20"/>
      <c r="U69" s="20"/>
    </row>
    <row r="70" spans="1:21" ht="15">
      <c r="A70" s="14"/>
      <c r="B70" s="14"/>
      <c r="C70" s="25"/>
      <c r="D70" s="14"/>
      <c r="E70" s="14"/>
      <c r="F70" s="14"/>
      <c r="G70" s="14"/>
      <c r="H70" s="14"/>
      <c r="I70" s="14"/>
      <c r="J70" s="14"/>
      <c r="K70" s="14"/>
      <c r="L70" s="14"/>
      <c r="M70" s="14"/>
      <c r="N70" s="20"/>
      <c r="O70" s="20"/>
      <c r="P70" s="20"/>
      <c r="Q70" s="20"/>
      <c r="R70" s="20"/>
      <c r="S70" s="20"/>
      <c r="T70" s="20"/>
      <c r="U70" s="20"/>
    </row>
    <row r="71" spans="1:21" ht="15">
      <c r="A71" s="14"/>
      <c r="B71" s="14"/>
      <c r="C71" s="25"/>
      <c r="D71" s="14"/>
      <c r="E71" s="14"/>
      <c r="F71" s="14"/>
      <c r="G71" s="14"/>
      <c r="H71" s="14"/>
      <c r="I71" s="14"/>
      <c r="J71" s="14"/>
      <c r="K71" s="14"/>
      <c r="L71" s="14"/>
      <c r="M71" s="14"/>
      <c r="N71" s="20"/>
      <c r="O71" s="20"/>
      <c r="P71" s="20"/>
      <c r="Q71" s="20"/>
      <c r="R71" s="20"/>
      <c r="S71" s="20"/>
      <c r="T71" s="20"/>
      <c r="U71" s="20"/>
    </row>
    <row r="72" spans="1:21" ht="15">
      <c r="A72" s="14"/>
      <c r="B72" s="14"/>
      <c r="C72" s="25"/>
      <c r="D72" s="14"/>
      <c r="E72" s="14"/>
      <c r="F72" s="14"/>
      <c r="G72" s="14"/>
      <c r="H72" s="14"/>
      <c r="I72" s="14"/>
      <c r="J72" s="14"/>
      <c r="K72" s="14"/>
      <c r="L72" s="14"/>
      <c r="M72" s="14"/>
      <c r="N72" s="20"/>
      <c r="O72" s="20"/>
      <c r="P72" s="20"/>
      <c r="Q72" s="20"/>
      <c r="R72" s="20"/>
      <c r="S72" s="20"/>
      <c r="T72" s="20"/>
      <c r="U72" s="20"/>
    </row>
    <row r="73" spans="1:21" ht="15">
      <c r="A73" s="14"/>
      <c r="B73" s="14"/>
      <c r="C73" s="25"/>
      <c r="D73" s="14"/>
      <c r="E73" s="14"/>
      <c r="F73" s="14"/>
      <c r="G73" s="14"/>
      <c r="H73" s="14"/>
      <c r="I73" s="14"/>
      <c r="J73" s="14"/>
      <c r="K73" s="14"/>
      <c r="L73" s="14"/>
      <c r="M73" s="14"/>
      <c r="N73" s="20"/>
      <c r="O73" s="20"/>
      <c r="P73" s="20"/>
      <c r="Q73" s="20"/>
      <c r="R73" s="20"/>
      <c r="S73" s="20"/>
      <c r="T73" s="20"/>
      <c r="U73" s="20"/>
    </row>
    <row r="74" spans="1:21" ht="15">
      <c r="A74" s="14"/>
      <c r="B74" s="14"/>
      <c r="C74" s="25"/>
      <c r="D74" s="14"/>
      <c r="E74" s="14"/>
      <c r="F74" s="14"/>
      <c r="G74" s="14"/>
      <c r="H74" s="14"/>
      <c r="I74" s="14"/>
      <c r="J74" s="14"/>
      <c r="K74" s="14"/>
      <c r="L74" s="14"/>
      <c r="M74" s="14"/>
      <c r="N74" s="20"/>
      <c r="O74" s="20"/>
      <c r="P74" s="20"/>
      <c r="Q74" s="20"/>
      <c r="R74" s="20"/>
      <c r="S74" s="20"/>
      <c r="T74" s="20"/>
      <c r="U74" s="20"/>
    </row>
    <row r="75" spans="1:21" ht="15">
      <c r="A75" s="14"/>
      <c r="B75" s="14"/>
      <c r="C75" s="25"/>
      <c r="D75" s="14"/>
      <c r="E75" s="14"/>
      <c r="F75" s="14"/>
      <c r="G75" s="14"/>
      <c r="H75" s="14"/>
      <c r="I75" s="14"/>
      <c r="J75" s="14"/>
      <c r="K75" s="14"/>
      <c r="L75" s="14"/>
      <c r="M75" s="14"/>
      <c r="N75" s="20"/>
      <c r="O75" s="20"/>
      <c r="P75" s="20"/>
      <c r="Q75" s="20"/>
      <c r="R75" s="20"/>
      <c r="S75" s="20"/>
      <c r="T75" s="20"/>
      <c r="U75" s="20"/>
    </row>
    <row r="76" spans="1:21" ht="15">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3:14" ht="15">
      <c r="C136" s="25"/>
      <c r="D136" s="14"/>
      <c r="E136" s="14"/>
      <c r="F136" s="14"/>
      <c r="G136" s="14"/>
      <c r="H136" s="14"/>
      <c r="I136" s="14"/>
      <c r="J136" s="14"/>
      <c r="K136" s="14"/>
      <c r="L136" s="14"/>
      <c r="M136" s="14"/>
      <c r="N136" s="20"/>
    </row>
    <row r="137" spans="3:14" ht="15">
      <c r="C137" s="25"/>
      <c r="D137" s="14"/>
      <c r="E137" s="14"/>
      <c r="F137" s="14"/>
      <c r="G137" s="14"/>
      <c r="H137" s="14"/>
      <c r="I137" s="14"/>
      <c r="J137" s="14"/>
      <c r="K137" s="14"/>
      <c r="L137" s="14"/>
      <c r="M137" s="14"/>
      <c r="N137" s="20"/>
    </row>
    <row r="138" spans="3:14" ht="15">
      <c r="C138" s="25"/>
      <c r="D138" s="14"/>
      <c r="E138" s="14"/>
      <c r="F138" s="14"/>
      <c r="G138" s="14"/>
      <c r="H138" s="14"/>
      <c r="I138" s="14"/>
      <c r="J138" s="14"/>
      <c r="K138" s="14"/>
      <c r="L138" s="14"/>
      <c r="M138" s="14"/>
      <c r="N138" s="20"/>
    </row>
    <row r="139" spans="3:14" ht="15">
      <c r="C139" s="25"/>
      <c r="D139" s="14"/>
      <c r="E139" s="14"/>
      <c r="F139" s="14"/>
      <c r="G139" s="14"/>
      <c r="H139" s="14"/>
      <c r="I139" s="14"/>
      <c r="J139" s="14"/>
      <c r="K139" s="14"/>
      <c r="L139" s="14"/>
      <c r="M139" s="14"/>
      <c r="N139" s="20"/>
    </row>
  </sheetData>
  <mergeCells count="175">
    <mergeCell ref="C18:C19"/>
    <mergeCell ref="D18:D19"/>
    <mergeCell ref="E18:E19"/>
    <mergeCell ref="U18:U19"/>
    <mergeCell ref="C28:C29"/>
    <mergeCell ref="D28:D29"/>
    <mergeCell ref="E26:E27"/>
    <mergeCell ref="U26:U27"/>
    <mergeCell ref="D26:D27"/>
    <mergeCell ref="C24:C25"/>
    <mergeCell ref="C22:C23"/>
    <mergeCell ref="D22:D23"/>
    <mergeCell ref="U20:U21"/>
    <mergeCell ref="U44:U45"/>
    <mergeCell ref="V44:V45"/>
    <mergeCell ref="U14:U15"/>
    <mergeCell ref="U10:U11"/>
    <mergeCell ref="V18:V19"/>
    <mergeCell ref="V36:V37"/>
    <mergeCell ref="V38:V39"/>
    <mergeCell ref="U56:U57"/>
    <mergeCell ref="D40:D41"/>
    <mergeCell ref="E40:E41"/>
    <mergeCell ref="U40:U41"/>
    <mergeCell ref="V40:V41"/>
    <mergeCell ref="V32:V33"/>
    <mergeCell ref="V26:V27"/>
    <mergeCell ref="V30:V31"/>
    <mergeCell ref="U54:U55"/>
    <mergeCell ref="V54:V55"/>
    <mergeCell ref="U52:U53"/>
    <mergeCell ref="E56:E57"/>
    <mergeCell ref="D42:D43"/>
    <mergeCell ref="T60:T65"/>
    <mergeCell ref="E50:E51"/>
    <mergeCell ref="E64:E65"/>
    <mergeCell ref="E60:E61"/>
    <mergeCell ref="E38:E39"/>
    <mergeCell ref="U38:U39"/>
    <mergeCell ref="E42:E43"/>
    <mergeCell ref="E44:E45"/>
    <mergeCell ref="W10:W11"/>
    <mergeCell ref="V14:V15"/>
    <mergeCell ref="U42:U43"/>
    <mergeCell ref="V42:V43"/>
    <mergeCell ref="V64:V65"/>
    <mergeCell ref="U58:U59"/>
    <mergeCell ref="V58:V59"/>
    <mergeCell ref="U50:U51"/>
    <mergeCell ref="V48:V49"/>
    <mergeCell ref="V50:V51"/>
    <mergeCell ref="V28:V29"/>
    <mergeCell ref="V34:V35"/>
    <mergeCell ref="V56:V57"/>
    <mergeCell ref="U46:U47"/>
    <mergeCell ref="V46:V47"/>
    <mergeCell ref="V52:V53"/>
    <mergeCell ref="A66:S66"/>
    <mergeCell ref="U60:U61"/>
    <mergeCell ref="C62:C63"/>
    <mergeCell ref="D62:D63"/>
    <mergeCell ref="E62:E63"/>
    <mergeCell ref="U62:U63"/>
    <mergeCell ref="A42:A65"/>
    <mergeCell ref="B60:B65"/>
    <mergeCell ref="C60:C61"/>
    <mergeCell ref="D60:D61"/>
    <mergeCell ref="C48:C49"/>
    <mergeCell ref="U48:U49"/>
    <mergeCell ref="T42:T59"/>
    <mergeCell ref="C46:C47"/>
    <mergeCell ref="D46:D47"/>
    <mergeCell ref="E46:E47"/>
    <mergeCell ref="C50:C51"/>
    <mergeCell ref="D50:D51"/>
    <mergeCell ref="C64:C65"/>
    <mergeCell ref="E48:E49"/>
    <mergeCell ref="U64:U65"/>
    <mergeCell ref="D64:D65"/>
    <mergeCell ref="C56:C57"/>
    <mergeCell ref="D56:D57"/>
    <mergeCell ref="D58:D59"/>
    <mergeCell ref="E58:E59"/>
    <mergeCell ref="D48:D49"/>
    <mergeCell ref="C54:C55"/>
    <mergeCell ref="D54:D55"/>
    <mergeCell ref="E54:E55"/>
    <mergeCell ref="C58:C59"/>
    <mergeCell ref="C52:C53"/>
    <mergeCell ref="D52:D53"/>
    <mergeCell ref="E52:E53"/>
    <mergeCell ref="A36:A41"/>
    <mergeCell ref="B36:B41"/>
    <mergeCell ref="T36:T41"/>
    <mergeCell ref="C36:C37"/>
    <mergeCell ref="D36:D37"/>
    <mergeCell ref="E36:E37"/>
    <mergeCell ref="U36:U37"/>
    <mergeCell ref="D38:D39"/>
    <mergeCell ref="E28:E29"/>
    <mergeCell ref="U28:U29"/>
    <mergeCell ref="C30:C31"/>
    <mergeCell ref="D30:D31"/>
    <mergeCell ref="E30:E31"/>
    <mergeCell ref="U30:U31"/>
    <mergeCell ref="T26:T35"/>
    <mergeCell ref="C34:C35"/>
    <mergeCell ref="D34:D35"/>
    <mergeCell ref="E34:E35"/>
    <mergeCell ref="U34:U35"/>
    <mergeCell ref="B26:B35"/>
    <mergeCell ref="C26:C27"/>
    <mergeCell ref="U32:U33"/>
    <mergeCell ref="C38:C39"/>
    <mergeCell ref="C40:C41"/>
    <mergeCell ref="A8:A35"/>
    <mergeCell ref="C8:C9"/>
    <mergeCell ref="A1:B4"/>
    <mergeCell ref="C1:V1"/>
    <mergeCell ref="C2:V2"/>
    <mergeCell ref="D3:V3"/>
    <mergeCell ref="D4:V4"/>
    <mergeCell ref="A6:A7"/>
    <mergeCell ref="B6:B7"/>
    <mergeCell ref="C6:C7"/>
    <mergeCell ref="C16:C17"/>
    <mergeCell ref="D16:D17"/>
    <mergeCell ref="E16:E17"/>
    <mergeCell ref="C20:C21"/>
    <mergeCell ref="D20:D21"/>
    <mergeCell ref="E20:E21"/>
    <mergeCell ref="V12:V13"/>
    <mergeCell ref="V16:V17"/>
    <mergeCell ref="D14:D15"/>
    <mergeCell ref="E14:E15"/>
    <mergeCell ref="C14:C15"/>
    <mergeCell ref="T8:T15"/>
    <mergeCell ref="C10:C11"/>
    <mergeCell ref="D10:D11"/>
    <mergeCell ref="D6:E6"/>
    <mergeCell ref="F6:S6"/>
    <mergeCell ref="T6:U6"/>
    <mergeCell ref="V6:V7"/>
    <mergeCell ref="D8:D9"/>
    <mergeCell ref="E8:E9"/>
    <mergeCell ref="U8:U9"/>
    <mergeCell ref="V8:V9"/>
    <mergeCell ref="D12:D13"/>
    <mergeCell ref="E12:E13"/>
    <mergeCell ref="U12:U13"/>
    <mergeCell ref="E10:E11"/>
    <mergeCell ref="W12:W13"/>
    <mergeCell ref="B16:B25"/>
    <mergeCell ref="E22:E23"/>
    <mergeCell ref="U22:U23"/>
    <mergeCell ref="V60:V63"/>
    <mergeCell ref="X10:X11"/>
    <mergeCell ref="V10:V11"/>
    <mergeCell ref="C12:C13"/>
    <mergeCell ref="V20:V21"/>
    <mergeCell ref="T16:T25"/>
    <mergeCell ref="U16:U17"/>
    <mergeCell ref="C32:C33"/>
    <mergeCell ref="D32:D33"/>
    <mergeCell ref="E32:E33"/>
    <mergeCell ref="V24:V25"/>
    <mergeCell ref="D24:D25"/>
    <mergeCell ref="E24:E25"/>
    <mergeCell ref="U24:U25"/>
    <mergeCell ref="V22:V23"/>
    <mergeCell ref="B8:B15"/>
    <mergeCell ref="B42:B59"/>
    <mergeCell ref="C44:C45"/>
    <mergeCell ref="D44:D45"/>
    <mergeCell ref="C42:C43"/>
  </mergeCells>
  <printOptions horizontalCentered="1" verticalCentered="1"/>
  <pageMargins left="0" right="0" top="0" bottom="0.3937007874015748" header="0.31496062992125984" footer="0"/>
  <pageSetup horizontalDpi="600" verticalDpi="600" orientation="portrait" scale="55" r:id="rId3"/>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4030C-5C1C-4F4B-AAB8-ADEE23D90E40}">
  <dimension ref="A1:CE39"/>
  <sheetViews>
    <sheetView tabSelected="1" zoomScale="57" zoomScaleNormal="57" workbookViewId="0" topLeftCell="G1">
      <selection activeCell="V7" sqref="V7:V10"/>
    </sheetView>
  </sheetViews>
  <sheetFormatPr defaultColWidth="11.421875" defaultRowHeight="15"/>
  <cols>
    <col min="1" max="1" width="8.7109375" style="105" customWidth="1"/>
    <col min="2" max="2" width="25.8515625" style="105" customWidth="1"/>
    <col min="3" max="3" width="15.57421875" style="105" customWidth="1"/>
    <col min="4" max="4" width="16.00390625" style="105" customWidth="1"/>
    <col min="5" max="5" width="21.57421875" style="105" customWidth="1"/>
    <col min="6" max="7" width="16.00390625" style="105" customWidth="1"/>
    <col min="8" max="9" width="16.00390625" style="105" hidden="1" customWidth="1"/>
    <col min="10" max="12" width="16.00390625" style="105" customWidth="1"/>
    <col min="13" max="13" width="23.140625" style="105" customWidth="1"/>
    <col min="14" max="14" width="14.8515625" style="105" customWidth="1"/>
    <col min="15" max="16" width="10.140625" style="105" customWidth="1"/>
    <col min="17" max="17" width="14.421875" style="105" customWidth="1"/>
    <col min="18" max="18" width="12.421875" style="105" customWidth="1"/>
    <col min="19" max="22" width="16.7109375" style="105" customWidth="1"/>
    <col min="23" max="23" width="32.00390625" style="105" customWidth="1"/>
    <col min="24" max="25" width="22.28125" style="141" customWidth="1"/>
    <col min="26" max="26" width="29.7109375" style="102" customWidth="1"/>
    <col min="27" max="27" width="4.8515625" style="102" customWidth="1"/>
    <col min="28" max="28" width="7.7109375" style="103" customWidth="1"/>
    <col min="29" max="29" width="14.140625" style="103" customWidth="1"/>
    <col min="30" max="30" width="1.8515625" style="103" customWidth="1"/>
    <col min="31" max="31" width="14.28125" style="103" customWidth="1"/>
    <col min="32" max="32" width="1.8515625" style="103" customWidth="1"/>
    <col min="33" max="33" width="16.8515625" style="103" customWidth="1"/>
    <col min="34" max="35" width="1.8515625" style="103" customWidth="1"/>
    <col min="36" max="36" width="14.140625" style="103" customWidth="1"/>
    <col min="37" max="39" width="11.421875" style="104" customWidth="1"/>
    <col min="40" max="83" width="11.421875" style="102" customWidth="1"/>
    <col min="84" max="16384" width="11.421875" style="105" customWidth="1"/>
  </cols>
  <sheetData>
    <row r="1" spans="1:25" ht="20.25" customHeight="1">
      <c r="A1" s="519"/>
      <c r="B1" s="520"/>
      <c r="C1" s="520"/>
      <c r="D1" s="521"/>
      <c r="E1" s="525" t="s">
        <v>0</v>
      </c>
      <c r="F1" s="526"/>
      <c r="G1" s="526"/>
      <c r="H1" s="526"/>
      <c r="I1" s="526"/>
      <c r="J1" s="526"/>
      <c r="K1" s="526"/>
      <c r="L1" s="526"/>
      <c r="M1" s="526"/>
      <c r="N1" s="526"/>
      <c r="O1" s="526"/>
      <c r="P1" s="526"/>
      <c r="Q1" s="526"/>
      <c r="R1" s="526"/>
      <c r="S1" s="526"/>
      <c r="T1" s="526"/>
      <c r="U1" s="526"/>
      <c r="V1" s="526"/>
      <c r="W1" s="526"/>
      <c r="X1" s="526"/>
      <c r="Y1" s="526"/>
    </row>
    <row r="2" spans="1:25" ht="20.25" customHeight="1">
      <c r="A2" s="522"/>
      <c r="B2" s="523"/>
      <c r="C2" s="523"/>
      <c r="D2" s="524"/>
      <c r="E2" s="527" t="s">
        <v>108</v>
      </c>
      <c r="F2" s="528"/>
      <c r="G2" s="528"/>
      <c r="H2" s="528"/>
      <c r="I2" s="528"/>
      <c r="J2" s="528"/>
      <c r="K2" s="528"/>
      <c r="L2" s="528"/>
      <c r="M2" s="528"/>
      <c r="N2" s="528"/>
      <c r="O2" s="528"/>
      <c r="P2" s="528"/>
      <c r="Q2" s="528"/>
      <c r="R2" s="528"/>
      <c r="S2" s="528"/>
      <c r="T2" s="528"/>
      <c r="U2" s="528"/>
      <c r="V2" s="528"/>
      <c r="W2" s="528"/>
      <c r="X2" s="528"/>
      <c r="Y2" s="528"/>
    </row>
    <row r="3" spans="1:25" ht="20.25" customHeight="1">
      <c r="A3" s="522"/>
      <c r="B3" s="523"/>
      <c r="C3" s="523"/>
      <c r="D3" s="524"/>
      <c r="E3" s="529" t="s">
        <v>109</v>
      </c>
      <c r="F3" s="530"/>
      <c r="G3" s="531" t="s">
        <v>86</v>
      </c>
      <c r="H3" s="531"/>
      <c r="I3" s="531"/>
      <c r="J3" s="531"/>
      <c r="K3" s="531"/>
      <c r="L3" s="531"/>
      <c r="M3" s="531"/>
      <c r="N3" s="531"/>
      <c r="O3" s="531"/>
      <c r="P3" s="531"/>
      <c r="Q3" s="531"/>
      <c r="R3" s="531"/>
      <c r="S3" s="531"/>
      <c r="T3" s="531"/>
      <c r="U3" s="531"/>
      <c r="V3" s="531"/>
      <c r="W3" s="531"/>
      <c r="X3" s="531"/>
      <c r="Y3" s="531"/>
    </row>
    <row r="4" spans="1:25" ht="20.25" customHeight="1" thickBot="1">
      <c r="A4" s="522"/>
      <c r="B4" s="523"/>
      <c r="C4" s="523"/>
      <c r="D4" s="524"/>
      <c r="E4" s="532" t="s">
        <v>110</v>
      </c>
      <c r="F4" s="533"/>
      <c r="G4" s="531" t="s">
        <v>111</v>
      </c>
      <c r="H4" s="531"/>
      <c r="I4" s="531"/>
      <c r="J4" s="531"/>
      <c r="K4" s="531"/>
      <c r="L4" s="531"/>
      <c r="M4" s="531"/>
      <c r="N4" s="531"/>
      <c r="O4" s="531"/>
      <c r="P4" s="531"/>
      <c r="Q4" s="531"/>
      <c r="R4" s="531"/>
      <c r="S4" s="531"/>
      <c r="T4" s="531"/>
      <c r="U4" s="531"/>
      <c r="V4" s="531"/>
      <c r="W4" s="531"/>
      <c r="X4" s="531"/>
      <c r="Y4" s="531"/>
    </row>
    <row r="5" spans="1:83" s="109" customFormat="1" ht="12.75" customHeight="1" thickBot="1">
      <c r="A5" s="514" t="s">
        <v>112</v>
      </c>
      <c r="B5" s="514" t="s">
        <v>113</v>
      </c>
      <c r="C5" s="514" t="s">
        <v>171</v>
      </c>
      <c r="D5" s="487" t="s">
        <v>114</v>
      </c>
      <c r="E5" s="516" t="s">
        <v>115</v>
      </c>
      <c r="F5" s="518" t="s">
        <v>116</v>
      </c>
      <c r="G5" s="492"/>
      <c r="H5" s="492"/>
      <c r="I5" s="493"/>
      <c r="J5" s="492" t="s">
        <v>117</v>
      </c>
      <c r="K5" s="492"/>
      <c r="L5" s="492"/>
      <c r="M5" s="493"/>
      <c r="N5" s="492" t="s">
        <v>118</v>
      </c>
      <c r="O5" s="492"/>
      <c r="P5" s="492"/>
      <c r="Q5" s="492"/>
      <c r="R5" s="493"/>
      <c r="S5" s="491" t="s">
        <v>119</v>
      </c>
      <c r="T5" s="492"/>
      <c r="U5" s="492"/>
      <c r="V5" s="492"/>
      <c r="W5" s="492"/>
      <c r="X5" s="492"/>
      <c r="Y5" s="493"/>
      <c r="Z5" s="106"/>
      <c r="AA5" s="106"/>
      <c r="AB5" s="107"/>
      <c r="AC5" s="107"/>
      <c r="AD5" s="107"/>
      <c r="AE5" s="107"/>
      <c r="AF5" s="107"/>
      <c r="AG5" s="107"/>
      <c r="AH5" s="107"/>
      <c r="AI5" s="107"/>
      <c r="AJ5" s="107"/>
      <c r="AK5" s="108"/>
      <c r="AL5" s="108"/>
      <c r="AM5" s="108"/>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row>
    <row r="6" spans="1:83" s="109" customFormat="1" ht="23.25" thickBot="1">
      <c r="A6" s="515" t="s">
        <v>120</v>
      </c>
      <c r="B6" s="515"/>
      <c r="C6" s="515"/>
      <c r="D6" s="490"/>
      <c r="E6" s="517"/>
      <c r="F6" s="110" t="s">
        <v>121</v>
      </c>
      <c r="G6" s="110" t="s">
        <v>122</v>
      </c>
      <c r="H6" s="110" t="s">
        <v>123</v>
      </c>
      <c r="I6" s="110" t="s">
        <v>124</v>
      </c>
      <c r="J6" s="110" t="s">
        <v>125</v>
      </c>
      <c r="K6" s="110" t="s">
        <v>126</v>
      </c>
      <c r="L6" s="110" t="s">
        <v>127</v>
      </c>
      <c r="M6" s="110" t="s">
        <v>128</v>
      </c>
      <c r="N6" s="111" t="s">
        <v>129</v>
      </c>
      <c r="O6" s="112" t="s">
        <v>130</v>
      </c>
      <c r="P6" s="112" t="s">
        <v>131</v>
      </c>
      <c r="Q6" s="112" t="s">
        <v>132</v>
      </c>
      <c r="R6" s="112" t="s">
        <v>133</v>
      </c>
      <c r="S6" s="110" t="s">
        <v>134</v>
      </c>
      <c r="T6" s="110" t="s">
        <v>135</v>
      </c>
      <c r="U6" s="142" t="s">
        <v>170</v>
      </c>
      <c r="V6" s="111" t="s">
        <v>136</v>
      </c>
      <c r="W6" s="111" t="s">
        <v>137</v>
      </c>
      <c r="X6" s="113" t="s">
        <v>138</v>
      </c>
      <c r="Y6" s="114" t="s">
        <v>139</v>
      </c>
      <c r="Z6" s="106"/>
      <c r="AA6" s="106"/>
      <c r="AB6" s="115"/>
      <c r="AC6" s="115"/>
      <c r="AD6" s="116"/>
      <c r="AE6" s="115"/>
      <c r="AF6" s="116"/>
      <c r="AG6" s="115"/>
      <c r="AH6" s="107"/>
      <c r="AI6" s="107"/>
      <c r="AJ6" s="117"/>
      <c r="AK6" s="108"/>
      <c r="AL6" s="108"/>
      <c r="AM6" s="108"/>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row>
    <row r="7" spans="1:36" ht="21" customHeight="1">
      <c r="A7" s="513">
        <v>1</v>
      </c>
      <c r="B7" s="503" t="s">
        <v>88</v>
      </c>
      <c r="C7" s="503" t="s">
        <v>140</v>
      </c>
      <c r="D7" s="118" t="s">
        <v>141</v>
      </c>
      <c r="E7" s="262"/>
      <c r="F7" s="262"/>
      <c r="G7" s="262">
        <v>0.69</v>
      </c>
      <c r="H7" s="262"/>
      <c r="I7" s="262"/>
      <c r="J7" s="262"/>
      <c r="K7" s="263">
        <v>0.6</v>
      </c>
      <c r="L7" s="264"/>
      <c r="M7" s="264"/>
      <c r="N7" s="506" t="s">
        <v>142</v>
      </c>
      <c r="O7" s="496" t="s">
        <v>143</v>
      </c>
      <c r="P7" s="483" t="s">
        <v>144</v>
      </c>
      <c r="Q7" s="496" t="s">
        <v>145</v>
      </c>
      <c r="R7" s="483" t="s">
        <v>142</v>
      </c>
      <c r="S7" s="483" t="s">
        <v>146</v>
      </c>
      <c r="T7" s="483" t="s">
        <v>147</v>
      </c>
      <c r="U7" s="256"/>
      <c r="V7" s="483" t="s">
        <v>148</v>
      </c>
      <c r="W7" s="486" t="s">
        <v>149</v>
      </c>
      <c r="X7" s="486" t="s">
        <v>150</v>
      </c>
      <c r="Y7" s="486">
        <v>1053</v>
      </c>
      <c r="AB7" s="119"/>
      <c r="AC7" s="119"/>
      <c r="AD7" s="120"/>
      <c r="AE7" s="120"/>
      <c r="AF7" s="120"/>
      <c r="AG7" s="119"/>
      <c r="AH7" s="120"/>
      <c r="AI7" s="120"/>
      <c r="AJ7" s="120"/>
    </row>
    <row r="8" spans="1:36" ht="21" customHeight="1">
      <c r="A8" s="501"/>
      <c r="B8" s="504"/>
      <c r="C8" s="504"/>
      <c r="D8" s="121" t="s">
        <v>151</v>
      </c>
      <c r="E8" s="265"/>
      <c r="F8" s="265"/>
      <c r="G8" s="265">
        <v>550000000</v>
      </c>
      <c r="H8" s="265"/>
      <c r="I8" s="265"/>
      <c r="J8" s="265"/>
      <c r="K8" s="265" t="s">
        <v>257</v>
      </c>
      <c r="L8" s="266"/>
      <c r="M8" s="267"/>
      <c r="N8" s="507"/>
      <c r="O8" s="497"/>
      <c r="P8" s="484"/>
      <c r="Q8" s="497"/>
      <c r="R8" s="484"/>
      <c r="S8" s="484"/>
      <c r="T8" s="484"/>
      <c r="U8" s="257"/>
      <c r="V8" s="484"/>
      <c r="W8" s="484"/>
      <c r="X8" s="484"/>
      <c r="Y8" s="484"/>
      <c r="AB8" s="119"/>
      <c r="AC8" s="119"/>
      <c r="AD8" s="120"/>
      <c r="AE8" s="120"/>
      <c r="AF8" s="120"/>
      <c r="AG8" s="119"/>
      <c r="AH8" s="120"/>
      <c r="AI8" s="120"/>
      <c r="AJ8" s="120"/>
    </row>
    <row r="9" spans="1:36" ht="21" customHeight="1">
      <c r="A9" s="501"/>
      <c r="B9" s="504"/>
      <c r="C9" s="504"/>
      <c r="D9" s="121" t="s">
        <v>152</v>
      </c>
      <c r="E9" s="262"/>
      <c r="F9" s="262"/>
      <c r="G9" s="262">
        <v>0</v>
      </c>
      <c r="H9" s="262"/>
      <c r="I9" s="262"/>
      <c r="J9" s="262"/>
      <c r="K9" s="262"/>
      <c r="L9" s="264"/>
      <c r="M9" s="267"/>
      <c r="N9" s="507"/>
      <c r="O9" s="497"/>
      <c r="P9" s="484"/>
      <c r="Q9" s="497"/>
      <c r="R9" s="484"/>
      <c r="S9" s="484"/>
      <c r="T9" s="484"/>
      <c r="U9" s="257"/>
      <c r="V9" s="484"/>
      <c r="W9" s="484"/>
      <c r="X9" s="484"/>
      <c r="Y9" s="484"/>
      <c r="AB9" s="119"/>
      <c r="AC9" s="119"/>
      <c r="AD9" s="120"/>
      <c r="AE9" s="120"/>
      <c r="AF9" s="120"/>
      <c r="AG9" s="119"/>
      <c r="AH9" s="120"/>
      <c r="AI9" s="120"/>
      <c r="AJ9" s="120"/>
    </row>
    <row r="10" spans="1:36" ht="21" customHeight="1" thickBot="1">
      <c r="A10" s="502"/>
      <c r="B10" s="505"/>
      <c r="C10" s="505"/>
      <c r="D10" s="122" t="s">
        <v>153</v>
      </c>
      <c r="E10" s="265"/>
      <c r="F10" s="265"/>
      <c r="G10" s="265">
        <v>308779538</v>
      </c>
      <c r="H10" s="265"/>
      <c r="I10" s="265"/>
      <c r="J10" s="265"/>
      <c r="K10" s="265" t="s">
        <v>258</v>
      </c>
      <c r="L10" s="266"/>
      <c r="M10" s="267"/>
      <c r="N10" s="508"/>
      <c r="O10" s="498"/>
      <c r="P10" s="485"/>
      <c r="Q10" s="498"/>
      <c r="R10" s="485"/>
      <c r="S10" s="485"/>
      <c r="T10" s="485"/>
      <c r="U10" s="258"/>
      <c r="V10" s="485"/>
      <c r="W10" s="485"/>
      <c r="X10" s="485"/>
      <c r="Y10" s="485"/>
      <c r="AB10" s="119"/>
      <c r="AC10" s="119"/>
      <c r="AD10" s="120"/>
      <c r="AE10" s="120"/>
      <c r="AF10" s="120"/>
      <c r="AG10" s="119"/>
      <c r="AH10" s="120"/>
      <c r="AI10" s="120"/>
      <c r="AJ10" s="120"/>
    </row>
    <row r="11" spans="1:36" ht="21" customHeight="1">
      <c r="A11" s="510">
        <v>2</v>
      </c>
      <c r="B11" s="509" t="s">
        <v>90</v>
      </c>
      <c r="C11" s="503" t="s">
        <v>140</v>
      </c>
      <c r="D11" s="123" t="s">
        <v>141</v>
      </c>
      <c r="E11" s="268"/>
      <c r="F11" s="268"/>
      <c r="G11" s="269">
        <v>1</v>
      </c>
      <c r="H11" s="269"/>
      <c r="I11" s="269"/>
      <c r="J11" s="269"/>
      <c r="K11" s="269">
        <v>0.5</v>
      </c>
      <c r="L11" s="268"/>
      <c r="M11" s="267"/>
      <c r="N11" s="506" t="s">
        <v>142</v>
      </c>
      <c r="O11" s="496" t="s">
        <v>143</v>
      </c>
      <c r="P11" s="483" t="s">
        <v>144</v>
      </c>
      <c r="Q11" s="496" t="s">
        <v>145</v>
      </c>
      <c r="R11" s="483" t="s">
        <v>142</v>
      </c>
      <c r="S11" s="483" t="s">
        <v>146</v>
      </c>
      <c r="T11" s="483" t="s">
        <v>147</v>
      </c>
      <c r="U11" s="256"/>
      <c r="V11" s="483" t="s">
        <v>148</v>
      </c>
      <c r="W11" s="483" t="s">
        <v>149</v>
      </c>
      <c r="X11" s="483" t="s">
        <v>150</v>
      </c>
      <c r="Y11" s="486">
        <v>1053</v>
      </c>
      <c r="AB11" s="119"/>
      <c r="AC11" s="119"/>
      <c r="AD11" s="120"/>
      <c r="AE11" s="120"/>
      <c r="AF11" s="120"/>
      <c r="AG11" s="119"/>
      <c r="AH11" s="120"/>
      <c r="AI11" s="120"/>
      <c r="AJ11" s="120"/>
    </row>
    <row r="12" spans="1:36" ht="21" customHeight="1">
      <c r="A12" s="511"/>
      <c r="B12" s="504"/>
      <c r="C12" s="504"/>
      <c r="D12" s="121" t="s">
        <v>151</v>
      </c>
      <c r="E12" s="266"/>
      <c r="F12" s="266"/>
      <c r="G12" s="265" t="s">
        <v>259</v>
      </c>
      <c r="H12" s="265"/>
      <c r="I12" s="265"/>
      <c r="J12" s="265"/>
      <c r="K12" s="265" t="s">
        <v>260</v>
      </c>
      <c r="L12" s="266"/>
      <c r="M12" s="267"/>
      <c r="N12" s="507"/>
      <c r="O12" s="497"/>
      <c r="P12" s="484"/>
      <c r="Q12" s="497"/>
      <c r="R12" s="484"/>
      <c r="S12" s="484"/>
      <c r="T12" s="484"/>
      <c r="U12" s="257"/>
      <c r="V12" s="484"/>
      <c r="W12" s="484"/>
      <c r="X12" s="484"/>
      <c r="Y12" s="484"/>
      <c r="AB12" s="119"/>
      <c r="AC12" s="119"/>
      <c r="AD12" s="120"/>
      <c r="AE12" s="120"/>
      <c r="AF12" s="120"/>
      <c r="AG12" s="119"/>
      <c r="AH12" s="120"/>
      <c r="AI12" s="120"/>
      <c r="AJ12" s="120"/>
    </row>
    <row r="13" spans="1:36" ht="21" customHeight="1">
      <c r="A13" s="511"/>
      <c r="B13" s="504"/>
      <c r="C13" s="504"/>
      <c r="D13" s="121" t="s">
        <v>152</v>
      </c>
      <c r="E13" s="268"/>
      <c r="F13" s="268"/>
      <c r="G13" s="269"/>
      <c r="H13" s="269"/>
      <c r="I13" s="269"/>
      <c r="J13" s="269"/>
      <c r="K13" s="269"/>
      <c r="L13" s="268"/>
      <c r="M13" s="270"/>
      <c r="N13" s="507"/>
      <c r="O13" s="497"/>
      <c r="P13" s="484"/>
      <c r="Q13" s="497"/>
      <c r="R13" s="484"/>
      <c r="S13" s="484"/>
      <c r="T13" s="484"/>
      <c r="U13" s="257"/>
      <c r="V13" s="484"/>
      <c r="W13" s="484"/>
      <c r="X13" s="484"/>
      <c r="Y13" s="484"/>
      <c r="AB13" s="119"/>
      <c r="AC13" s="119"/>
      <c r="AD13" s="120"/>
      <c r="AE13" s="120"/>
      <c r="AF13" s="120"/>
      <c r="AG13" s="119"/>
      <c r="AH13" s="120"/>
      <c r="AI13" s="120"/>
      <c r="AJ13" s="120"/>
    </row>
    <row r="14" spans="1:36" ht="21" customHeight="1" thickBot="1">
      <c r="A14" s="512"/>
      <c r="B14" s="505"/>
      <c r="C14" s="505"/>
      <c r="D14" s="122" t="s">
        <v>153</v>
      </c>
      <c r="E14" s="266"/>
      <c r="F14" s="266"/>
      <c r="G14" s="265"/>
      <c r="H14" s="265"/>
      <c r="I14" s="265"/>
      <c r="J14" s="265"/>
      <c r="K14" s="265"/>
      <c r="L14" s="266"/>
      <c r="M14" s="270"/>
      <c r="N14" s="508"/>
      <c r="O14" s="498"/>
      <c r="P14" s="485"/>
      <c r="Q14" s="498"/>
      <c r="R14" s="485"/>
      <c r="S14" s="485"/>
      <c r="T14" s="485"/>
      <c r="U14" s="258"/>
      <c r="V14" s="485"/>
      <c r="W14" s="485"/>
      <c r="X14" s="485"/>
      <c r="Y14" s="485"/>
      <c r="AB14" s="119"/>
      <c r="AC14" s="119"/>
      <c r="AD14" s="120"/>
      <c r="AE14" s="120"/>
      <c r="AF14" s="120"/>
      <c r="AG14" s="119"/>
      <c r="AH14" s="120"/>
      <c r="AI14" s="120"/>
      <c r="AJ14" s="120"/>
    </row>
    <row r="15" spans="1:36" ht="21" customHeight="1">
      <c r="A15" s="500">
        <v>3</v>
      </c>
      <c r="B15" s="509" t="s">
        <v>92</v>
      </c>
      <c r="C15" s="503" t="s">
        <v>140</v>
      </c>
      <c r="D15" s="123" t="s">
        <v>141</v>
      </c>
      <c r="E15" s="268"/>
      <c r="F15" s="268"/>
      <c r="G15" s="269">
        <v>15</v>
      </c>
      <c r="H15" s="269"/>
      <c r="I15" s="269"/>
      <c r="J15" s="269"/>
      <c r="K15" s="269">
        <v>12</v>
      </c>
      <c r="L15" s="268"/>
      <c r="M15" s="268"/>
      <c r="N15" s="506" t="s">
        <v>142</v>
      </c>
      <c r="O15" s="496" t="s">
        <v>143</v>
      </c>
      <c r="P15" s="483" t="s">
        <v>144</v>
      </c>
      <c r="Q15" s="496" t="s">
        <v>145</v>
      </c>
      <c r="R15" s="483" t="s">
        <v>142</v>
      </c>
      <c r="S15" s="483" t="s">
        <v>146</v>
      </c>
      <c r="T15" s="483" t="s">
        <v>147</v>
      </c>
      <c r="U15" s="256"/>
      <c r="V15" s="483" t="s">
        <v>148</v>
      </c>
      <c r="W15" s="483" t="s">
        <v>149</v>
      </c>
      <c r="X15" s="483" t="s">
        <v>150</v>
      </c>
      <c r="Y15" s="486">
        <v>1053</v>
      </c>
      <c r="AB15" s="119"/>
      <c r="AC15" s="119"/>
      <c r="AD15" s="120"/>
      <c r="AE15" s="120"/>
      <c r="AF15" s="120"/>
      <c r="AG15" s="119"/>
      <c r="AH15" s="120"/>
      <c r="AI15" s="120"/>
      <c r="AJ15" s="120"/>
    </row>
    <row r="16" spans="1:36" ht="21" customHeight="1">
      <c r="A16" s="501"/>
      <c r="B16" s="504"/>
      <c r="C16" s="504"/>
      <c r="D16" s="121" t="s">
        <v>151</v>
      </c>
      <c r="E16" s="266"/>
      <c r="F16" s="266"/>
      <c r="G16" s="265" t="s">
        <v>261</v>
      </c>
      <c r="H16" s="265"/>
      <c r="I16" s="265"/>
      <c r="J16" s="265"/>
      <c r="K16" s="265"/>
      <c r="L16" s="266"/>
      <c r="M16" s="268"/>
      <c r="N16" s="507"/>
      <c r="O16" s="497"/>
      <c r="P16" s="484"/>
      <c r="Q16" s="497"/>
      <c r="R16" s="484"/>
      <c r="S16" s="484"/>
      <c r="T16" s="484"/>
      <c r="U16" s="257"/>
      <c r="V16" s="484"/>
      <c r="W16" s="484"/>
      <c r="X16" s="484"/>
      <c r="Y16" s="484"/>
      <c r="AB16" s="119"/>
      <c r="AC16" s="119"/>
      <c r="AD16" s="120"/>
      <c r="AE16" s="120"/>
      <c r="AF16" s="120"/>
      <c r="AG16" s="119"/>
      <c r="AH16" s="120"/>
      <c r="AI16" s="120"/>
      <c r="AJ16" s="120"/>
    </row>
    <row r="17" spans="1:36" ht="21" customHeight="1">
      <c r="A17" s="501"/>
      <c r="B17" s="504"/>
      <c r="C17" s="504"/>
      <c r="D17" s="121" t="s">
        <v>152</v>
      </c>
      <c r="E17" s="268"/>
      <c r="F17" s="268"/>
      <c r="G17" s="269">
        <v>0</v>
      </c>
      <c r="H17" s="269"/>
      <c r="I17" s="269"/>
      <c r="J17" s="269"/>
      <c r="K17" s="269" t="s">
        <v>262</v>
      </c>
      <c r="L17" s="268"/>
      <c r="M17" s="268"/>
      <c r="N17" s="507"/>
      <c r="O17" s="497"/>
      <c r="P17" s="484"/>
      <c r="Q17" s="497"/>
      <c r="R17" s="484"/>
      <c r="S17" s="484"/>
      <c r="T17" s="484"/>
      <c r="U17" s="257"/>
      <c r="V17" s="484"/>
      <c r="W17" s="484"/>
      <c r="X17" s="484"/>
      <c r="Y17" s="484"/>
      <c r="AB17" s="119"/>
      <c r="AC17" s="119"/>
      <c r="AD17" s="120"/>
      <c r="AE17" s="120"/>
      <c r="AF17" s="120"/>
      <c r="AG17" s="119"/>
      <c r="AH17" s="120"/>
      <c r="AI17" s="120"/>
      <c r="AJ17" s="120"/>
    </row>
    <row r="18" spans="1:36" ht="21" customHeight="1" thickBot="1">
      <c r="A18" s="502"/>
      <c r="B18" s="505"/>
      <c r="C18" s="505"/>
      <c r="D18" s="122" t="s">
        <v>153</v>
      </c>
      <c r="E18" s="266"/>
      <c r="F18" s="266"/>
      <c r="G18" s="265" t="s">
        <v>263</v>
      </c>
      <c r="H18" s="265"/>
      <c r="I18" s="265"/>
      <c r="J18" s="265"/>
      <c r="K18" s="265" t="s">
        <v>264</v>
      </c>
      <c r="L18" s="266"/>
      <c r="M18" s="268"/>
      <c r="N18" s="508"/>
      <c r="O18" s="498"/>
      <c r="P18" s="485"/>
      <c r="Q18" s="498"/>
      <c r="R18" s="485"/>
      <c r="S18" s="485"/>
      <c r="T18" s="485"/>
      <c r="U18" s="258"/>
      <c r="V18" s="485"/>
      <c r="W18" s="485"/>
      <c r="X18" s="485"/>
      <c r="Y18" s="485"/>
      <c r="AB18" s="119"/>
      <c r="AC18" s="119"/>
      <c r="AD18" s="120"/>
      <c r="AE18" s="120"/>
      <c r="AF18" s="120"/>
      <c r="AG18" s="119"/>
      <c r="AH18" s="120"/>
      <c r="AI18" s="120"/>
      <c r="AJ18" s="120"/>
    </row>
    <row r="19" spans="1:36" ht="21" customHeight="1">
      <c r="A19" s="499">
        <v>4</v>
      </c>
      <c r="B19" s="500" t="s">
        <v>93</v>
      </c>
      <c r="C19" s="503" t="s">
        <v>140</v>
      </c>
      <c r="D19" s="123" t="s">
        <v>141</v>
      </c>
      <c r="E19" s="268"/>
      <c r="F19" s="268"/>
      <c r="G19" s="269">
        <v>7</v>
      </c>
      <c r="H19" s="269"/>
      <c r="I19" s="269"/>
      <c r="J19" s="269"/>
      <c r="K19" s="269">
        <v>5.5</v>
      </c>
      <c r="L19" s="268"/>
      <c r="M19" s="268"/>
      <c r="N19" s="506" t="s">
        <v>142</v>
      </c>
      <c r="O19" s="496" t="s">
        <v>143</v>
      </c>
      <c r="P19" s="483" t="s">
        <v>144</v>
      </c>
      <c r="Q19" s="496" t="s">
        <v>145</v>
      </c>
      <c r="R19" s="483" t="s">
        <v>142</v>
      </c>
      <c r="S19" s="483" t="s">
        <v>146</v>
      </c>
      <c r="T19" s="483" t="s">
        <v>147</v>
      </c>
      <c r="U19" s="256"/>
      <c r="V19" s="483" t="s">
        <v>148</v>
      </c>
      <c r="W19" s="483" t="s">
        <v>149</v>
      </c>
      <c r="X19" s="483" t="s">
        <v>150</v>
      </c>
      <c r="Y19" s="486">
        <v>1053</v>
      </c>
      <c r="AB19" s="119"/>
      <c r="AC19" s="119"/>
      <c r="AD19" s="120"/>
      <c r="AE19" s="120"/>
      <c r="AF19" s="120"/>
      <c r="AG19" s="119"/>
      <c r="AH19" s="120"/>
      <c r="AI19" s="120"/>
      <c r="AJ19" s="120"/>
    </row>
    <row r="20" spans="1:36" ht="21" customHeight="1">
      <c r="A20" s="499"/>
      <c r="B20" s="501"/>
      <c r="C20" s="504"/>
      <c r="D20" s="121" t="s">
        <v>151</v>
      </c>
      <c r="E20" s="266"/>
      <c r="F20" s="266"/>
      <c r="G20" s="265" t="s">
        <v>265</v>
      </c>
      <c r="H20" s="266"/>
      <c r="I20" s="266"/>
      <c r="J20" s="266"/>
      <c r="K20" s="265" t="s">
        <v>266</v>
      </c>
      <c r="L20" s="266"/>
      <c r="M20" s="268"/>
      <c r="N20" s="507"/>
      <c r="O20" s="497"/>
      <c r="P20" s="484"/>
      <c r="Q20" s="497"/>
      <c r="R20" s="484"/>
      <c r="S20" s="484"/>
      <c r="T20" s="484"/>
      <c r="U20" s="257"/>
      <c r="V20" s="484"/>
      <c r="W20" s="484"/>
      <c r="X20" s="484"/>
      <c r="Y20" s="484"/>
      <c r="AB20" s="119"/>
      <c r="AC20" s="119"/>
      <c r="AD20" s="120"/>
      <c r="AE20" s="120"/>
      <c r="AF20" s="120"/>
      <c r="AG20" s="119"/>
      <c r="AH20" s="120"/>
      <c r="AI20" s="120"/>
      <c r="AJ20" s="120"/>
    </row>
    <row r="21" spans="1:36" ht="21" customHeight="1">
      <c r="A21" s="499"/>
      <c r="B21" s="501"/>
      <c r="C21" s="504"/>
      <c r="D21" s="121" t="s">
        <v>152</v>
      </c>
      <c r="E21" s="268"/>
      <c r="F21" s="268"/>
      <c r="G21" s="269">
        <v>0</v>
      </c>
      <c r="H21" s="268"/>
      <c r="I21" s="268"/>
      <c r="J21" s="268"/>
      <c r="K21" s="269"/>
      <c r="L21" s="268"/>
      <c r="M21" s="268"/>
      <c r="N21" s="507"/>
      <c r="O21" s="497"/>
      <c r="P21" s="484"/>
      <c r="Q21" s="497"/>
      <c r="R21" s="484"/>
      <c r="S21" s="484"/>
      <c r="T21" s="484"/>
      <c r="U21" s="257"/>
      <c r="V21" s="484"/>
      <c r="W21" s="484"/>
      <c r="X21" s="484"/>
      <c r="Y21" s="484"/>
      <c r="AB21" s="119"/>
      <c r="AC21" s="119"/>
      <c r="AD21" s="120"/>
      <c r="AE21" s="120"/>
      <c r="AF21" s="120"/>
      <c r="AG21" s="119"/>
      <c r="AH21" s="120"/>
      <c r="AI21" s="120"/>
      <c r="AJ21" s="120"/>
    </row>
    <row r="22" spans="1:36" ht="21" customHeight="1" thickBot="1">
      <c r="A22" s="499"/>
      <c r="B22" s="502"/>
      <c r="C22" s="505"/>
      <c r="D22" s="122" t="s">
        <v>153</v>
      </c>
      <c r="E22" s="266"/>
      <c r="F22" s="266"/>
      <c r="G22" s="265" t="s">
        <v>267</v>
      </c>
      <c r="H22" s="266"/>
      <c r="I22" s="266"/>
      <c r="J22" s="266"/>
      <c r="K22" s="265" t="s">
        <v>268</v>
      </c>
      <c r="L22" s="266"/>
      <c r="M22" s="268"/>
      <c r="N22" s="508"/>
      <c r="O22" s="498"/>
      <c r="P22" s="485"/>
      <c r="Q22" s="498"/>
      <c r="R22" s="485"/>
      <c r="S22" s="485"/>
      <c r="T22" s="485"/>
      <c r="U22" s="258"/>
      <c r="V22" s="485"/>
      <c r="W22" s="485"/>
      <c r="X22" s="485"/>
      <c r="Y22" s="485"/>
      <c r="AB22" s="119"/>
      <c r="AC22" s="119"/>
      <c r="AD22" s="120"/>
      <c r="AE22" s="120"/>
      <c r="AF22" s="120"/>
      <c r="AG22" s="119"/>
      <c r="AH22" s="120"/>
      <c r="AI22" s="120"/>
      <c r="AJ22" s="120"/>
    </row>
    <row r="23" spans="1:36" ht="21" customHeight="1">
      <c r="A23" s="499">
        <v>5</v>
      </c>
      <c r="B23" s="500" t="s">
        <v>94</v>
      </c>
      <c r="C23" s="503" t="s">
        <v>154</v>
      </c>
      <c r="D23" s="123" t="s">
        <v>141</v>
      </c>
      <c r="E23" s="271"/>
      <c r="F23" s="271"/>
      <c r="G23" s="272">
        <v>0.88</v>
      </c>
      <c r="H23" s="271"/>
      <c r="I23" s="271"/>
      <c r="J23" s="271"/>
      <c r="K23" s="272">
        <v>0.8725</v>
      </c>
      <c r="L23" s="271"/>
      <c r="M23" s="267"/>
      <c r="N23" s="506" t="s">
        <v>142</v>
      </c>
      <c r="O23" s="496" t="s">
        <v>143</v>
      </c>
      <c r="P23" s="483" t="s">
        <v>144</v>
      </c>
      <c r="Q23" s="496" t="s">
        <v>145</v>
      </c>
      <c r="R23" s="483" t="s">
        <v>142</v>
      </c>
      <c r="S23" s="483" t="s">
        <v>146</v>
      </c>
      <c r="T23" s="483" t="s">
        <v>147</v>
      </c>
      <c r="U23" s="256"/>
      <c r="V23" s="483" t="s">
        <v>148</v>
      </c>
      <c r="W23" s="483" t="s">
        <v>149</v>
      </c>
      <c r="X23" s="483" t="s">
        <v>150</v>
      </c>
      <c r="Y23" s="486">
        <v>1053</v>
      </c>
      <c r="AB23" s="119"/>
      <c r="AC23" s="119"/>
      <c r="AD23" s="120"/>
      <c r="AE23" s="120"/>
      <c r="AF23" s="120"/>
      <c r="AG23" s="119"/>
      <c r="AH23" s="120"/>
      <c r="AI23" s="120"/>
      <c r="AJ23" s="120"/>
    </row>
    <row r="24" spans="1:36" ht="21" customHeight="1">
      <c r="A24" s="499"/>
      <c r="B24" s="501"/>
      <c r="C24" s="504"/>
      <c r="D24" s="121" t="s">
        <v>151</v>
      </c>
      <c r="E24" s="266"/>
      <c r="F24" s="266"/>
      <c r="G24" s="265" t="s">
        <v>269</v>
      </c>
      <c r="H24" s="266"/>
      <c r="I24" s="266"/>
      <c r="J24" s="266"/>
      <c r="K24" s="265" t="s">
        <v>270</v>
      </c>
      <c r="L24" s="266"/>
      <c r="M24" s="267"/>
      <c r="N24" s="507"/>
      <c r="O24" s="497"/>
      <c r="P24" s="484"/>
      <c r="Q24" s="497"/>
      <c r="R24" s="484"/>
      <c r="S24" s="484"/>
      <c r="T24" s="484"/>
      <c r="U24" s="257"/>
      <c r="V24" s="484"/>
      <c r="W24" s="484"/>
      <c r="X24" s="484"/>
      <c r="Y24" s="484"/>
      <c r="AB24" s="119"/>
      <c r="AC24" s="119"/>
      <c r="AD24" s="120"/>
      <c r="AE24" s="120"/>
      <c r="AF24" s="120"/>
      <c r="AG24" s="119"/>
      <c r="AH24" s="120"/>
      <c r="AI24" s="120"/>
      <c r="AJ24" s="120"/>
    </row>
    <row r="25" spans="1:36" ht="21" customHeight="1">
      <c r="A25" s="499"/>
      <c r="B25" s="501"/>
      <c r="C25" s="504"/>
      <c r="D25" s="121" t="s">
        <v>152</v>
      </c>
      <c r="E25" s="264"/>
      <c r="F25" s="264"/>
      <c r="G25" s="262">
        <v>0</v>
      </c>
      <c r="H25" s="264"/>
      <c r="I25" s="264"/>
      <c r="J25" s="264"/>
      <c r="K25" s="262"/>
      <c r="L25" s="264"/>
      <c r="M25" s="267"/>
      <c r="N25" s="507"/>
      <c r="O25" s="497"/>
      <c r="P25" s="484"/>
      <c r="Q25" s="497"/>
      <c r="R25" s="484"/>
      <c r="S25" s="484"/>
      <c r="T25" s="484"/>
      <c r="U25" s="257"/>
      <c r="V25" s="484"/>
      <c r="W25" s="484"/>
      <c r="X25" s="484"/>
      <c r="Y25" s="484"/>
      <c r="AB25" s="119"/>
      <c r="AC25" s="119"/>
      <c r="AD25" s="120"/>
      <c r="AE25" s="120"/>
      <c r="AF25" s="120"/>
      <c r="AG25" s="119"/>
      <c r="AH25" s="120"/>
      <c r="AI25" s="120"/>
      <c r="AJ25" s="120"/>
    </row>
    <row r="26" spans="1:36" ht="21" customHeight="1" thickBot="1">
      <c r="A26" s="499"/>
      <c r="B26" s="502"/>
      <c r="C26" s="505"/>
      <c r="D26" s="122" t="s">
        <v>153</v>
      </c>
      <c r="E26" s="266"/>
      <c r="F26" s="266"/>
      <c r="G26" s="265" t="s">
        <v>271</v>
      </c>
      <c r="H26" s="266"/>
      <c r="I26" s="266"/>
      <c r="J26" s="266"/>
      <c r="K26" s="265" t="s">
        <v>271</v>
      </c>
      <c r="L26" s="266"/>
      <c r="M26" s="267"/>
      <c r="N26" s="508"/>
      <c r="O26" s="498"/>
      <c r="P26" s="485"/>
      <c r="Q26" s="498"/>
      <c r="R26" s="485"/>
      <c r="S26" s="485"/>
      <c r="T26" s="485"/>
      <c r="U26" s="258"/>
      <c r="V26" s="485"/>
      <c r="W26" s="485"/>
      <c r="X26" s="485"/>
      <c r="Y26" s="485"/>
      <c r="AB26" s="119"/>
      <c r="AC26" s="119"/>
      <c r="AD26" s="120"/>
      <c r="AE26" s="120"/>
      <c r="AF26" s="120"/>
      <c r="AG26" s="119"/>
      <c r="AH26" s="120"/>
      <c r="AI26" s="120"/>
      <c r="AJ26" s="120"/>
    </row>
    <row r="27" spans="1:36" ht="21" customHeight="1">
      <c r="A27" s="499">
        <v>6</v>
      </c>
      <c r="B27" s="500" t="s">
        <v>95</v>
      </c>
      <c r="C27" s="503" t="s">
        <v>155</v>
      </c>
      <c r="D27" s="123" t="s">
        <v>141</v>
      </c>
      <c r="E27" s="264"/>
      <c r="F27" s="271"/>
      <c r="G27" s="271">
        <v>0.82</v>
      </c>
      <c r="H27" s="271"/>
      <c r="I27" s="271"/>
      <c r="J27" s="271"/>
      <c r="K27" s="272">
        <v>0.82</v>
      </c>
      <c r="L27" s="271"/>
      <c r="M27" s="271"/>
      <c r="N27" s="506" t="s">
        <v>142</v>
      </c>
      <c r="O27" s="496" t="s">
        <v>143</v>
      </c>
      <c r="P27" s="483" t="s">
        <v>144</v>
      </c>
      <c r="Q27" s="496" t="s">
        <v>145</v>
      </c>
      <c r="R27" s="483" t="s">
        <v>142</v>
      </c>
      <c r="S27" s="483" t="s">
        <v>146</v>
      </c>
      <c r="T27" s="483" t="s">
        <v>147</v>
      </c>
      <c r="U27" s="256"/>
      <c r="V27" s="483" t="s">
        <v>148</v>
      </c>
      <c r="W27" s="483" t="s">
        <v>149</v>
      </c>
      <c r="X27" s="483" t="s">
        <v>150</v>
      </c>
      <c r="Y27" s="486">
        <v>1053</v>
      </c>
      <c r="AB27" s="119"/>
      <c r="AC27" s="119"/>
      <c r="AD27" s="120"/>
      <c r="AE27" s="120"/>
      <c r="AF27" s="120"/>
      <c r="AG27" s="119"/>
      <c r="AH27" s="120"/>
      <c r="AI27" s="120"/>
      <c r="AJ27" s="120"/>
    </row>
    <row r="28" spans="1:36" ht="21" customHeight="1">
      <c r="A28" s="499"/>
      <c r="B28" s="501"/>
      <c r="C28" s="504"/>
      <c r="D28" s="121" t="s">
        <v>151</v>
      </c>
      <c r="E28" s="266"/>
      <c r="F28" s="266"/>
      <c r="G28" s="266" t="s">
        <v>272</v>
      </c>
      <c r="H28" s="266"/>
      <c r="I28" s="266"/>
      <c r="J28" s="266"/>
      <c r="K28" s="265" t="s">
        <v>272</v>
      </c>
      <c r="L28" s="266"/>
      <c r="M28" s="271"/>
      <c r="N28" s="507"/>
      <c r="O28" s="497"/>
      <c r="P28" s="484"/>
      <c r="Q28" s="497"/>
      <c r="R28" s="484"/>
      <c r="S28" s="484"/>
      <c r="T28" s="484"/>
      <c r="U28" s="257"/>
      <c r="V28" s="484"/>
      <c r="W28" s="484"/>
      <c r="X28" s="484"/>
      <c r="Y28" s="484"/>
      <c r="AB28" s="119"/>
      <c r="AC28" s="119"/>
      <c r="AD28" s="120"/>
      <c r="AE28" s="120"/>
      <c r="AF28" s="120"/>
      <c r="AG28" s="119"/>
      <c r="AH28" s="120"/>
      <c r="AI28" s="120"/>
      <c r="AJ28" s="120"/>
    </row>
    <row r="29" spans="1:36" ht="21" customHeight="1">
      <c r="A29" s="499"/>
      <c r="B29" s="501"/>
      <c r="C29" s="504"/>
      <c r="D29" s="121" t="s">
        <v>152</v>
      </c>
      <c r="E29" s="264"/>
      <c r="F29" s="264"/>
      <c r="G29" s="264">
        <v>0</v>
      </c>
      <c r="H29" s="264"/>
      <c r="I29" s="264"/>
      <c r="J29" s="264"/>
      <c r="K29" s="262"/>
      <c r="L29" s="264"/>
      <c r="M29" s="271"/>
      <c r="N29" s="507"/>
      <c r="O29" s="497"/>
      <c r="P29" s="484"/>
      <c r="Q29" s="497"/>
      <c r="R29" s="484"/>
      <c r="S29" s="484"/>
      <c r="T29" s="484"/>
      <c r="U29" s="257"/>
      <c r="V29" s="484"/>
      <c r="W29" s="484"/>
      <c r="X29" s="484"/>
      <c r="Y29" s="484"/>
      <c r="AB29" s="119"/>
      <c r="AC29" s="119"/>
      <c r="AD29" s="120"/>
      <c r="AE29" s="120"/>
      <c r="AF29" s="120"/>
      <c r="AG29" s="119"/>
      <c r="AH29" s="120"/>
      <c r="AI29" s="120"/>
      <c r="AJ29" s="120"/>
    </row>
    <row r="30" spans="1:36" ht="21" customHeight="1" thickBot="1">
      <c r="A30" s="499"/>
      <c r="B30" s="502"/>
      <c r="C30" s="505"/>
      <c r="D30" s="122" t="s">
        <v>153</v>
      </c>
      <c r="E30" s="266"/>
      <c r="F30" s="266"/>
      <c r="G30" s="266" t="s">
        <v>273</v>
      </c>
      <c r="H30" s="266"/>
      <c r="I30" s="266"/>
      <c r="J30" s="266"/>
      <c r="K30" s="265" t="s">
        <v>274</v>
      </c>
      <c r="L30" s="266"/>
      <c r="M30" s="271"/>
      <c r="N30" s="508"/>
      <c r="O30" s="498"/>
      <c r="P30" s="485"/>
      <c r="Q30" s="498"/>
      <c r="R30" s="485"/>
      <c r="S30" s="485"/>
      <c r="T30" s="485"/>
      <c r="U30" s="258"/>
      <c r="V30" s="485"/>
      <c r="W30" s="485"/>
      <c r="X30" s="485"/>
      <c r="Y30" s="485"/>
      <c r="AB30" s="119"/>
      <c r="AC30" s="119"/>
      <c r="AD30" s="120"/>
      <c r="AE30" s="120"/>
      <c r="AF30" s="120"/>
      <c r="AG30" s="119"/>
      <c r="AH30" s="120"/>
      <c r="AI30" s="120"/>
      <c r="AJ30" s="120"/>
    </row>
    <row r="31" spans="1:83" s="133" customFormat="1" ht="23.25" thickBot="1">
      <c r="A31" s="487" t="s">
        <v>156</v>
      </c>
      <c r="B31" s="488"/>
      <c r="C31" s="489"/>
      <c r="D31" s="124" t="s">
        <v>157</v>
      </c>
      <c r="E31" s="125">
        <f>+E8+E12+E16+E20+E24+E28</f>
        <v>0</v>
      </c>
      <c r="F31" s="125"/>
      <c r="G31" s="125"/>
      <c r="H31" s="125"/>
      <c r="I31" s="125"/>
      <c r="J31" s="125"/>
      <c r="K31" s="125"/>
      <c r="L31" s="125"/>
      <c r="M31" s="125"/>
      <c r="N31" s="125"/>
      <c r="O31" s="125"/>
      <c r="P31" s="125"/>
      <c r="Q31" s="125"/>
      <c r="R31" s="126"/>
      <c r="S31" s="126"/>
      <c r="T31" s="126"/>
      <c r="U31" s="126"/>
      <c r="V31" s="126"/>
      <c r="W31" s="126"/>
      <c r="X31" s="127"/>
      <c r="Y31" s="127"/>
      <c r="Z31" s="128"/>
      <c r="AA31" s="129"/>
      <c r="AB31" s="130"/>
      <c r="AC31" s="130"/>
      <c r="AD31" s="130"/>
      <c r="AE31" s="130"/>
      <c r="AF31" s="130"/>
      <c r="AG31" s="130"/>
      <c r="AH31" s="130"/>
      <c r="AI31" s="130"/>
      <c r="AJ31" s="130"/>
      <c r="AK31" s="131"/>
      <c r="AL31" s="131"/>
      <c r="AM31" s="131"/>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32"/>
      <c r="BY31" s="132"/>
      <c r="BZ31" s="132"/>
      <c r="CA31" s="132"/>
      <c r="CB31" s="132"/>
      <c r="CC31" s="132"/>
      <c r="CD31" s="132"/>
      <c r="CE31" s="132"/>
    </row>
    <row r="32" spans="1:83" s="133" customFormat="1" ht="23.25" thickBot="1">
      <c r="A32" s="490"/>
      <c r="B32" s="488"/>
      <c r="C32" s="489"/>
      <c r="D32" s="134" t="s">
        <v>158</v>
      </c>
      <c r="E32" s="125">
        <f>+E10+E14+E18+E22+E26+E30</f>
        <v>0</v>
      </c>
      <c r="F32" s="125"/>
      <c r="G32" s="125"/>
      <c r="H32" s="125"/>
      <c r="I32" s="125"/>
      <c r="J32" s="125"/>
      <c r="K32" s="125"/>
      <c r="L32" s="125"/>
      <c r="M32" s="125"/>
      <c r="N32" s="125"/>
      <c r="O32" s="125"/>
      <c r="P32" s="125"/>
      <c r="Q32" s="125"/>
      <c r="R32" s="126"/>
      <c r="S32" s="126"/>
      <c r="T32" s="126"/>
      <c r="U32" s="126"/>
      <c r="V32" s="126"/>
      <c r="W32" s="126"/>
      <c r="X32" s="127"/>
      <c r="Y32" s="127"/>
      <c r="Z32" s="128"/>
      <c r="AA32" s="129"/>
      <c r="AB32" s="130"/>
      <c r="AC32" s="130"/>
      <c r="AD32" s="130"/>
      <c r="AE32" s="130"/>
      <c r="AF32" s="130"/>
      <c r="AG32" s="130"/>
      <c r="AH32" s="130"/>
      <c r="AI32" s="130"/>
      <c r="AJ32" s="130"/>
      <c r="AK32" s="131"/>
      <c r="AL32" s="131"/>
      <c r="AM32" s="131"/>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32"/>
      <c r="BY32" s="132"/>
      <c r="BZ32" s="132"/>
      <c r="CA32" s="132"/>
      <c r="CB32" s="132"/>
      <c r="CC32" s="132"/>
      <c r="CD32" s="132"/>
      <c r="CE32" s="132"/>
    </row>
    <row r="33" spans="1:83" s="133" customFormat="1" ht="23.25" thickBot="1">
      <c r="A33" s="491"/>
      <c r="B33" s="492"/>
      <c r="C33" s="493"/>
      <c r="D33" s="135" t="s">
        <v>159</v>
      </c>
      <c r="E33" s="136">
        <f>+E31+E32</f>
        <v>0</v>
      </c>
      <c r="F33" s="136"/>
      <c r="G33" s="136"/>
      <c r="H33" s="136"/>
      <c r="I33" s="136"/>
      <c r="J33" s="136"/>
      <c r="K33" s="136"/>
      <c r="L33" s="136"/>
      <c r="M33" s="136"/>
      <c r="N33" s="136"/>
      <c r="O33" s="136"/>
      <c r="P33" s="136"/>
      <c r="Q33" s="136"/>
      <c r="R33" s="136"/>
      <c r="S33" s="136"/>
      <c r="T33" s="136"/>
      <c r="U33" s="136"/>
      <c r="V33" s="494"/>
      <c r="W33" s="494"/>
      <c r="X33" s="494"/>
      <c r="Y33" s="494"/>
      <c r="Z33" s="128"/>
      <c r="AA33" s="129"/>
      <c r="AB33" s="130"/>
      <c r="AC33" s="130"/>
      <c r="AD33" s="130"/>
      <c r="AE33" s="130"/>
      <c r="AF33" s="130"/>
      <c r="AG33" s="130"/>
      <c r="AH33" s="130"/>
      <c r="AI33" s="130"/>
      <c r="AJ33" s="130"/>
      <c r="AK33" s="131"/>
      <c r="AL33" s="131"/>
      <c r="AM33" s="131"/>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32"/>
      <c r="BY33" s="132"/>
      <c r="BZ33" s="132"/>
      <c r="CA33" s="132"/>
      <c r="CB33" s="132"/>
      <c r="CC33" s="132"/>
      <c r="CD33" s="132"/>
      <c r="CE33" s="132"/>
    </row>
    <row r="34" spans="1:26" ht="12.75" customHeight="1">
      <c r="A34" s="137"/>
      <c r="B34" s="137"/>
      <c r="C34" s="137"/>
      <c r="D34" s="137"/>
      <c r="E34" s="138"/>
      <c r="F34" s="138"/>
      <c r="G34" s="138"/>
      <c r="H34" s="138"/>
      <c r="I34" s="138"/>
      <c r="J34" s="138"/>
      <c r="K34" s="138"/>
      <c r="L34" s="138"/>
      <c r="M34" s="138"/>
      <c r="N34" s="137"/>
      <c r="O34" s="137"/>
      <c r="P34" s="137"/>
      <c r="Q34" s="137"/>
      <c r="R34" s="137"/>
      <c r="S34" s="137"/>
      <c r="T34" s="137"/>
      <c r="U34" s="137"/>
      <c r="V34" s="137"/>
      <c r="W34" s="495"/>
      <c r="X34" s="495"/>
      <c r="Y34" s="495"/>
      <c r="Z34" s="139"/>
    </row>
    <row r="35" spans="1:26" ht="12.75" customHeight="1">
      <c r="A35" s="137"/>
      <c r="B35" s="137"/>
      <c r="C35" s="137"/>
      <c r="D35" s="137"/>
      <c r="E35" s="138"/>
      <c r="F35" s="138"/>
      <c r="G35" s="138"/>
      <c r="H35" s="138"/>
      <c r="I35" s="138"/>
      <c r="J35" s="138"/>
      <c r="K35" s="138"/>
      <c r="L35" s="138"/>
      <c r="M35" s="138"/>
      <c r="N35" s="137"/>
      <c r="O35" s="137"/>
      <c r="P35" s="137"/>
      <c r="Q35" s="137"/>
      <c r="R35" s="137"/>
      <c r="S35" s="137"/>
      <c r="T35" s="137"/>
      <c r="U35" s="137"/>
      <c r="V35" s="482" t="s">
        <v>167</v>
      </c>
      <c r="W35" s="482"/>
      <c r="X35" s="482"/>
      <c r="Y35" s="482"/>
      <c r="Z35" s="140"/>
    </row>
    <row r="36" spans="1:25" ht="12.75" customHeight="1">
      <c r="A36" s="137"/>
      <c r="B36" s="137"/>
      <c r="C36" s="137"/>
      <c r="D36" s="137"/>
      <c r="E36" s="138"/>
      <c r="F36" s="138"/>
      <c r="G36" s="138"/>
      <c r="H36" s="138"/>
      <c r="I36" s="138"/>
      <c r="J36" s="138"/>
      <c r="K36" s="138"/>
      <c r="L36" s="138"/>
      <c r="M36" s="138"/>
      <c r="N36" s="137"/>
      <c r="O36" s="137"/>
      <c r="P36" s="137"/>
      <c r="Q36" s="137"/>
      <c r="R36" s="137"/>
      <c r="S36" s="137"/>
      <c r="T36" s="137"/>
      <c r="U36" s="137"/>
      <c r="V36" s="137"/>
      <c r="W36" s="259"/>
      <c r="X36" s="259"/>
      <c r="Y36" s="259"/>
    </row>
    <row r="37" spans="1:25" ht="12.75" customHeight="1">
      <c r="A37" s="137"/>
      <c r="B37" s="137"/>
      <c r="C37" s="137"/>
      <c r="D37" s="137"/>
      <c r="E37" s="138"/>
      <c r="F37" s="138"/>
      <c r="G37" s="138"/>
      <c r="H37" s="138"/>
      <c r="I37" s="138"/>
      <c r="J37" s="138"/>
      <c r="K37" s="138"/>
      <c r="L37" s="138"/>
      <c r="M37" s="138"/>
      <c r="N37" s="137"/>
      <c r="O37" s="137"/>
      <c r="P37" s="137"/>
      <c r="Q37" s="137"/>
      <c r="R37" s="137"/>
      <c r="S37" s="137"/>
      <c r="T37" s="137"/>
      <c r="U37" s="137"/>
      <c r="V37" s="137"/>
      <c r="W37" s="259"/>
      <c r="X37" s="259"/>
      <c r="Y37" s="259"/>
    </row>
    <row r="38" spans="1:25" ht="12.75" customHeight="1">
      <c r="A38" s="137"/>
      <c r="B38" s="137"/>
      <c r="C38" s="137"/>
      <c r="D38" s="137"/>
      <c r="E38" s="138"/>
      <c r="F38" s="138"/>
      <c r="G38" s="138"/>
      <c r="H38" s="138"/>
      <c r="I38" s="138"/>
      <c r="J38" s="138"/>
      <c r="K38" s="138"/>
      <c r="L38" s="138"/>
      <c r="M38" s="138"/>
      <c r="N38" s="137"/>
      <c r="O38" s="137"/>
      <c r="P38" s="137"/>
      <c r="Q38" s="137"/>
      <c r="R38" s="137"/>
      <c r="S38" s="137"/>
      <c r="T38" s="137"/>
      <c r="U38" s="137"/>
      <c r="V38" s="137"/>
      <c r="W38" s="259"/>
      <c r="X38" s="259"/>
      <c r="Y38" s="259"/>
    </row>
    <row r="39" spans="1:25" ht="12.75" customHeight="1">
      <c r="A39" s="137"/>
      <c r="B39" s="137"/>
      <c r="C39" s="137"/>
      <c r="D39" s="137"/>
      <c r="E39" s="138"/>
      <c r="F39" s="138"/>
      <c r="G39" s="138"/>
      <c r="H39" s="138"/>
      <c r="I39" s="138"/>
      <c r="J39" s="138"/>
      <c r="K39" s="138"/>
      <c r="L39" s="138"/>
      <c r="M39" s="138"/>
      <c r="N39" s="137"/>
      <c r="O39" s="137"/>
      <c r="P39" s="137"/>
      <c r="Q39" s="137"/>
      <c r="R39" s="137"/>
      <c r="S39" s="137"/>
      <c r="T39" s="137"/>
      <c r="U39" s="137"/>
      <c r="V39" s="137"/>
      <c r="W39" s="259"/>
      <c r="X39" s="259"/>
      <c r="Y39" s="259"/>
    </row>
  </sheetData>
  <mergeCells count="104">
    <mergeCell ref="A1:D4"/>
    <mergeCell ref="E1:Y1"/>
    <mergeCell ref="E2:Y2"/>
    <mergeCell ref="E3:F3"/>
    <mergeCell ref="G3:Y3"/>
    <mergeCell ref="E4:F4"/>
    <mergeCell ref="G4:Y4"/>
    <mergeCell ref="J5:M5"/>
    <mergeCell ref="N5:R5"/>
    <mergeCell ref="S5:Y5"/>
    <mergeCell ref="A7:A10"/>
    <mergeCell ref="B7:B10"/>
    <mergeCell ref="C7:C10"/>
    <mergeCell ref="N7:N10"/>
    <mergeCell ref="O7:O10"/>
    <mergeCell ref="P7:P10"/>
    <mergeCell ref="Q7:Q10"/>
    <mergeCell ref="A5:A6"/>
    <mergeCell ref="B5:B6"/>
    <mergeCell ref="C5:C6"/>
    <mergeCell ref="D5:D6"/>
    <mergeCell ref="E5:E6"/>
    <mergeCell ref="F5:I5"/>
    <mergeCell ref="Y7:Y10"/>
    <mergeCell ref="A11:A14"/>
    <mergeCell ref="B11:B14"/>
    <mergeCell ref="C11:C14"/>
    <mergeCell ref="N11:N14"/>
    <mergeCell ref="O11:O14"/>
    <mergeCell ref="P11:P14"/>
    <mergeCell ref="Q11:Q14"/>
    <mergeCell ref="R11:R14"/>
    <mergeCell ref="S11:S14"/>
    <mergeCell ref="R7:R10"/>
    <mergeCell ref="S7:S10"/>
    <mergeCell ref="T7:T10"/>
    <mergeCell ref="V7:V10"/>
    <mergeCell ref="W7:W10"/>
    <mergeCell ref="X7:X10"/>
    <mergeCell ref="T11:T14"/>
    <mergeCell ref="V11:V14"/>
    <mergeCell ref="W11:W14"/>
    <mergeCell ref="X11:X14"/>
    <mergeCell ref="Y11:Y14"/>
    <mergeCell ref="A15:A18"/>
    <mergeCell ref="B15:B18"/>
    <mergeCell ref="C15:C18"/>
    <mergeCell ref="N15:N18"/>
    <mergeCell ref="O15:O18"/>
    <mergeCell ref="W15:W18"/>
    <mergeCell ref="X15:X18"/>
    <mergeCell ref="Y15:Y18"/>
    <mergeCell ref="A19:A22"/>
    <mergeCell ref="B19:B22"/>
    <mergeCell ref="C19:C22"/>
    <mergeCell ref="N19:N22"/>
    <mergeCell ref="O19:O22"/>
    <mergeCell ref="P19:P22"/>
    <mergeCell ref="Q19:Q22"/>
    <mergeCell ref="P15:P18"/>
    <mergeCell ref="Q15:Q18"/>
    <mergeCell ref="R15:R18"/>
    <mergeCell ref="S15:S18"/>
    <mergeCell ref="T15:T18"/>
    <mergeCell ref="V15:V18"/>
    <mergeCell ref="Y19:Y22"/>
    <mergeCell ref="A23:A26"/>
    <mergeCell ref="B23:B26"/>
    <mergeCell ref="C23:C26"/>
    <mergeCell ref="N23:N26"/>
    <mergeCell ref="O23:O26"/>
    <mergeCell ref="P23:P26"/>
    <mergeCell ref="Q23:Q26"/>
    <mergeCell ref="R23:R26"/>
    <mergeCell ref="S23:S26"/>
    <mergeCell ref="R19:R22"/>
    <mergeCell ref="S19:S22"/>
    <mergeCell ref="T19:T22"/>
    <mergeCell ref="V19:V22"/>
    <mergeCell ref="W19:W22"/>
    <mergeCell ref="X19:X22"/>
    <mergeCell ref="T23:T26"/>
    <mergeCell ref="V23:V26"/>
    <mergeCell ref="W23:W26"/>
    <mergeCell ref="X23:X26"/>
    <mergeCell ref="Y23:Y26"/>
    <mergeCell ref="A27:A30"/>
    <mergeCell ref="B27:B30"/>
    <mergeCell ref="C27:C30"/>
    <mergeCell ref="N27:N30"/>
    <mergeCell ref="O27:O30"/>
    <mergeCell ref="V35:Y35"/>
    <mergeCell ref="W27:W30"/>
    <mergeCell ref="X27:X30"/>
    <mergeCell ref="Y27:Y30"/>
    <mergeCell ref="A31:C33"/>
    <mergeCell ref="V33:Y33"/>
    <mergeCell ref="W34:Y34"/>
    <mergeCell ref="P27:P30"/>
    <mergeCell ref="Q27:Q30"/>
    <mergeCell ref="R27:R30"/>
    <mergeCell ref="S27:S30"/>
    <mergeCell ref="T27:T30"/>
    <mergeCell ref="V27:V30"/>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2018-07-17T14:25:02Z</cp:lastPrinted>
  <dcterms:created xsi:type="dcterms:W3CDTF">2010-03-25T16:40:43Z</dcterms:created>
  <dcterms:modified xsi:type="dcterms:W3CDTF">2018-08-29T15:04:26Z</dcterms:modified>
  <cp:category/>
  <cp:version/>
  <cp:contentType/>
  <cp:contentStatus/>
</cp:coreProperties>
</file>