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19126"/>
  <workbookPr defaultThemeVersion="124226"/>
  <bookViews>
    <workbookView xWindow="0" yWindow="0" windowWidth="15330" windowHeight="4470" tabRatio="373" activeTab="0"/>
  </bookViews>
  <sheets>
    <sheet name="GESTIÓN" sheetId="5" r:id="rId1"/>
    <sheet name="INVERSIÓN" sheetId="6" r:id="rId2"/>
    <sheet name="ACTIVIDADES " sheetId="15" r:id="rId3"/>
    <sheet name="TERRITORIALIZACIÓN" sheetId="17" r:id="rId4"/>
  </sheets>
  <externalReferences>
    <externalReference r:id="rId7"/>
  </externalReferences>
  <definedNames>
    <definedName name="_xlnm.Print_Area" localSheetId="2">'ACTIVIDADES '!$A$1:$V$70</definedName>
    <definedName name="_xlnm.Print_Area" localSheetId="0">'GESTIÓN'!$A$1:$AW$15</definedName>
    <definedName name="_xlnm.Print_Area" localSheetId="1">'INVERSIÓN'!$A$1:$AU$48</definedName>
    <definedName name="CONDICION_POBLACIONAL">'[1]Variables'!$C$1:$C$24</definedName>
    <definedName name="GRUPO_ETAREO">'[1]Variables'!$A$1:$A$8</definedName>
    <definedName name="GRUPO_ETAREOS" localSheetId="2">#REF!</definedName>
    <definedName name="GRUPO_ETAREOS">#REF!</definedName>
    <definedName name="GRUPO_ETARIO" localSheetId="2">#REF!</definedName>
    <definedName name="GRUPO_ETARIO">#REF!</definedName>
    <definedName name="GRUPO_ETNICO" localSheetId="2">#REF!</definedName>
    <definedName name="GRUPO_ETNICO">#REF!</definedName>
    <definedName name="GRUPOETNICO">#REF!</definedName>
    <definedName name="GRUPOS_ETNICOS">'[1]Variables'!$H$1:$H$8</definedName>
    <definedName name="LOCALIDAD" localSheetId="2">#REF!</definedName>
    <definedName name="LOCALIDAD">#REF!</definedName>
    <definedName name="LOCALIZACION" localSheetId="2">#REF!</definedName>
    <definedName name="LOCALIZACION">#REF!</definedName>
  </definedNames>
  <calcPr calcId="191029"/>
</workbook>
</file>

<file path=xl/sharedStrings.xml><?xml version="1.0" encoding="utf-8"?>
<sst xmlns="http://schemas.openxmlformats.org/spreadsheetml/2006/main" count="547" uniqueCount="260">
  <si>
    <t>SECRETARÍA DISTRITAL DE AMBIENTE</t>
  </si>
  <si>
    <t>DEPENDENCIA:</t>
  </si>
  <si>
    <t>Programa Plan de Desarrollo</t>
  </si>
  <si>
    <t>CÓDIGO Y NOMBRE PROYECTO:</t>
  </si>
  <si>
    <t>Eje Plan de Desarrollo</t>
  </si>
  <si>
    <t>MAR</t>
  </si>
  <si>
    <t>JUN</t>
  </si>
  <si>
    <t>SEPT</t>
  </si>
  <si>
    <t>DIC</t>
  </si>
  <si>
    <t>MAGNITUD META</t>
  </si>
  <si>
    <t>PRESUPUESTO VIGENCIA</t>
  </si>
  <si>
    <t>MAGNITUD META DE RESERVAS</t>
  </si>
  <si>
    <t>RESERVA PRESUPUESTAL</t>
  </si>
  <si>
    <t>TOTAL MAGNITUD META</t>
  </si>
  <si>
    <t xml:space="preserve">TOTAL PRESUPUESTO </t>
  </si>
  <si>
    <t>TOTAL PROYECTO</t>
  </si>
  <si>
    <t>CÓDIGO Y NOMBRE DE PROYECTO:</t>
  </si>
  <si>
    <t>Ene</t>
  </si>
  <si>
    <t>Feb</t>
  </si>
  <si>
    <t>Mar</t>
  </si>
  <si>
    <t>Abr</t>
  </si>
  <si>
    <t>May</t>
  </si>
  <si>
    <t>Jun</t>
  </si>
  <si>
    <t>Jul</t>
  </si>
  <si>
    <t>Ago</t>
  </si>
  <si>
    <t>Sep</t>
  </si>
  <si>
    <t>Oct</t>
  </si>
  <si>
    <t>Nov</t>
  </si>
  <si>
    <t>Dic</t>
  </si>
  <si>
    <t>Total</t>
  </si>
  <si>
    <t>Programado</t>
  </si>
  <si>
    <t>Ejecutado</t>
  </si>
  <si>
    <t>TOTAL PONDERACIÓN</t>
  </si>
  <si>
    <t>EJECUTADO</t>
  </si>
  <si>
    <t>1, LÍNEA DE ACCIÓN</t>
  </si>
  <si>
    <t>2, META DE PROYECTO</t>
  </si>
  <si>
    <t>3, ACTIVIDAD</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</si>
  <si>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</si>
  <si>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</si>
  <si>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</si>
  <si>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</si>
  <si>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</si>
  <si>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</si>
  <si>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</si>
  <si>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</si>
  <si>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</si>
  <si>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</si>
  <si>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</si>
  <si>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</si>
  <si>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4, COD. META PROYECTO PRIORITARIO</t>
  </si>
  <si>
    <t>5, VARIABLE REQUERIDA</t>
  </si>
  <si>
    <t>6, MAGNITUD PD</t>
  </si>
  <si>
    <t>7, PROGRAMACIÓN - ACTUALIZACIÓN</t>
  </si>
  <si>
    <t>8, EJECUCIÓN</t>
  </si>
  <si>
    <t>8,1 SEGUIMIENTO VIGENCIA ACTUAL</t>
  </si>
  <si>
    <t>9, % CUMPLIMIENTO ACUMULADO (Vigencia)</t>
  </si>
  <si>
    <t>10 ,% DE AVANCE CUATRIENIO</t>
  </si>
  <si>
    <t>11, DESCRIPCIÓN DE LOS AVANCES Y LOGROS ALCANZADOS</t>
  </si>
  <si>
    <t xml:space="preserve">12, RETRASOS 
</t>
  </si>
  <si>
    <t xml:space="preserve">13, SOLUCIONES PLANTEADAS </t>
  </si>
  <si>
    <t>14, BENEFICIOS</t>
  </si>
  <si>
    <t>15, FUENTE DE EVIDENCIAS</t>
  </si>
  <si>
    <t xml:space="preserve">1, PROYECTO PRIORITARIO </t>
  </si>
  <si>
    <t>1,1 COD.</t>
  </si>
  <si>
    <t xml:space="preserve">1,2 PROYECTO PRIORITARIO  </t>
  </si>
  <si>
    <t xml:space="preserve"> 2, META PLAN DE DESARROLLO</t>
  </si>
  <si>
    <t>2,2  META PLAN DE DESARROLLO</t>
  </si>
  <si>
    <t>3, INDICADOR ASOCIADO A LA META PLAN DE DESARROLLO</t>
  </si>
  <si>
    <t>3,1 COD.</t>
  </si>
  <si>
    <t>3,2 INDICADOR</t>
  </si>
  <si>
    <t>3,3 UNIDAD DE MEDIDA</t>
  </si>
  <si>
    <t>3,4 TIPOLOGÍA</t>
  </si>
  <si>
    <t>3,5 MAGNITUD PD</t>
  </si>
  <si>
    <t>3,6 PROGRAMACIÓN - ACTUALIZACIÓN</t>
  </si>
  <si>
    <t>3,7 SEGUIMIENTO VIGENCIA ACTUAL</t>
  </si>
  <si>
    <t>4, % CUMPLIMIENTO ACUMULADO
(Vigencia)</t>
  </si>
  <si>
    <t>5, % DE AVANCE CUATRIENIO</t>
  </si>
  <si>
    <t>6, DESCRIPCIÓN DE LOS AVANCES Y LOGROS ALCANZADOS</t>
  </si>
  <si>
    <t>7, RETRASOS</t>
  </si>
  <si>
    <t>8, SOLUCIONES PLANTEADAS</t>
  </si>
  <si>
    <t>9, BENEFICIOS</t>
  </si>
  <si>
    <t>10, FUENTE DE EVIDENCIAS</t>
  </si>
  <si>
    <t>FORMATO ACTUALIZACIÓN Y SEGUIMIENTO A LAS ACTIVIDADES</t>
  </si>
  <si>
    <t>FORMATO DE ACTUALIZACIÓN Y SEGUIMIENTO AL COMPONENTE DE INVERSIÓN</t>
  </si>
  <si>
    <t xml:space="preserve">FORMATO DE ACTUALIZACIÓN Y SEGUIMIENTO AL COMPONENTE DE GESTIÓN 
</t>
  </si>
  <si>
    <t>DIRECCIÓN DE GESTIÓN CORPORATIVA</t>
  </si>
  <si>
    <t xml:space="preserve">1033 - FORTALECIMIENTO INSTITUCIONAL PARA LA EFICIENCIA ADMINISTRATIVA </t>
  </si>
  <si>
    <t>%</t>
  </si>
  <si>
    <t xml:space="preserve">Ejecutar 100% de las actividades de intervención para el mejoramiento de la infraestructura física y dotación de la SDA </t>
  </si>
  <si>
    <t>Creciente</t>
  </si>
  <si>
    <t>Ejecutar 5 acciones Para el   sostenimiento y mejora del PIGA de la SDA</t>
  </si>
  <si>
    <t>Suma</t>
  </si>
  <si>
    <t xml:space="preserve">Realizar 25 actividades orientadas al mejoramiento del clima del clima organizacional  </t>
  </si>
  <si>
    <t>Implementar 10 procesos que integran el Programa de Gestión Documental</t>
  </si>
  <si>
    <t>Aumentar al 90% el Direccionamiento Jurídico integral de la SDA</t>
  </si>
  <si>
    <t>Mantener en el 82 % el éxito procesal en fallos favorables en representación de la SDA</t>
  </si>
  <si>
    <t>Constante</t>
  </si>
  <si>
    <t xml:space="preserve">Fortalecimiento institucional </t>
  </si>
  <si>
    <t xml:space="preserve">Gestion Documental </t>
  </si>
  <si>
    <t xml:space="preserve">Direccionamiento juridico integral </t>
  </si>
  <si>
    <t>Fortalecimiento institucional</t>
  </si>
  <si>
    <t>X</t>
  </si>
  <si>
    <t>Direccionamiento jurídico integral</t>
  </si>
  <si>
    <t>Modernización administrativa</t>
  </si>
  <si>
    <t>Desarrollar el 100% de actividades de intervención para el mejoramiento de la infraestructura física, dotacional y administrativa</t>
  </si>
  <si>
    <t>Porcentaje de intervención en infraestructura física, dotacional y administrativa</t>
  </si>
  <si>
    <t xml:space="preserve">SEPTIMO EJE TRANSVERSAL - GOBIERNO LEGÍTIMO, FORTALECIMIENTO LOCAL Y EFICIENCIA </t>
  </si>
  <si>
    <t>43 - Modernización Institucional</t>
  </si>
  <si>
    <t>FORMATO DE  ACTUALIZACIÓN Y SEGUIMIENTO A LA TERRITORIALIZACIÓN DE LA INVERSIÓN</t>
  </si>
  <si>
    <t>PROYECTO:</t>
  </si>
  <si>
    <t>PERIODO:</t>
  </si>
  <si>
    <t>Enero 31 a junio 30 de 2017</t>
  </si>
  <si>
    <t>1, COD. META</t>
  </si>
  <si>
    <t>2, Meta Proyecto</t>
  </si>
  <si>
    <t>4, Variable</t>
  </si>
  <si>
    <t>5, Programación-Actualización</t>
  </si>
  <si>
    <t>6,  ACTUALIZACIÓN</t>
  </si>
  <si>
    <t>7, SEGUIMIENTO</t>
  </si>
  <si>
    <t>8, LOCALIZACIÓN GEOGRÁFICA</t>
  </si>
  <si>
    <t>9,  POBLACIÓN</t>
  </si>
  <si>
    <t>ID Meta</t>
  </si>
  <si>
    <t>6,1 Actualización Marzo</t>
  </si>
  <si>
    <t>6,2 Actualización Junio</t>
  </si>
  <si>
    <t>6,3 Actualización Septiembre</t>
  </si>
  <si>
    <t>6,4 Actualización Diciembre</t>
  </si>
  <si>
    <t>7,1 Seguimiento Marzo</t>
  </si>
  <si>
    <t>7,2 Seguimiento Junio</t>
  </si>
  <si>
    <t>7,3 Seguimiento Septiembre</t>
  </si>
  <si>
    <t>7,4 Seguimiento Diciembre</t>
  </si>
  <si>
    <t>8,1 LOCALIDADES</t>
  </si>
  <si>
    <t>8,2 UPZ</t>
  </si>
  <si>
    <t>8,3 BARRIO</t>
  </si>
  <si>
    <t>8,4 PUNTO, LÍNEA O POLÍGONO</t>
  </si>
  <si>
    <t>8,5 ÁREA DE INFLUENCIA</t>
  </si>
  <si>
    <t>9,1 NUMERO DE HOMBRES</t>
  </si>
  <si>
    <t>9,2 NUMERO DE MUJERES</t>
  </si>
  <si>
    <t>9,3 GRUPO ETARIO</t>
  </si>
  <si>
    <t>9,4 CONDICION POBLACIONAL</t>
  </si>
  <si>
    <t>9,5 GRUPOS ETNICOS</t>
  </si>
  <si>
    <t>9,6 TOTAL POBLACIÓN
PERSONAS/CANTIDAD</t>
  </si>
  <si>
    <t xml:space="preserve">Especial (la meta se centra en el fortalecimiento institucional y por ende el punto de inversion es la Entidad y la poblacion afectada son los funcionarios y contratistas de la SDA </t>
  </si>
  <si>
    <t>Magnitud Vigencia</t>
  </si>
  <si>
    <t>Distrito Capital</t>
  </si>
  <si>
    <t>Chapinero</t>
  </si>
  <si>
    <t>Chapinero Central</t>
  </si>
  <si>
    <t xml:space="preserve">Avenida Caracas N° 54 - 38   </t>
  </si>
  <si>
    <t>Esta información no se puede territorializar toda vez que son acciones que se adelantan en la sede principal y son de carácter administrativo</t>
  </si>
  <si>
    <t>Relacionar la información asociada a la población (Numero de hombres) espacios relacionados al punto de inversión en que se ejecutó la meta.</t>
  </si>
  <si>
    <t>Desde nuestra competencia no se hace distinción para los grupos Etareos</t>
  </si>
  <si>
    <t>TODOS LOS GRUPOS</t>
  </si>
  <si>
    <t>NO IDENTIFICA GRUPOS ETNICOS</t>
  </si>
  <si>
    <t>Recursos Vigencia</t>
  </si>
  <si>
    <t>Magnitud Reservas</t>
  </si>
  <si>
    <t>Reservas Presupuestales</t>
  </si>
  <si>
    <t>Especial (la meta se encuentra en la linea de direccionamieto juridico integral y busca mejorar los tiempos de respuesta de la entidad a los requerimientos de carácter judicial)</t>
  </si>
  <si>
    <t xml:space="preserve">Especial (la meta se encuentra en la linea de direccionamieto juridico integral y busca que la entidad mantenga su eficiencia procesal con fallos a favor de la misma) </t>
  </si>
  <si>
    <t>TOTALES - PROYECTO</t>
  </si>
  <si>
    <t>Total recursos vigencia</t>
  </si>
  <si>
    <t>Total recursos reservas</t>
  </si>
  <si>
    <t>Total  Recursos  Proyecto</t>
  </si>
  <si>
    <t>PROGRAMA</t>
  </si>
  <si>
    <t>PROGRAMACIÓN INICIAL CUATRIENIO</t>
  </si>
  <si>
    <t>PROGR. ANUAL CORTE  SEPT</t>
  </si>
  <si>
    <t>PROGR. ANUAL CORTE DIC</t>
  </si>
  <si>
    <t>REPROGRAMACIÓN VIGENCIA</t>
  </si>
  <si>
    <t>PROGR. ANUAL CORTE  MAR</t>
  </si>
  <si>
    <t>PROGR. ANUAL CORTE  JUN</t>
  </si>
  <si>
    <t>126PG01-PR02-F-2-V10.0</t>
  </si>
  <si>
    <t>PROGRAMACIÓN ANUAL</t>
  </si>
  <si>
    <t>PROGR. ANUAL CORTE  DIC</t>
  </si>
  <si>
    <t xml:space="preserve">NUMERO INTERSEXUAL </t>
  </si>
  <si>
    <t>3, Nombre -Punto de inversión (Escala: Localidad, Especial, Distrital)
Breve descripción del punto de inversión.</t>
  </si>
  <si>
    <t>5, PONDERACIÓN HORIZONTAL AÑO: 2018</t>
  </si>
  <si>
    <t>Implementar 10 procesos del PGD</t>
  </si>
  <si>
    <t xml:space="preserve"> Mejora el nivel de gestión institucional.
- Fortalece las competencias de los servidores.
- Desarrolla un capital humano que responda a las necesidades de la ciudad y sus instituciones, facilitando el alcance de los objetivos.
- Mejoramiento de los procesos y el fortalecimiento de la capacidad laboral de los funcionarios a nivel individual y de equipo
-Mantener un buen sistema de gestión documental le permite a la Entidad dar respuesta oportuna y confiable a los requerimientos de usuarios tanto internos como externos.
- Facilita la consulta y garantizar su preservación, cumpliendo con la normatividad vigente.
-Generar con respecto las normas en materia legal ambiental procesos de actualización, reglamentación, unificación, concordancia y análisis de vigencia de las mismas, ajustando las directrices que determine la Alcaldía Mayor.
-Realizar la revisión jurídica de las normas ambientales existentes para establecer las prioridades en materia de regulación y elaboración de la normativa que sea necesaria para prevenir, controlar y mitigar los impactos ambientales en el Distrito Capital.
-Intervenir en las Acciones Populares entre particulares en las que amenace el medio ambiente sano, que se adelanten ante Juzgados Civiles del Circuito de Bogotá, a través del trámite de conceptos técnicos y asistencia a las Audiencias de Pacto de Cumplimiento.
-Establecer los mecanismos necesarios para adelantar la defensa técnica judicial de la Secretaría respecto a su representación judicial y extrajudicial en los diferentes procesos y ante las instancias judiciales y administrativas bajo las directrices e instructivos que en materia de defensa judicial se establezcan en el Distrito Capital, garantizando la efectiva defensa de la Secretaría de Ambiente
</t>
  </si>
  <si>
    <t xml:space="preserve">Archivo de Gestión de la DGC - PIGA,  Formatos de tablas de retención documental, actas de visita, Archivo de gestión de la Dirección Legal Ambiental </t>
  </si>
  <si>
    <t>1, Elaborar el Plan de Manejo y Regularizacion de la sede Administraiva de la SDA</t>
  </si>
  <si>
    <t>2, Realizar el proceso de seguimiento a las actividades de instalacion y acondicionamiento del nuevo mobiliario en el piso 2 de la sede administrativa de la SDA</t>
  </si>
  <si>
    <t>3, Realizar los procesos precontractuales y contractuales para la adjudicación de los contratos de adecuacion del Semisotano de la SDA</t>
  </si>
  <si>
    <t>4, Realizar el seguimiento a las actividades de adecuación del semisotano de la SDA</t>
  </si>
  <si>
    <t>5, Realizar la entrega para la disposición adecuada de los residuos  que genere la entidad de acuerdo a sus características con los gestores autorizados.</t>
  </si>
  <si>
    <t>6, Desarrollar una estrategia de cosecha de agua en una de las sedes con control operacional de la SDA</t>
  </si>
  <si>
    <t>7, Divulgación de la GUÍA PARA LAS COMPRAS PÚBLICAS SOSTENIBLES  EN LA SECRETARÍA DISTRITAL DE AMBIENTE</t>
  </si>
  <si>
    <t>8, Ejecución de estrategias para incentivar la cultura del uso de la bicicleta “Acuerdo 660 de 2016”</t>
  </si>
  <si>
    <t>9, Realizar seguimiento y sostenimiento a cada uno de los programas que hacen parte del PIGA</t>
  </si>
  <si>
    <t xml:space="preserve">10, Llevar a cabo capacitaciones o talleres en temas relacionados con el fortalecimiento del clima organizacional </t>
  </si>
  <si>
    <t>11, Realizar jornadas de integración en pro del fortalecimiento de los valores institucionales</t>
  </si>
  <si>
    <t xml:space="preserve">12, Realizar el diagnostico de riesgo psicosocial a los servidores de la SDA e implementar las acciones recomendadas producto de dicho diagnostico  </t>
  </si>
  <si>
    <t xml:space="preserve">13, Realizar la medicion del clima organizacional </t>
  </si>
  <si>
    <t>14, Llevar a cabo  jornadas de capacitación y re inducción en temas misionales y transversales a los servidores de la SDA</t>
  </si>
  <si>
    <t xml:space="preserve">15, Realizar la revisión y actualizacion de las Tablas de Retencion Documental </t>
  </si>
  <si>
    <t xml:space="preserve">16, Realizar la organización de los expedientes de archivos misionales de gestión y central </t>
  </si>
  <si>
    <r>
      <t xml:space="preserve">17, Aprobacion del  Plan de Conservación Documental </t>
    </r>
    <r>
      <rPr>
        <sz val="8"/>
        <color rgb="FFFF0000"/>
        <rFont val="Arial"/>
        <family val="2"/>
      </rPr>
      <t xml:space="preserve"> </t>
    </r>
  </si>
  <si>
    <t xml:space="preserve">18, Revisión Jurídica de las normas ambientales para conocer su vigencia, concordancia y priorizar las necesidades de regulación según la competencia de la SDA. </t>
  </si>
  <si>
    <t>19, Elaborar Regulaciones y Normas ambientales.</t>
  </si>
  <si>
    <t xml:space="preserve">20, Fijar directrices en materia legal ambiental que se requieran para la correcta interpretación y aplicación de las normas de competencia de la SDA. </t>
  </si>
  <si>
    <t xml:space="preserve">21, Emitir conceptos jurídicos. </t>
  </si>
  <si>
    <t xml:space="preserve">22, Asesoría jurídica en materia legal ambiental a las dependencias de la Entidad. </t>
  </si>
  <si>
    <t xml:space="preserve">23, Control de legalidad de los proyectos de acto administrativo sometidos consideración de la DLA. </t>
  </si>
  <si>
    <t>24, Realizar actuaciones de Inspección, Vigilancia y Control a las Entidades Sin Animo de Lucro -  ESAL  de carácter ambiental.</t>
  </si>
  <si>
    <t>26, Actualización de las base de datos de las ESAL</t>
  </si>
  <si>
    <t xml:space="preserve">27, Atención de procesos judiciales, contencioso administrativos, constitucionales y extrajudiciales. </t>
  </si>
  <si>
    <t>28, Intervenir en calidad de Autoridad Ambiental en las acciones populares, acciones penales y procesos  civiles.</t>
  </si>
  <si>
    <t>29,Unificar  criterios para la Defensa Judicial y Extrajudicial.</t>
  </si>
  <si>
    <t>Cumplimiento de los Objetivos del PGA, del PDD, PIGA  y de la normatividad aplicable a la entidad.</t>
  </si>
  <si>
    <t>Archivo de gestión de la DGC –PIGA</t>
  </si>
  <si>
    <t xml:space="preserve">Planillas de asistencia, Informe de Biestar, Correos electrónicos </t>
  </si>
  <si>
    <t>Mejora el nivel de gestión institucional.
- Fortalece las competencias de los servidores.
- Desarrolla un capital humano que responda a las necesidades de la ciudad y sus instituciones, facilitando el alcance de los objetivos.
- Mejoramiento de los procesos y el fortalecimiento de la capacidad laboral de los funcionarios a nivel individual y de equipo</t>
  </si>
  <si>
    <t>Mantener un buen sistema de gestión documental le permite a la Entidad dar respuesta oportuna y confiable a los requerimientos de usuarios tanto internos como externos.
- Facilita la consulta y garantizar su preservación, cumpliendo con la normatividad vigente.</t>
  </si>
  <si>
    <t>Formatos de tablas de retención documental, actas de visita.</t>
  </si>
  <si>
    <t>Generar con respecto las normas en materia legal ambiental procesos de actualización, reglamentación, unificación, concordancia y análisis de vigencia de las mismas, ajustando las directrices que determine la Alcaldía Mayor.
Realizar la revisión jurídica de las normas ambientales existentes para establecer las prioridades en materia de regulación y elaboración de la normativa que sea necesaria para prevenir, controlar y mitigar los impactos ambientales en el Distrito Capital.
Se requiere identificar la vigencia de las leyes y demás normas reglamentarias ambientales a nivel nacional y distrital por declaratoria de derogatoria, inconstitucionalidad o nulidad, buscando con ello disminuir la expedición de actuaciones administrativas contrarias al ordenamiento jurídico vigente
Intervenir en las Acciones Populares entre particulares en las que amenace el medio ambiente sano, que se adelanten ante Juzgados Civiles del Circuito de Bogotá, a través del trámite de conceptos técnicos y asistencia a las Audiencias de Pacto de Cumplimiento.</t>
  </si>
  <si>
    <t xml:space="preserve">Archivo de gestión de la Dirección Legal Ambiental </t>
  </si>
  <si>
    <t>Establecer los mecanismos necesarios para adelantar la defensa técnica judicial de la Secretaría respecto a su representación judicial y extrajudicial en los diferentes procesos y ante las instancias judiciales y administrativas bajo las directrices e instructivos que en materia de defensa judicial se establezcan en el Distrito Capital, garantizando la efectiva defensa de la Secretaría de Ambiente</t>
  </si>
  <si>
    <t xml:space="preserve">Archivo de gestion de la Direccion Legal Ambiental </t>
  </si>
  <si>
    <t>Optimización y mejora de los espacios con los que actualmente cuenta la Secretaria Distrital de ambiente 
Brindar a los servidores públicos unas adecuadas condiciones laborales que permitan desempeñar sus actividades eficientemente
cumplimiento de exigencias en materia de salud ocupacional y como estrategia para la disminución y mitigación de riesgos laborales y para el manejo de emergencias</t>
  </si>
  <si>
    <t>30. Realizar el proceso precontractual y contractual para la adecuación de la cafetería de la SDA.</t>
  </si>
  <si>
    <t xml:space="preserve"> </t>
  </si>
  <si>
    <t>Se realizó revisión jurídica y análisis de vigencia y concordancia de las normas ambientales de las siguientes temáticas ambientales (Licencias Ambientales; Proceso Sancionatorio ambiental; Flora y Fauna Silvestre; Silvicultura Urbana; Industrias Forestales; Publicidad Exterior Visual)</t>
  </si>
  <si>
    <t>Se apoyó en la elaboración y revisión de decretos, Acuerdos y Resoluciones así: Dec. 795-Por el cual se implementa el programa comunitario del D.C.- Dec. 793 Por el cual se establecen normas y procedimientos administrativos, técnicos y operativos para implementación del Sistema de Emergencias Médicas-SEM en el D.C de Bogotá. Dec. 798 Por el cual se anuncia el proyecto denominado “Adquisición Predial en la Franja de Adecuación y la Reserva Forestal Protectora Bosque Oriental de Bogotá”. Proyecto de Dec. Por el cual se reorganizan las Instancias de Coordinación del Sector Ambiente. Proyecto de Dec. Por el cual se actualizan requisitos del Sistema Único de Gestión para el Registro, Evaluación y Autorización de Actividades de Aglomeración de Público en el D.C. – SUGA. Proyecto de Dec. Por el cual se Regula la Publicidad Exterior Visual. - Proyecto de Dec. Por el cual se reorganizan las Instancias de Coordinación del Sector Ambiente. Proyecto de Dec. Por el cual se adopta el Plan Distrital de Gestión del Riesgo de Desastres y del Cambio Climático para Bogotá D.C. 2018 – 2030.</t>
  </si>
  <si>
    <t>Mediante los ocho (8) comités de conciliación realizados entre 01 de octubre y 31de diciembre de 2018, se definieron directrices y parámetros para correcta y efectiva representación judicial y extrajudicial de los procesos a cargo de la Secretaría Distrital de Ambiente</t>
  </si>
  <si>
    <t>Entre el 01 de octubre y 31 de diciembre de 2018, la Dirección Legal Ambiental emitió veintiséis (26) conceptos jurídicos y/o conceptos de viabilidad jurídica.   La medición del cumplimiento de los términos legales en la emisión de conceptos jurídicos arrojó un nivel de cumplimiento del indicador del100%. Lo anterior significa todos los conceptos emitidos se hicieron dentro de los términos legales establecidos.</t>
  </si>
  <si>
    <t>La Dirección Legal Ambienta presto asesoría en los siguientes temas: - Norma suelos contaminados – SRHS, - Plan de Manejo Palomas – IDPYBA - POT - Habitat - y a algunos procesos misionales de la Entidad, Proyecto de A. 440-2018 Bogotá Móvil Subsecretaría  04-10-2018, Proyecto de A. 435-2018 Modificación  01 de 1998   Subsecretaría 43377, Proyecto de A. 445-2018 Mercando y Educando Subsecretaría 43377, Proyecto de A. 430 de 2018 RUV Subsecretaría 43378. Consulta sobre  participación de la ERU respecto del Plan de Acción Ambiental Cuatrienal – PACA Subdirección de Políticas y Planes Ambientales 43378, Concepto sobre modificación del Decreto Ley 1421 de 1993  Lineamiento para completar el proceso de enajenación voluntaria e iniciar el proceso de expropiación por vía judicial Dirección de Gestión Ambiental Liquidación contrato de prestación de servicios persona fallecida Subdirección de Contratos 43389 Posible conflicto de competencias SDA  -CAR Subdirección de Recurso Hídrico y del Suelo 43399, Proyecto de Acuerdo Nos. 441, 484, 482,  491, 509, 518, 514.</t>
  </si>
  <si>
    <t>La Dirección Legal Ambienta realizó revisión de los siguientes actos administrativos: Resoluciones  3108, 3109, 3110, 3121, 3135, 3192, 3195, 3196, 3197, 3226, 3237, 3236, 3295, 3298, 3306, 3307, 3308, 3309, 3381, 3392, 3427, 3463, 3464, 3466, 3467, 3471, 3473, 3474, 3490, 3491, 3492, 3493, 3498, 3499, 3500, 3506, 3515, 3513, 3614, 3516, 3517, 3578, 3617, 3622, 3623, 3624, 3625, 3626, 3633, 3637, 3651, 3661, 3662, 3680, 3681, 3736, 3851, 3852, 3859, 3860, 3865, 3866, Resolución  3889 Aclara 3513-2018 Colsubsidio, 3890 Aclara 3466 -2018 Colsubsidio, 3891, 3937, 3970 Pasivo 3983, 3984, 3986, 3987, 4053, 4054, 4055, 4062, 4134, 4139, 4168, 4169, 4170, 4184, 4186, 4199, 4205, 4214, 4215, 4216, 4217, 4313, 4325, 4326, 4330, 4349. Proyecto de Resolución Instancias de Coordinación V, Proyecto de Resolución   Delegaciones. Proyecto de Resolución PREAD VF, Proyecto de Resolución Delimitación Canal El Cedro.</t>
  </si>
  <si>
    <t>25, Orientar a ciudadanos respecto de los derechos y obligaciones de las entidades sin ánimo de lucro.</t>
  </si>
  <si>
    <t xml:space="preserve">Conforme lo dispuesto en el Decreto 172 de mayo 04 de 2009, respecto del proceso de integración al Sistema de Información de Personas Jurídicas – SIPEJ-, se realizó la administración del sistema, para crear usuarios y asignar permisos, de acuerdo a los privilegios otorgados.
Además, se realizó  actualización del sistema de información de personas jurídicas con las gestiones producto de la inspección, vigilancia y control a las ESAL.
</t>
  </si>
  <si>
    <t>Se realizó atención oportuna a ciento diez (110) procesos contra la Entidad en los cuales la Representación Judicial se encuentra a cargo de la misma; al igual que cincuenta y cuatro (54) procesos con representación a cargo de la Secretaria Jurídica. Además de lo anterior, se ha realizado atención cuatrocientos tres (403) procesos penales.</t>
  </si>
  <si>
    <t>NA</t>
  </si>
  <si>
    <t>En la vigencia 2018 se realizó revisión Jurídica de las normas ambientales para conocer su vigencia, concordancia y priorizar las necesidades de regulación según la competencia de la SDA. Así como la elaboración de Decretos, acuerdos y resoluciones, se emitieron conceptos jurídicos y asesoría jurídica en todos los temas requeridos, Se realizó proceso de inspección, vigilancia y control a Entidades sin ánimo de lucro cuyo objeto social se encuentra enmarcado en la defensa y protección del medio ambiente y los recursos naturales renovables en el Distrito Capital. Conforme lo dispuesto en el Decreto 172 de mayo 04 de 2009, respecto del proceso de integración al Sistema de Información de Personas Jurídicas – SIPEJ-, se realizó la administración del sistema, para crear usuarios y asignar permisos, de acuerdo a los privilegios otorgados. Además, se realizó  actualización del sistema de información de personas jurídicas con las gestiones producto de la inspección, vigilancia y control a las ESAL.</t>
  </si>
  <si>
    <t xml:space="preserve">Se ha realizado entrega de residuos  a la Cooperativa de Reciclaje El Porvenir, aprovechables (papel, cartón, plástico, vidrio, metal) en una cantidad aproximada de  29214 Kg.
Se hizo entrega en el año 2018 de  7235,06 kg  de residuos con caraceteristicas peligrosas, entre estos (envases de aseo 62,40 Kg, RAEE'S 6376,70 kg resultado de elementos dados de baja, Tóner 246,16 kg, luminarias 163 kg y baterías 386,80 Kg  ) </t>
  </si>
  <si>
    <t>Actividad desarrollada en el I y II trimestre</t>
  </si>
  <si>
    <t xml:space="preserve">La guia se socializo en las capacitaciones realizadas por el PIGA, adicionalmente  la guia se encuentra en la pagina  web de la Secretraría para el conocimiento de   funcionarios y contratistas.  
Se resolvieron inquietudes a diferentes servidores sobre el uso adecuado de las cláusulas ambientales. 
Se envio por correo institucional un instructivo para acceder a la guía, adicionalmente se remitio adjunto la guia. </t>
  </si>
  <si>
    <t>Se desarrollaron actividades para seguimiento y sostenimiento del PIGA: USO EFICIENTE DEL AGUA: Se hizo medición de agua captada por Registro instalado en sistema de recolección de agua lluvia. •Se realizó seguimiento y control a consumos de agua potable en las sedes que cuentan con control operacional. USO EFICIENTE DE LA ENERGIA: Se realizó estrategia denominada Día de la Escalera. GESTIÓN INTEGRAL DE RESIDUOS: •Se actualizó información relacionada con el control de impresión. •Se publicó en carteleras virtuales video cero papel. •Se hizo actividad tendiente a concientizar sobre el uso del papel. •Se realizó entrega de residuos aprovechables a Cooperativa de Reciclaje. •Se presentó en carteleras virtuales video de uso del punto ecológico. CONSUMO SOSTENIBLE: Se envió por e-mail Guía de Compras Sostenibles y se socializo. IMPLEMENTACIÓN DE PRÁCTICAS SOSTENIBLES: La SDA, participó en el programa "Bogotá se mueve sostenible”. Se realizó mantenimiento de las terrazas y jardín vertical.</t>
  </si>
  <si>
    <t>Durante el IV trimestre se adjudicaron los contratos necesarios para realizar la adecuación del semisotano de la SDA.</t>
  </si>
  <si>
    <t>Teniendo en cuenta que la adjudicación de los contratos necesarios para realizar la adecuación del semisotano de la SDA, se hizo en el último trimestre, esta actividad no se desarrollo en la vigencia.</t>
  </si>
  <si>
    <t>Durante el IV trimestre se adjudicaron los contratos necesarios para realizar la adecuación de la cafetería de la SDA.</t>
  </si>
  <si>
    <t>Documento técnico PMR, planos y diseños, archivo contractual.</t>
  </si>
  <si>
    <t>Se realizó orientación piscológica a servidores de la entidad</t>
  </si>
  <si>
    <t xml:space="preserve">La medición de clima laboral se culminó en la vigencia 2018  </t>
  </si>
  <si>
    <t>Se realizó la Inducción y reinducción General de los nuevos funcionarios que ingresaron a la SDA.</t>
  </si>
  <si>
    <t>Para los expedientes misionales ambientales se realizó la apertura y organización de 2290 expedientes pertenecientes a procesos sancionatorios y permisivos durante la vigencia 2018</t>
  </si>
  <si>
    <t>Para los expedientes misionales ambientales se realizó la apertura y organización de 2290 expedientes pertenecientes a procesos sancionatorios y permisivos durante la vigencia 2018. El sistema integrado de conservación documental  fue adoptado por la entidad a través de la resolución no. 2320 de 2018.</t>
  </si>
  <si>
    <t xml:space="preserve">Para fortalecer el valor de la Diligencia, se realizó la feria Educativa, con la participación de varias entidades educativas de educación formal y no formal. 
Con la participación de todos los servidores de la entidad se realizó el día de Integración de Halloween, donde hubo cooperación, se realtó los valores de Compromiso, diligencia, respeto.
</t>
  </si>
  <si>
    <t xml:space="preserve">Debido al aumento en las cantidades de obra a contratar surgieron retrasos en el proceso contractual; razón por la cual, la actividad no se pudo desarrollar en el trimestre,
</t>
  </si>
  <si>
    <t xml:space="preserve">Al Plan de Regularización y Manejo se le incorporaron las recomendaciones del Estudio de Tránsito; sin embargo, este no se ha radicado a la Sec. De movilidad debido a que el Plan de Ordenamiento Territorial de Bogotá D.C. no ha sido aprobado; el cual posiblemente generé modificaciones al documento inicialmente elaborado. </t>
  </si>
  <si>
    <t>Para el cumplimiento de la meta en la vigencia, se realizó entrega de residuos  a la Cooperativa de Reciclaje El Porvenir, aprovechables (papel, cartón, plástico, vidrio, metal) en una cantidad aproximada de 21727   Kg.
Se hizo entrega de residuos de envases de aseo (56,2 kg), tóner (153,6), baterías (386,3) devolución posconsumo y de RAEE´S (5376,7 kg) por elemento dado de baja por almacén, luminarias (163kg), 
Se han  realizado tres (9) jornadas de día sin carro distrital en la cual han participado  (330) funcionarios y contratistas, con un promedio mensual de (30) bici usuarios, con una participación promedio en el día del no carro de (41) bici usuarios Se enviaron por correo institucional las piezas comunicativas para motivar la participación de los servidores de la entidad, al igual se pasan por las pantallas virtuales.
Se cuentan en  la modalidad de Teletrabajo Suplementario, (17) funcionarios.
Se realizaron 3 capacitaciones en seguridad vial y movilidad sostenible 
La Entidad participo en la Semana de la Bicicleta. Y en las diferentes actividades elaboradas por la SDM</t>
  </si>
  <si>
    <t xml:space="preserve">La SDA ha participado en (12) jornadas de día sin carro distrital en el último semestre del año en la cual han participado 422 funcionarios y contratistas aproximadamente, con un promedio mensual de 38 biciusuarios. Se envió por correo institucional las piezas comunicativas motivando la participación de los servidores de la entidad,  
Se realizo el día del peatón el 1 de noviembre con una caravana de caminantes hacia la entidad con la meta de recorrer 2 km hacia el trabajo. Se realizarón diferentes activadades entre ellas pasatiempos con el fin de incentivar al uso de tranporte alternativo.
Con el apoyo de la DGA se entrego el día de la movilidad sostenible del mes de diciembre 120 refrigerios a los servidores que llegaron a la Entidad en SITP, caminando o en bicicleta, adicionalmente se entrego un incentivo a los que participaron en la actividad "el pasatiempo"  enviado por correo institucional. </t>
  </si>
  <si>
    <t xml:space="preserve">Actividad terminada  en el II trimestre </t>
  </si>
  <si>
    <t>Aunque la actividad estaba programada para desarrollarse en el II semestre de 2018, la misma  se ejeucto en su totalidad  en el Ier semestre  dado que el sistema integrado de conservación documental fue aprobado por el comité del subsistema interno de gestión documental y archivo (siga). El sistema integrado de conservación fue adoptado por la entidad a través de la resolución no. 2320 de 2018.</t>
  </si>
  <si>
    <t xml:space="preserve">Se realizó el proceso de inspección, vigilancia y control a las Entidades sin ánimo de lucro cuyo objeto social se encuentra enmarcado en la defensa y protección del medio ambiente y los recursos naturales renovables en el Distrito Capital. La siguiente es la gestión adelantada:
Conceptos y evaluaciones legales (53); Análisis financiero a la información económica (06); Requerimientos expedidos (35); Autos de cargos y de pruebas (75); Resoluciones de archivo (39); Oficios de respuesta a comunicaciones (5); Respuestas a derechos de petición (6); Traslado por competencia (11); comunicaciones a las entidades (02) y Certificados de inspección, vigilancia y control (8), Respuesta y/o Informe de Queja (3); Resolución de recurso de reposición (1); Autos de Averiguación (1); Solicitudes de información a entidades (3) y Tramite de notificación (62)
</t>
  </si>
  <si>
    <t>Se dio orientación a ciudadanos respecto de los derechos y obligaciones de las Entidades sin Ánimo de Lucro y demás asuntos que fueron consultados para lo cual se adelantaron las siguientes gestiones: Atención personalizada y telefónica (00), y Solicitudes de información a entidades (3).</t>
  </si>
  <si>
    <t>La Secretaría Distrital de Ambiente - SDA registró un éxito procesal del 89%, esto es, que de 9 procesos en contra terminados, 8 de ellos registraron fallos a favor de lSDA y en 1 proceso el fallo fue desfavorable para la Entidad. Así: 8/9 = 89%. Cabe destacar que, en dichos procesos en contra, la Representación Judicial fue ejercida por la Entidad.Procesos con fallo favorable Nulidad y restablecimiento 2015-01088 (Express del Futuro v. SDA) Nulidad simple 2016-00157 (Asomedios v. SDA) Reparación Directa 2013-00136 (Carlos Diego Arteaga y otro v. SDA) Nulidad y restablecimiento 2015-00302 (IDU v. SDA) Nulidad y restablecimiento 2015-00099 (Carmen Cecilia Carreño Leal v. UGPP y otros) Ejecutivo 2016-00687 (SDA v. ECOFONDO) Acción de cumplimiento 2018-0159 (Milton Narvaez v SDA y otros) Reparación Directa 2013-00230 (Rafael Pineda v. SDA) Procesos con fallo desfavorable Nulidad y restablecimiento 2012-00863 (Ultradifusión v. SDA)</t>
  </si>
  <si>
    <r>
      <t xml:space="preserve">El cumplimiento de la meta en la vigencia se vio afectado, teniendo en cuenta que el Plan de Regularización y Manejo - PRM no se aprobó debido a que el Plan de Ordenamiento Territorial - POT de Bogotá D.C. no ha sido aprobado, razón por la cual no se ha radicado ante la Sec. De movilidad. Lo anterior, teniendo en cuenta que al momento de que se apruebe el POT posiblemente se presente modificaciones al documento del PRM.
El seguimiento a la instalación y acondicionamiento del nuevo mobiliario en el piso 2 no se realizó, debido al aumento en las cantidades de obra a contratar, generando retrasos en el proceso contractual, el cual se llevo a cabo a finales del cuarto trimestre para ser ejecutado como reserva; de igual manera  los procesos precontractuales y contractuales para la adjudicación de los contratos de adecuación del Semisótano de la SDA, se realizaron finalizando el IV trimestre, razón por la cual no se realizó el seguimiento a esta acción, y se ejecutarán como reservas. 
</t>
    </r>
    <r>
      <rPr>
        <sz val="10"/>
        <color rgb="FFFF0000"/>
        <rFont val="Calibri"/>
        <family val="2"/>
        <scheme val="minor"/>
      </rPr>
      <t xml:space="preserve">
</t>
    </r>
  </si>
  <si>
    <t xml:space="preserve">Durante la vigencia 2019 se desarrollarán las actividades necesarioas para dar cumplimiento a la ejecución de la magnitud de la meta en la vigencia. Lo anterior, teniendo en cuenta los plazos establecios en los contratos suscritos a finales del cuarto trimestre de 2018 para tal fin. </t>
  </si>
  <si>
    <t xml:space="preserve">Para el cumplimiento de la meta en la vigencia, se realizaron las gestiones necesarias correspondientes a el trámite de aprobación del Plan de Regularización y Manejo; al cual, se le incorporaron las recomendaciones del Estudio de Tránsito; sin embargo, este no se ha radicado a la Sec. De movilidad debido a que el Plan de Ordenamiento Territorial de Bogotá D.C. no ha sido aprobado; el cual posiblemente genere modificaciones al documento inicialmente elaborado. 
Así mismo para la vigencia se tenía programado hacer seguimiento a las actividades de instalación y acondicionamiento del nuevo mobiliario en el piso 2; sin embargo, debido al aumento en las cantidades de obra a contratar surgieron retrasos en el proceso contractual; razón por la cual, la actividad de seguimiento no se desarrolló, la contratación del mobiliario se llevo a cabo a finales del cuarto trimestre para ser ejecutado como reserva. 
Igualmente en el último trimestre, se adjudicaron los contratos necesarios para realizar la adecuación del semisótano y la cafetería de la SDA.
</t>
  </si>
  <si>
    <t xml:space="preserve">En el trimestre se realizaron actividades de seguimiento a teletrabajo, en pro del fortalecimiento del clima organizacional de los funcionarios de la SDA </t>
  </si>
  <si>
    <t xml:space="preserve">Para el cumplimiento de la meta en la vigencia, se realizó feria educativa, con la presentación de varias entidades educativas de estudios formal y no formal, donde participaron todos los servidores, Igualmente se realizó actividad de integración de Hallowen. En estas actividades se resaltaron los valores de Diligencia, compromiso y respeto. 
Se realizó orientación psicológica a varios servidores de la SDA.
Se realizaron actividades de seguimiento a teletrabajo, en pro del fortalecimiento del clima organizacional de los funcionarios de la SDA 
Se llevó a cabo Inducción y reinducción a los servidores de la entidad 
La medición de clima laboral se llevó a cabo en su totalidad 
</t>
  </si>
  <si>
    <t>Para el cumplimiento de la Meta Plan de Desarrollo, se realizaron gestiones necesarias correspondientes al trámite de aprobación del Plan de Regularización y Manejo, se realizó instalación de 400 puestos de trabajo en los pisos 1 y 3 de la  sede administrativa. Así mismo, se realizó estudio necesario para redistribución de puestos de trabajo del 2 piso y se obtuvo el anexo técnico. Sin embargo, debido al aumento en las cantidades de obra a contratar surgieron retrasos en el proceso contractual; razón por la cual, esta actividad no se desarrolló. Se adjudicaron contratos necesarios para realizar la adecuación del semisótano y la cafetería; razón por la cual, el seguimiento a esta actividad no se desarrolló. Se hizo entrega de residuos de envases de aseo (2.738,3 kg), tóner (153,6), baterías (386,3) devolución posconsumo y de RAEE´S (5376,7 kg) por elemento dado de baja por almacén, luminarias (163kg) y RCD (60 m3 aprox). Se realizaron 3 capacitaciones en seguridad vial y movilidad sostenible. La Entidad participo en la Semana de la Bicicleta y en las diferentes actividades programadas. La subsecretaria General realizó semana de la Ética. Se invitó a consultar la cartilla de Inducción y re-inducción  y se realizó una evaluación por drive con la participación de 64 servidores. Se realizaron jornadas de Inducción y Re-inducción al sistema FOREST. Se realizó taller de Redacción y Ortografía, y taller correspondiente a Trabajo en Equipo, se realizó el Diagnostico de Riesgo Psicosocial. Se realizó feria educativa. Igualmente, se realizó orientación psicológica a servidores de la SDA. Se llevó a cabo Inducción y re inducción servidores de la entidad. Se realizó medición de clima. Se realizó apertura y organización de 2557 expedientes pertenecientes a procesos sancionatorios y permisivos. El sistema integrado de conservación documental  fue adoptado por la entidad a través de la resolución no. 2320 de 2018. Se realizó revisión Jurídica a normas ambientales para conocer su vigencia, concordancia y priorizar las necesidades de regulación según la competencia de la SDA. Así como la elaboración de Decretos, acuerdos y resoluciones, se emitieron conceptos jurídicos y asesoría jurídica en temas requeridos, Se realizó proceso de inspección, vigilancia y control a Entidades sin ánimo de lucro – ESAL conforme Decreto 172 de 04/05/2019, respecto del proceso de integración al Sistema de Información de Personas Jurídicas, se realizó la administración del sistema, para crear usuarios y asignar permisos. Se realizó  actualización del sistema de información de personas jurídicas con las gestiones producto de la inspección, vigilancia y control a las ESAL. Se realizó atención oportuna a 110 procesos contra la Entidad en los cuales la Representación Judicial se encuentra a cargo de la misma; al igual que 54 procesos con representación a cargo de la Secretaria Jurídica. Además de lo anterior, se ha realizado atención 403 procesos penales.</t>
  </si>
  <si>
    <t xml:space="preserve">Se presentaron retrasos en la contratación, debido que el Plan de Regularización y Manejo - PRM no se aprobó ya que el Plan de Ordenamiento Territorial – POT de Bogotá D.C. no ha sido aprobado. Lo anterior, teniendo en cuenta que al momento de que se apruebe el POT posiblemente se presente modificaciones al PRM. El seguimiento a la instalación y acondicionamiento del mobiliario en el piso 2 no se realizó, dado al aumento en las cantidades de obra a contratar, generando retrasos en el proceso contractual. Así mismo, teniendo en cuenta que los procesos contractuales para la adjudicación de los contratos de adecuación del Semisótano de la SDA, se realizaron finalizando el IV trimestre, no se realizó el seguimiento a esta acción. </t>
  </si>
  <si>
    <t>Para la vigencia 2019 se realizara el seguimiento a las adecuaciones de la SDA, teniendo en cuenta los plazos establecidos en los contratos suscritos para tal fin, con el objetivo  de nivelar el retraso presentado y dar cumplimiento con la meta Plan de Desarrollo.</t>
  </si>
  <si>
    <r>
      <t>7, OBSERVACIONES AVANCE IV TRIMESTRE DE</t>
    </r>
    <r>
      <rPr>
        <b/>
        <sz val="10"/>
        <color rgb="FFFF0000"/>
        <rFont val="Arial"/>
        <family val="2"/>
      </rPr>
      <t xml:space="preserve"> </t>
    </r>
    <r>
      <rPr>
        <b/>
        <sz val="10"/>
        <rFont val="Arial"/>
        <family val="2"/>
      </rPr>
      <t>2018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</si>
</sst>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41" formatCode="_-* #,##0_-;\-* #,##0_-;_-* &quot;-&quot;_-;_-@_-"/>
    <numFmt numFmtId="43" formatCode="_-* #,##0.00_-;\-* #,##0.00_-;_-* &quot;-&quot;??_-;_-@_-"/>
    <numFmt numFmtId="164" formatCode="_(&quot;$&quot;\ * #,##0.00_);_(&quot;$&quot;\ * \(#,##0.00\);_(&quot;$&quot;\ * &quot;-&quot;??_);_(@_)"/>
    <numFmt numFmtId="165" formatCode="_(* #,##0.00_);_(* \(#,##0.00\);_(* &quot;-&quot;??_);_(@_)"/>
    <numFmt numFmtId="166" formatCode="_-* #,##0.00\ &quot;€&quot;_-;\-* #,##0.00\ &quot;€&quot;_-;_-* &quot;-&quot;??\ &quot;€&quot;_-;_-@_-"/>
    <numFmt numFmtId="167" formatCode="_-* #,##0.00\ _€_-;\-* #,##0.00\ _€_-;_-* &quot;-&quot;??\ _€_-;_-@_-"/>
    <numFmt numFmtId="168" formatCode="_ &quot;$&quot;\ * #,##0.00_ ;_ &quot;$&quot;\ * \-#,##0.00_ ;_ &quot;$&quot;\ * &quot;-&quot;??_ ;_ @_ "/>
    <numFmt numFmtId="169" formatCode="_ * #,##0.00_ ;_ * \-#,##0.00_ ;_ * &quot;-&quot;??_ ;_ @_ "/>
    <numFmt numFmtId="170" formatCode="_([$$-240A]\ * #,##0_);_([$$-240A]\ * \(#,##0\);_([$$-240A]\ * &quot;-&quot;??_);_(@_)"/>
    <numFmt numFmtId="171" formatCode="0.0%"/>
    <numFmt numFmtId="172" formatCode="_ * #,##0_ ;_ * \-#,##0_ ;_ * &quot;-&quot;??_ ;_ @_ "/>
    <numFmt numFmtId="173" formatCode="_(&quot;$&quot;* #,##0.00_);_(&quot;$&quot;* \(#,##0.00\);_(&quot;$&quot;* &quot;-&quot;??_);_(@_)"/>
    <numFmt numFmtId="174" formatCode="_-* #,##0\ _€_-;\-* #,##0\ _€_-;_-* &quot;-&quot;??\ _€_-;_-@_-"/>
    <numFmt numFmtId="175" formatCode="0.0"/>
    <numFmt numFmtId="176" formatCode="#,##0.0"/>
    <numFmt numFmtId="177" formatCode="[$$-240A]\ #,##0"/>
    <numFmt numFmtId="178" formatCode="_(&quot;$&quot;* #,##0_);_(&quot;$&quot;* \(#,##0\);_(&quot;$&quot;* &quot;-&quot;??_);_(@_)"/>
    <numFmt numFmtId="179" formatCode="&quot;$&quot;\ #,##0.00"/>
    <numFmt numFmtId="180" formatCode="_-* #,##0.0\ &quot;€&quot;_-;\-* #,##0.0\ &quot;€&quot;_-;_-* &quot;-&quot;??\ &quot;€&quot;_-;_-@_-"/>
    <numFmt numFmtId="181" formatCode="#,##0.0;\-#,##0.0"/>
    <numFmt numFmtId="182" formatCode="_(* #,##0_);_(* \(#,##0\);_(* &quot;-&quot;_);_(@_)"/>
    <numFmt numFmtId="183" formatCode="_(&quot;$&quot;\ * #,##0_);_(&quot;$&quot;\ * \(#,##0\);_(&quot;$&quot;\ * &quot;-&quot;_);_(@_)"/>
  </numFmts>
  <fonts count="42">
    <font>
      <sz val="11"/>
      <color theme="1"/>
      <name val="Calibri"/>
      <family val="2"/>
      <scheme val="minor"/>
    </font>
    <font>
      <sz val="10"/>
      <name val="Arial"/>
      <family val="2"/>
    </font>
    <font>
      <sz val="11"/>
      <color indexed="8"/>
      <name val="Calibri"/>
      <family val="2"/>
    </font>
    <font>
      <b/>
      <sz val="10"/>
      <name val="Arial"/>
      <family val="2"/>
    </font>
    <font>
      <sz val="11"/>
      <name val="Arial"/>
      <family val="2"/>
    </font>
    <font>
      <sz val="12"/>
      <name val="Arial"/>
      <family val="2"/>
    </font>
    <font>
      <sz val="10"/>
      <name val="Tahoma"/>
      <family val="2"/>
    </font>
    <font>
      <sz val="12"/>
      <color indexed="8"/>
      <name val="Arial"/>
      <family val="2"/>
    </font>
    <font>
      <sz val="8"/>
      <name val="Calibri"/>
      <family val="2"/>
    </font>
    <font>
      <b/>
      <sz val="14"/>
      <name val="Arial"/>
      <family val="2"/>
    </font>
    <font>
      <b/>
      <sz val="12"/>
      <name val="Arial"/>
      <family val="2"/>
    </font>
    <font>
      <sz val="8"/>
      <name val="Arial"/>
      <family val="2"/>
    </font>
    <font>
      <b/>
      <sz val="8"/>
      <name val="Arial"/>
      <family val="2"/>
    </font>
    <font>
      <b/>
      <sz val="7"/>
      <name val="Arial"/>
      <family val="2"/>
    </font>
    <font>
      <sz val="7"/>
      <name val="Arial"/>
      <family val="2"/>
    </font>
    <font>
      <b/>
      <sz val="18"/>
      <name val="Arial"/>
      <family val="2"/>
    </font>
    <font>
      <sz val="10"/>
      <color theme="1"/>
      <name val="Calibri"/>
      <family val="2"/>
      <scheme val="minor"/>
    </font>
    <font>
      <b/>
      <sz val="8"/>
      <color theme="0" tint="-0.04997999966144562"/>
      <name val="Arial"/>
      <family val="2"/>
    </font>
    <font>
      <b/>
      <sz val="10"/>
      <color theme="0" tint="-0.04997999966144562"/>
      <name val="Arial"/>
      <family val="2"/>
    </font>
    <font>
      <sz val="7"/>
      <name val="Calibri"/>
      <family val="2"/>
      <scheme val="minor"/>
    </font>
    <font>
      <sz val="8"/>
      <color theme="1"/>
      <name val="Arial"/>
      <family val="2"/>
    </font>
    <font>
      <sz val="9"/>
      <name val="Calibri"/>
      <family val="2"/>
      <scheme val="minor"/>
    </font>
    <font>
      <sz val="10"/>
      <name val="Calibri"/>
      <family val="2"/>
      <scheme val="minor"/>
    </font>
    <font>
      <b/>
      <sz val="10"/>
      <color indexed="8"/>
      <name val="Arial"/>
      <family val="2"/>
    </font>
    <font>
      <sz val="11"/>
      <color theme="1"/>
      <name val="Arial Narrow"/>
      <family val="2"/>
    </font>
    <font>
      <sz val="12"/>
      <color theme="1"/>
      <name val="Arial"/>
      <family val="2"/>
    </font>
    <font>
      <sz val="10"/>
      <color theme="1"/>
      <name val="Arial"/>
      <family val="2"/>
    </font>
    <font>
      <sz val="10"/>
      <color indexed="8"/>
      <name val="Arial"/>
      <family val="2"/>
    </font>
    <font>
      <b/>
      <sz val="14"/>
      <name val="Calibri"/>
      <family val="2"/>
    </font>
    <font>
      <sz val="9"/>
      <name val="Arial Narrow"/>
      <family val="2"/>
    </font>
    <font>
      <sz val="9"/>
      <color theme="1"/>
      <name val="Arial"/>
      <family val="2"/>
    </font>
    <font>
      <b/>
      <sz val="11"/>
      <color indexed="8"/>
      <name val="Arial"/>
      <family val="2"/>
    </font>
    <font>
      <sz val="8"/>
      <color indexed="8"/>
      <name val="Arial"/>
      <family val="2"/>
    </font>
    <font>
      <sz val="8"/>
      <color rgb="FFFF0000"/>
      <name val="Arial"/>
      <family val="2"/>
    </font>
    <font>
      <b/>
      <sz val="10"/>
      <color rgb="FFFF0000"/>
      <name val="Arial"/>
      <family val="2"/>
    </font>
    <font>
      <sz val="12"/>
      <name val="Tahoma"/>
      <family val="2"/>
    </font>
    <font>
      <sz val="12"/>
      <name val="Calibri"/>
      <family val="2"/>
      <scheme val="minor"/>
    </font>
    <font>
      <sz val="10"/>
      <color rgb="FFFF0000"/>
      <name val="Arial"/>
      <family val="2"/>
    </font>
    <font>
      <sz val="9"/>
      <color rgb="FFFF0000"/>
      <name val="Arial"/>
      <family val="2"/>
    </font>
    <font>
      <sz val="9"/>
      <name val="Arial"/>
      <family val="2"/>
    </font>
    <font>
      <sz val="10"/>
      <color rgb="FFFF0000"/>
      <name val="Calibri"/>
      <family val="2"/>
      <scheme val="minor"/>
    </font>
    <font>
      <sz val="10"/>
      <color rgb="FF000000"/>
      <name val="Arial"/>
      <family val="2"/>
    </font>
  </fonts>
  <fills count="9">
    <fill>
      <patternFill/>
    </fill>
    <fill>
      <patternFill patternType="gray125"/>
    </fill>
    <fill>
      <patternFill patternType="solid">
        <fgColor theme="0"/>
        <bgColor indexed="64"/>
      </patternFill>
    </fill>
    <fill>
      <patternFill patternType="solid">
        <fgColor indexed="9"/>
        <bgColor indexed="64"/>
      </patternFill>
    </fill>
    <fill>
      <patternFill patternType="solid">
        <fgColor rgb="FF7BB800"/>
        <bgColor indexed="64"/>
      </patternFill>
    </fill>
    <fill>
      <patternFill patternType="solid">
        <fgColor rgb="FF00B050"/>
        <bgColor indexed="64"/>
      </patternFill>
    </fill>
    <fill>
      <patternFill patternType="solid">
        <fgColor rgb="FF92D050"/>
        <bgColor indexed="64"/>
      </patternFill>
    </fill>
    <fill>
      <patternFill patternType="solid">
        <fgColor theme="6" tint="0.7999799847602844"/>
        <bgColor indexed="64"/>
      </patternFill>
    </fill>
    <fill>
      <patternFill patternType="solid">
        <fgColor indexed="65"/>
        <bgColor indexed="64"/>
      </patternFill>
    </fill>
  </fills>
  <borders count="70">
    <border>
      <left/>
      <right/>
      <top/>
      <bottom/>
      <diagonal/>
    </border>
    <border>
      <left style="thin"/>
      <right style="thin"/>
      <top style="thin"/>
      <bottom style="thin"/>
    </border>
    <border>
      <left style="thin"/>
      <right style="thin"/>
      <top style="medium"/>
      <bottom style="thin"/>
    </border>
    <border>
      <left style="thin"/>
      <right style="thin"/>
      <top style="thin"/>
      <bottom/>
    </border>
    <border>
      <left style="medium"/>
      <right/>
      <top/>
      <bottom style="medium"/>
    </border>
    <border>
      <left/>
      <right/>
      <top/>
      <bottom style="medium"/>
    </border>
    <border>
      <left style="medium"/>
      <right/>
      <top/>
      <bottom/>
    </border>
    <border>
      <left/>
      <right style="medium"/>
      <top/>
      <bottom/>
    </border>
    <border>
      <left style="thin"/>
      <right style="thin"/>
      <top style="thin"/>
      <bottom style="medium"/>
    </border>
    <border>
      <left style="thin"/>
      <right style="thin"/>
      <top/>
      <bottom style="thin"/>
    </border>
    <border>
      <left/>
      <right style="thin"/>
      <top style="thin"/>
      <bottom style="thin"/>
    </border>
    <border>
      <left/>
      <right style="thin"/>
      <top style="thin"/>
      <bottom/>
    </border>
    <border>
      <left/>
      <right style="thin"/>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style="thin"/>
      <bottom/>
    </border>
    <border>
      <left style="thin"/>
      <right style="thin"/>
      <top/>
      <bottom style="medium"/>
    </border>
    <border>
      <left style="thin"/>
      <right style="medium"/>
      <top/>
      <bottom style="medium"/>
    </border>
    <border>
      <left/>
      <right/>
      <top style="thin"/>
      <bottom style="thin"/>
    </border>
    <border>
      <left style="thin"/>
      <right/>
      <top style="thin"/>
      <bottom style="thin"/>
    </border>
    <border>
      <left style="thin"/>
      <right style="medium"/>
      <top style="thin"/>
      <bottom style="thin"/>
    </border>
    <border>
      <left style="thin"/>
      <right/>
      <top style="thin"/>
      <bottom style="medium"/>
    </border>
    <border>
      <left style="thin"/>
      <right style="medium"/>
      <top style="thin"/>
      <bottom style="medium"/>
    </border>
    <border>
      <left style="thin"/>
      <right/>
      <top/>
      <bottom style="thin"/>
    </border>
    <border>
      <left style="thin"/>
      <right style="thin"/>
      <top/>
      <bottom/>
    </border>
    <border>
      <left style="thin"/>
      <right style="medium"/>
      <top style="medium"/>
      <bottom style="thin"/>
    </border>
    <border>
      <left style="thin"/>
      <right style="medium"/>
      <top/>
      <bottom style="thin"/>
    </border>
    <border>
      <left style="thin"/>
      <right style="medium"/>
      <top/>
      <bottom/>
    </border>
    <border>
      <left style="thin"/>
      <right style="medium"/>
      <top style="medium"/>
      <bottom/>
    </border>
    <border>
      <left/>
      <right style="thin"/>
      <top style="medium"/>
      <bottom style="thin"/>
    </border>
    <border>
      <left/>
      <right style="medium"/>
      <top/>
      <bottom style="medium"/>
    </border>
    <border>
      <left style="medium"/>
      <right style="thin"/>
      <top style="medium"/>
      <bottom style="thin"/>
    </border>
    <border>
      <left/>
      <right/>
      <top style="thin"/>
      <bottom style="medium"/>
    </border>
    <border>
      <left/>
      <right style="medium"/>
      <top style="thin"/>
      <bottom style="medium"/>
    </border>
    <border>
      <left style="medium"/>
      <right/>
      <top style="medium"/>
      <bottom/>
    </border>
    <border>
      <left/>
      <right/>
      <top style="medium"/>
      <bottom/>
    </border>
    <border>
      <left/>
      <right style="thin"/>
      <top style="medium"/>
      <bottom/>
    </border>
    <border>
      <left/>
      <right style="thin"/>
      <top/>
      <bottom/>
    </border>
    <border>
      <left style="medium"/>
      <right style="thin"/>
      <top style="thin"/>
      <bottom style="thin"/>
    </border>
    <border>
      <left style="medium"/>
      <right style="thin"/>
      <top style="thin"/>
      <bottom style="medium"/>
    </border>
    <border>
      <left/>
      <right style="thin"/>
      <top style="thin"/>
      <bottom style="medium"/>
    </border>
    <border>
      <left/>
      <right style="medium"/>
      <top style="thin"/>
      <bottom style="thin"/>
    </border>
    <border>
      <left style="thin"/>
      <right style="thin"/>
      <top style="medium"/>
      <bottom/>
    </border>
    <border>
      <left style="thin"/>
      <right/>
      <top style="medium"/>
      <bottom style="thin"/>
    </border>
    <border>
      <left/>
      <right/>
      <top style="medium"/>
      <bottom style="thin"/>
    </border>
    <border>
      <left/>
      <right style="medium"/>
      <top style="medium"/>
      <bottom style="thin"/>
    </border>
    <border>
      <left style="medium"/>
      <right style="thin"/>
      <top style="medium"/>
      <bottom/>
    </border>
    <border>
      <left style="medium"/>
      <right style="thin"/>
      <top/>
      <bottom/>
    </border>
    <border>
      <left style="medium"/>
      <right style="thin"/>
      <top/>
      <bottom style="medium"/>
    </border>
    <border>
      <left/>
      <right style="thin"/>
      <top/>
      <bottom style="medium"/>
    </border>
    <border>
      <left style="medium"/>
      <right style="medium"/>
      <top style="medium"/>
      <bottom/>
    </border>
    <border>
      <left style="medium"/>
      <right style="medium"/>
      <top/>
      <bottom/>
    </border>
    <border>
      <left style="thin"/>
      <right/>
      <top style="medium"/>
      <bottom/>
    </border>
    <border>
      <left style="thin"/>
      <right/>
      <top/>
      <bottom/>
    </border>
    <border>
      <left style="thin"/>
      <right/>
      <top/>
      <bottom style="medium"/>
    </border>
    <border>
      <left style="medium"/>
      <right style="medium"/>
      <top/>
      <bottom style="medium"/>
    </border>
    <border>
      <left/>
      <right style="medium"/>
      <top style="medium"/>
      <bottom/>
    </border>
    <border>
      <left/>
      <right style="medium"/>
      <top/>
      <bottom style="thin"/>
    </border>
    <border>
      <left style="medium"/>
      <right style="medium"/>
      <top/>
      <bottom style="thin"/>
    </border>
    <border>
      <left style="medium"/>
      <right/>
      <top style="medium"/>
      <bottom style="thin"/>
    </border>
    <border>
      <left style="medium"/>
      <right/>
      <top style="thin"/>
      <bottom style="medium"/>
    </border>
    <border>
      <left/>
      <right style="medium"/>
      <top style="thin"/>
      <bottom/>
    </border>
    <border>
      <left style="medium"/>
      <right style="thin"/>
      <top/>
      <bottom style="thin"/>
    </border>
    <border>
      <left style="medium"/>
      <right style="thin"/>
      <top style="thin"/>
      <bottom/>
    </border>
    <border>
      <left style="medium"/>
      <right/>
      <top/>
      <bottom style="thin"/>
    </border>
    <border>
      <left style="medium"/>
      <right/>
      <top style="thin"/>
      <bottom style="thin"/>
    </border>
    <border>
      <left style="medium"/>
      <right/>
      <top style="thin"/>
      <bottom/>
    </border>
    <border>
      <left/>
      <right/>
      <top style="thin"/>
      <bottom/>
    </border>
    <border>
      <left style="thin"/>
      <right/>
      <top style="thin"/>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7" fontId="2" fillId="0" borderId="0" applyFont="0" applyFill="0" applyBorder="0" applyAlignment="0" applyProtection="0"/>
    <xf numFmtId="165" fontId="0" fillId="0" borderId="0" applyFont="0" applyFill="0" applyBorder="0" applyAlignment="0" applyProtection="0"/>
    <xf numFmtId="167" fontId="2" fillId="0" borderId="0" applyFont="0" applyFill="0" applyBorder="0" applyAlignment="0" applyProtection="0"/>
    <xf numFmtId="165" fontId="2" fillId="0" borderId="0" applyFont="0" applyFill="0" applyBorder="0" applyAlignment="0" applyProtection="0"/>
    <xf numFmtId="166" fontId="1" fillId="0" borderId="0" applyFont="0" applyFill="0" applyBorder="0" applyAlignment="0" applyProtection="0"/>
    <xf numFmtId="167"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8" fontId="1" fillId="0" borderId="0" applyFont="0" applyFill="0" applyBorder="0" applyAlignment="0" applyProtection="0"/>
    <xf numFmtId="172" fontId="1" fillId="0" borderId="0" applyFont="0" applyFill="0" applyBorder="0" applyAlignment="0" applyProtection="0"/>
    <xf numFmtId="164" fontId="0" fillId="0" borderId="0" applyFont="0" applyFill="0" applyBorder="0" applyAlignment="0" applyProtection="0"/>
    <xf numFmtId="173" fontId="1" fillId="0" borderId="0" applyFont="0" applyFill="0" applyBorder="0" applyAlignment="0" applyProtection="0"/>
    <xf numFmtId="166" fontId="2"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167" fontId="2" fillId="0" borderId="0" applyFont="0" applyFill="0" applyBorder="0" applyAlignment="0" applyProtection="0"/>
    <xf numFmtId="173" fontId="1" fillId="0" borderId="0" applyFont="0" applyFill="0" applyBorder="0" applyAlignment="0" applyProtection="0"/>
    <xf numFmtId="166" fontId="2" fillId="0" borderId="0" applyFont="0" applyFill="0" applyBorder="0" applyAlignment="0" applyProtection="0"/>
    <xf numFmtId="9" fontId="2" fillId="0" borderId="0" applyFont="0" applyFill="0" applyBorder="0" applyAlignment="0" applyProtection="0"/>
    <xf numFmtId="0" fontId="1" fillId="0" borderId="0">
      <alignment/>
      <protection/>
    </xf>
    <xf numFmtId="41" fontId="0"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83" fontId="2" fillId="0" borderId="0" applyFont="0" applyFill="0" applyBorder="0" applyAlignment="0" applyProtection="0"/>
    <xf numFmtId="166" fontId="2" fillId="0" borderId="0" applyFont="0" applyFill="0" applyBorder="0" applyAlignment="0" applyProtection="0"/>
    <xf numFmtId="164" fontId="2" fillId="0" borderId="0" applyFont="0" applyFill="0" applyBorder="0" applyAlignment="0" applyProtection="0"/>
    <xf numFmtId="166" fontId="2" fillId="0" borderId="0" applyFont="0" applyFill="0" applyBorder="0" applyAlignment="0" applyProtection="0"/>
    <xf numFmtId="0" fontId="41" fillId="0" borderId="0">
      <alignment/>
      <protection/>
    </xf>
    <xf numFmtId="9" fontId="2" fillId="0" borderId="0" applyFont="0" applyFill="0" applyBorder="0" applyAlignment="0" applyProtection="0"/>
    <xf numFmtId="9" fontId="0" fillId="0" borderId="0" applyFont="0" applyFill="0" applyBorder="0" applyAlignment="0" applyProtection="0"/>
  </cellStyleXfs>
  <cellXfs count="531">
    <xf numFmtId="0" fontId="0" fillId="0" borderId="0" xfId="0"/>
    <xf numFmtId="0" fontId="0" fillId="0" borderId="0" xfId="0" applyFill="1"/>
    <xf numFmtId="0" fontId="5" fillId="0" borderId="0" xfId="35" applyFont="1" applyBorder="1" applyAlignment="1">
      <alignment vertical="center"/>
      <protection/>
    </xf>
    <xf numFmtId="0" fontId="7" fillId="0" borderId="0" xfId="0" applyFont="1"/>
    <xf numFmtId="0" fontId="0" fillId="2" borderId="0" xfId="0" applyFill="1"/>
    <xf numFmtId="0" fontId="0" fillId="0" borderId="0" xfId="0" applyFill="1" applyAlignment="1">
      <alignment horizontal="center" vertical="center"/>
    </xf>
    <xf numFmtId="0" fontId="16" fillId="0" borderId="0" xfId="0" applyFont="1" applyFill="1"/>
    <xf numFmtId="0" fontId="1" fillId="0" borderId="0" xfId="0" applyFont="1" applyFill="1"/>
    <xf numFmtId="0" fontId="5" fillId="0" borderId="0" xfId="0" applyFont="1" applyFill="1" applyAlignment="1">
      <alignment horizontal="center"/>
    </xf>
    <xf numFmtId="0" fontId="1" fillId="0" borderId="0" xfId="35" applyAlignment="1">
      <alignment vertical="center"/>
      <protection/>
    </xf>
    <xf numFmtId="10" fontId="1" fillId="0" borderId="0" xfId="35" applyNumberFormat="1" applyAlignment="1">
      <alignment vertical="center"/>
      <protection/>
    </xf>
    <xf numFmtId="0" fontId="1" fillId="0" borderId="0" xfId="35" applyBorder="1" applyAlignment="1">
      <alignment vertical="center"/>
      <protection/>
    </xf>
    <xf numFmtId="0" fontId="3" fillId="0" borderId="0" xfId="35" applyFont="1" applyAlignment="1">
      <alignment vertical="center"/>
      <protection/>
    </xf>
    <xf numFmtId="0" fontId="1" fillId="3" borderId="0" xfId="35" applyFill="1" applyBorder="1" applyAlignment="1">
      <alignment vertical="center"/>
      <protection/>
    </xf>
    <xf numFmtId="0" fontId="1" fillId="3" borderId="0" xfId="35" applyFill="1" applyAlignment="1">
      <alignment vertical="center"/>
      <protection/>
    </xf>
    <xf numFmtId="0" fontId="11" fillId="3" borderId="0" xfId="35" applyFont="1" applyFill="1" applyAlignment="1">
      <alignment vertical="center"/>
      <protection/>
    </xf>
    <xf numFmtId="0" fontId="11" fillId="0" borderId="0" xfId="35" applyFont="1" applyAlignment="1">
      <alignment vertical="center"/>
      <protection/>
    </xf>
    <xf numFmtId="0" fontId="17"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10" fontId="18" fillId="2" borderId="0" xfId="35" applyNumberFormat="1" applyFont="1" applyFill="1" applyBorder="1" applyAlignment="1">
      <alignment horizontal="center" vertical="center"/>
      <protection/>
    </xf>
    <xf numFmtId="10" fontId="1" fillId="3" borderId="0" xfId="35" applyNumberFormat="1" applyFill="1" applyAlignment="1">
      <alignment vertical="center"/>
      <protection/>
    </xf>
    <xf numFmtId="0" fontId="0" fillId="2" borderId="0" xfId="0" applyFill="1" applyAlignment="1">
      <alignment horizontal="center"/>
    </xf>
    <xf numFmtId="0" fontId="0" fillId="0" borderId="0" xfId="0" applyFill="1" applyAlignment="1">
      <alignment horizontal="center"/>
    </xf>
    <xf numFmtId="0" fontId="1" fillId="0" borderId="0" xfId="35" applyFill="1" applyAlignment="1">
      <alignment horizontal="left" vertical="center"/>
      <protection/>
    </xf>
    <xf numFmtId="0" fontId="17" fillId="2" borderId="0" xfId="0" applyFont="1" applyFill="1" applyBorder="1" applyAlignment="1">
      <alignment horizontal="left" vertical="center" wrapText="1"/>
    </xf>
    <xf numFmtId="0" fontId="1" fillId="3" borderId="0" xfId="35" applyFill="1" applyAlignment="1">
      <alignment horizontal="left" vertical="center"/>
      <protection/>
    </xf>
    <xf numFmtId="0" fontId="1" fillId="0" borderId="0" xfId="35" applyAlignment="1">
      <alignment horizontal="left" vertical="center"/>
      <protection/>
    </xf>
    <xf numFmtId="0" fontId="11" fillId="0" borderId="0" xfId="0" applyFont="1" applyFill="1"/>
    <xf numFmtId="174" fontId="0" fillId="0" borderId="0" xfId="0" applyNumberFormat="1" applyFill="1" applyAlignment="1">
      <alignment horizontal="center"/>
    </xf>
    <xf numFmtId="0" fontId="0" fillId="0" borderId="0" xfId="0" applyFill="1" applyAlignment="1">
      <alignment horizontal="center"/>
    </xf>
    <xf numFmtId="0" fontId="0" fillId="0" borderId="0" xfId="0" applyFill="1" applyAlignment="1">
      <alignment horizontal="center"/>
    </xf>
    <xf numFmtId="0" fontId="3" fillId="4" borderId="1" xfId="35" applyFont="1" applyFill="1" applyBorder="1" applyAlignment="1">
      <alignment horizontal="left" vertical="center" wrapText="1"/>
      <protection/>
    </xf>
    <xf numFmtId="171" fontId="19" fillId="5" borderId="2" xfId="0" applyNumberFormat="1" applyFont="1" applyFill="1" applyBorder="1" applyAlignment="1">
      <alignment vertical="center"/>
    </xf>
    <xf numFmtId="171" fontId="19" fillId="6" borderId="3" xfId="0" applyNumberFormat="1" applyFont="1" applyFill="1" applyBorder="1" applyAlignment="1">
      <alignment vertical="center"/>
    </xf>
    <xf numFmtId="0" fontId="0" fillId="0" borderId="4" xfId="0" applyFill="1" applyBorder="1"/>
    <xf numFmtId="0" fontId="0" fillId="0" borderId="5" xfId="0" applyFill="1" applyBorder="1"/>
    <xf numFmtId="0" fontId="24" fillId="0" borderId="0" xfId="0" applyFont="1" applyFill="1" applyAlignment="1">
      <alignment horizontal="center" vertical="center"/>
    </xf>
    <xf numFmtId="0" fontId="5" fillId="2" borderId="6" xfId="0" applyFont="1" applyFill="1" applyBorder="1" applyAlignment="1">
      <alignment vertical="top" wrapText="1"/>
    </xf>
    <xf numFmtId="0" fontId="5" fillId="2" borderId="0" xfId="0" applyFont="1" applyFill="1" applyBorder="1" applyAlignment="1">
      <alignment vertical="top" wrapText="1"/>
    </xf>
    <xf numFmtId="0" fontId="5" fillId="2" borderId="0" xfId="0" applyFont="1" applyFill="1" applyBorder="1" applyAlignment="1">
      <alignment horizontal="center" vertical="center" wrapText="1"/>
    </xf>
    <xf numFmtId="0" fontId="25" fillId="2" borderId="6" xfId="0" applyFont="1" applyFill="1" applyBorder="1"/>
    <xf numFmtId="0" fontId="25" fillId="2" borderId="0" xfId="0" applyFont="1" applyFill="1" applyBorder="1"/>
    <xf numFmtId="0" fontId="25" fillId="2" borderId="0" xfId="0" applyFont="1" applyFill="1" applyBorder="1" applyAlignment="1">
      <alignment horizontal="center"/>
    </xf>
    <xf numFmtId="0" fontId="25" fillId="2" borderId="7" xfId="0" applyFont="1" applyFill="1" applyBorder="1"/>
    <xf numFmtId="0" fontId="14" fillId="6" borderId="1" xfId="0" applyFont="1" applyFill="1" applyBorder="1" applyAlignment="1" applyProtection="1">
      <alignment horizontal="left" vertical="center" wrapText="1"/>
      <protection locked="0"/>
    </xf>
    <xf numFmtId="10" fontId="21" fillId="6" borderId="0" xfId="40" applyNumberFormat="1" applyFont="1" applyFill="1" applyBorder="1" applyAlignment="1">
      <alignment/>
    </xf>
    <xf numFmtId="0" fontId="21" fillId="6" borderId="0" xfId="0" applyFont="1" applyFill="1" applyBorder="1" applyAlignment="1">
      <alignment/>
    </xf>
    <xf numFmtId="0" fontId="22" fillId="6" borderId="0" xfId="0" applyFont="1" applyFill="1" applyBorder="1" applyAlignment="1">
      <alignment/>
    </xf>
    <xf numFmtId="0" fontId="5" fillId="6" borderId="8"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22" fillId="6" borderId="7" xfId="0" applyFont="1" applyFill="1" applyBorder="1" applyAlignment="1">
      <alignment/>
    </xf>
    <xf numFmtId="0" fontId="21" fillId="6" borderId="5" xfId="0" applyFont="1" applyFill="1" applyBorder="1" applyAlignment="1">
      <alignment/>
    </xf>
    <xf numFmtId="0" fontId="22" fillId="6" borderId="5" xfId="0" applyFont="1" applyFill="1" applyBorder="1" applyAlignment="1">
      <alignment/>
    </xf>
    <xf numFmtId="0" fontId="3" fillId="4" borderId="8" xfId="35" applyFont="1" applyFill="1" applyBorder="1" applyAlignment="1">
      <alignment horizontal="left" vertical="center" wrapText="1"/>
      <protection/>
    </xf>
    <xf numFmtId="171" fontId="19" fillId="5" borderId="9" xfId="0" applyNumberFormat="1" applyFont="1" applyFill="1" applyBorder="1" applyAlignment="1">
      <alignment vertical="center"/>
    </xf>
    <xf numFmtId="10" fontId="10" fillId="2" borderId="0" xfId="35" applyNumberFormat="1" applyFont="1" applyFill="1" applyBorder="1" applyAlignment="1">
      <alignment horizontal="center" vertical="center"/>
      <protection/>
    </xf>
    <xf numFmtId="0" fontId="14" fillId="6" borderId="10" xfId="0" applyFont="1" applyFill="1" applyBorder="1" applyAlignment="1" applyProtection="1">
      <alignment horizontal="left" vertical="center" wrapText="1"/>
      <protection locked="0"/>
    </xf>
    <xf numFmtId="0" fontId="14" fillId="6" borderId="11" xfId="0" applyFont="1" applyFill="1" applyBorder="1" applyAlignment="1" applyProtection="1">
      <alignment horizontal="left" vertical="center" wrapText="1"/>
      <protection locked="0"/>
    </xf>
    <xf numFmtId="9" fontId="0" fillId="0" borderId="0" xfId="40" applyFont="1" applyFill="1" applyAlignment="1">
      <alignment horizontal="center" vertical="center"/>
    </xf>
    <xf numFmtId="9" fontId="14" fillId="6" borderId="10" xfId="40" applyFont="1" applyFill="1" applyBorder="1" applyAlignment="1" applyProtection="1">
      <alignment horizontal="left" vertical="center" wrapText="1"/>
      <protection locked="0"/>
    </xf>
    <xf numFmtId="9" fontId="14" fillId="6" borderId="12" xfId="40" applyFont="1" applyFill="1" applyBorder="1" applyAlignment="1" applyProtection="1">
      <alignment horizontal="left" vertical="center" wrapText="1"/>
      <protection locked="0"/>
    </xf>
    <xf numFmtId="2" fontId="14" fillId="6" borderId="10" xfId="0" applyNumberFormat="1" applyFont="1" applyFill="1" applyBorder="1" applyAlignment="1" applyProtection="1">
      <alignment horizontal="left" vertical="center" wrapText="1"/>
      <protection locked="0"/>
    </xf>
    <xf numFmtId="2" fontId="0" fillId="0" borderId="0" xfId="0" applyNumberFormat="1" applyFill="1" applyAlignment="1">
      <alignment horizontal="center" vertical="center"/>
    </xf>
    <xf numFmtId="0" fontId="14" fillId="6" borderId="13" xfId="0" applyFont="1" applyFill="1" applyBorder="1" applyAlignment="1" applyProtection="1">
      <alignment horizontal="left" vertical="center" wrapText="1"/>
      <protection locked="0"/>
    </xf>
    <xf numFmtId="0" fontId="14" fillId="6" borderId="14" xfId="0" applyFont="1" applyFill="1" applyBorder="1" applyAlignment="1" applyProtection="1">
      <alignment horizontal="left" vertical="center" wrapText="1"/>
      <protection locked="0"/>
    </xf>
    <xf numFmtId="0" fontId="14" fillId="6" borderId="15" xfId="0" applyFont="1" applyFill="1" applyBorder="1" applyAlignment="1" applyProtection="1">
      <alignment horizontal="left" vertical="center" wrapText="1"/>
      <protection locked="0"/>
    </xf>
    <xf numFmtId="9" fontId="1" fillId="2" borderId="9" xfId="40" applyFont="1" applyFill="1" applyBorder="1" applyAlignment="1">
      <alignment horizontal="center" vertical="center" wrapText="1"/>
    </xf>
    <xf numFmtId="37" fontId="27" fillId="2" borderId="1" xfId="28" applyNumberFormat="1" applyFont="1" applyFill="1" applyBorder="1" applyAlignment="1">
      <alignment horizontal="center" vertical="center"/>
    </xf>
    <xf numFmtId="9" fontId="1" fillId="2" borderId="1" xfId="40" applyFont="1" applyFill="1" applyBorder="1" applyAlignment="1">
      <alignment horizontal="center" vertical="center" wrapText="1"/>
    </xf>
    <xf numFmtId="3" fontId="1" fillId="2" borderId="2" xfId="0" applyNumberFormat="1" applyFont="1" applyFill="1" applyBorder="1" applyAlignment="1">
      <alignment horizontal="center" vertical="center" wrapText="1"/>
    </xf>
    <xf numFmtId="9" fontId="1" fillId="0" borderId="2" xfId="40" applyFont="1" applyFill="1" applyBorder="1" applyAlignment="1">
      <alignment horizontal="center" vertical="center" wrapText="1"/>
    </xf>
    <xf numFmtId="9" fontId="26" fillId="0" borderId="2" xfId="40" applyFont="1" applyFill="1" applyBorder="1" applyAlignment="1">
      <alignment horizontal="center" vertical="center"/>
    </xf>
    <xf numFmtId="174" fontId="26" fillId="0" borderId="1" xfId="22" applyNumberFormat="1" applyFont="1" applyFill="1" applyBorder="1" applyAlignment="1">
      <alignment horizontal="center" vertical="center"/>
    </xf>
    <xf numFmtId="0" fontId="12" fillId="4" borderId="3" xfId="35" applyFont="1" applyFill="1" applyBorder="1" applyAlignment="1">
      <alignment horizontal="center" vertical="center" textRotation="180" wrapText="1"/>
      <protection/>
    </xf>
    <xf numFmtId="10" fontId="1" fillId="4" borderId="3" xfId="35" applyNumberFormat="1" applyFont="1" applyFill="1" applyBorder="1" applyAlignment="1">
      <alignment horizontal="center" vertical="center" wrapText="1"/>
      <protection/>
    </xf>
    <xf numFmtId="171" fontId="19" fillId="6" borderId="8" xfId="0" applyNumberFormat="1" applyFont="1" applyFill="1" applyBorder="1" applyAlignment="1">
      <alignment vertical="center"/>
    </xf>
    <xf numFmtId="171" fontId="29" fillId="6" borderId="16" xfId="0" applyNumberFormat="1" applyFont="1" applyFill="1" applyBorder="1" applyAlignment="1">
      <alignment vertical="center"/>
    </xf>
    <xf numFmtId="171" fontId="3" fillId="4" borderId="17" xfId="43" applyNumberFormat="1" applyFont="1" applyFill="1" applyBorder="1" applyAlignment="1">
      <alignment horizontal="center" vertical="center" wrapText="1"/>
    </xf>
    <xf numFmtId="0" fontId="3" fillId="4" borderId="18" xfId="35" applyFont="1" applyFill="1" applyBorder="1" applyAlignment="1">
      <alignment horizontal="center" vertical="center" wrapText="1"/>
      <protection/>
    </xf>
    <xf numFmtId="171" fontId="29" fillId="0" borderId="1" xfId="0" applyNumberFormat="1" applyFont="1" applyFill="1" applyBorder="1" applyAlignment="1">
      <alignment horizontal="center" vertical="center"/>
    </xf>
    <xf numFmtId="171" fontId="29" fillId="0" borderId="1" xfId="0" applyNumberFormat="1" applyFont="1" applyFill="1" applyBorder="1" applyAlignment="1">
      <alignment vertical="center"/>
    </xf>
    <xf numFmtId="171" fontId="29" fillId="0" borderId="2" xfId="0" applyNumberFormat="1" applyFont="1" applyFill="1" applyBorder="1" applyAlignment="1">
      <alignment vertical="center"/>
    </xf>
    <xf numFmtId="171" fontId="29" fillId="0" borderId="9" xfId="0" applyNumberFormat="1" applyFont="1" applyFill="1" applyBorder="1" applyAlignment="1">
      <alignment horizontal="center" vertical="center"/>
    </xf>
    <xf numFmtId="9" fontId="3" fillId="4" borderId="17" xfId="43" applyNumberFormat="1" applyFont="1" applyFill="1" applyBorder="1" applyAlignment="1">
      <alignment horizontal="center" vertical="center" wrapText="1"/>
    </xf>
    <xf numFmtId="0" fontId="3" fillId="4" borderId="3" xfId="35" applyFont="1" applyFill="1" applyBorder="1" applyAlignment="1">
      <alignment horizontal="center" vertical="center" wrapText="1"/>
      <protection/>
    </xf>
    <xf numFmtId="9" fontId="27" fillId="2" borderId="1" xfId="40" applyFont="1" applyFill="1" applyBorder="1" applyAlignment="1">
      <alignment horizontal="center" vertical="center"/>
    </xf>
    <xf numFmtId="0" fontId="5" fillId="6" borderId="8" xfId="0" applyFont="1" applyFill="1" applyBorder="1" applyAlignment="1">
      <alignment horizontal="center" vertical="center" wrapText="1"/>
    </xf>
    <xf numFmtId="0" fontId="5" fillId="6" borderId="19" xfId="0" applyFont="1" applyFill="1" applyBorder="1" applyAlignment="1">
      <alignment horizontal="center" vertical="center"/>
    </xf>
    <xf numFmtId="0" fontId="1" fillId="0" borderId="0" xfId="38" applyBorder="1">
      <alignment/>
      <protection/>
    </xf>
    <xf numFmtId="0" fontId="1" fillId="0" borderId="0" xfId="38" applyBorder="1" applyAlignment="1">
      <alignment vertical="center" wrapText="1"/>
      <protection/>
    </xf>
    <xf numFmtId="0" fontId="1" fillId="0" borderId="0" xfId="38" applyBorder="1" applyAlignment="1">
      <alignment wrapText="1"/>
      <protection/>
    </xf>
    <xf numFmtId="0" fontId="11" fillId="0" borderId="0" xfId="48" applyFont="1" applyBorder="1" applyAlignment="1">
      <alignment vertical="center" wrapText="1"/>
      <protection/>
    </xf>
    <xf numFmtId="0" fontId="11" fillId="0" borderId="0" xfId="38" applyFont="1" applyBorder="1" applyAlignment="1">
      <alignment vertical="center" wrapText="1"/>
      <protection/>
    </xf>
    <xf numFmtId="177" fontId="32" fillId="6" borderId="20" xfId="38" applyNumberFormat="1" applyFont="1" applyFill="1" applyBorder="1" applyAlignment="1">
      <alignment horizontal="left" vertical="center" wrapText="1"/>
      <protection/>
    </xf>
    <xf numFmtId="3" fontId="32" fillId="0" borderId="21" xfId="38" applyNumberFormat="1" applyFont="1" applyFill="1" applyBorder="1" applyAlignment="1">
      <alignment horizontal="center" vertical="center" wrapText="1"/>
      <protection/>
    </xf>
    <xf numFmtId="3" fontId="32" fillId="2" borderId="21" xfId="38" applyNumberFormat="1" applyFont="1" applyFill="1" applyBorder="1" applyAlignment="1">
      <alignment horizontal="center" vertical="center" wrapText="1"/>
      <protection/>
    </xf>
    <xf numFmtId="177" fontId="32" fillId="6" borderId="22" xfId="38" applyNumberFormat="1" applyFont="1" applyFill="1" applyBorder="1" applyAlignment="1">
      <alignment vertical="center" wrapText="1"/>
      <protection/>
    </xf>
    <xf numFmtId="3" fontId="32" fillId="0" borderId="23" xfId="38" applyNumberFormat="1" applyFont="1" applyFill="1" applyBorder="1" applyAlignment="1">
      <alignment horizontal="center" vertical="center" wrapText="1"/>
      <protection/>
    </xf>
    <xf numFmtId="3" fontId="32" fillId="2" borderId="23" xfId="38" applyNumberFormat="1" applyFont="1" applyFill="1" applyBorder="1" applyAlignment="1">
      <alignment horizontal="center" vertical="center" wrapText="1"/>
      <protection/>
    </xf>
    <xf numFmtId="0" fontId="32" fillId="6" borderId="24" xfId="38" applyFont="1" applyFill="1" applyBorder="1" applyAlignment="1">
      <alignment horizontal="left" vertical="center" wrapText="1"/>
      <protection/>
    </xf>
    <xf numFmtId="165" fontId="1" fillId="6" borderId="0" xfId="38" applyNumberFormat="1" applyFill="1" applyBorder="1">
      <alignment/>
      <protection/>
    </xf>
    <xf numFmtId="0" fontId="1" fillId="6" borderId="0" xfId="38" applyFill="1" applyBorder="1">
      <alignment/>
      <protection/>
    </xf>
    <xf numFmtId="0" fontId="1" fillId="6" borderId="0" xfId="38" applyFill="1" applyBorder="1" applyAlignment="1">
      <alignment/>
      <protection/>
    </xf>
    <xf numFmtId="167" fontId="1" fillId="2" borderId="0" xfId="24" applyFont="1" applyFill="1" applyBorder="1"/>
    <xf numFmtId="0" fontId="1" fillId="2" borderId="0" xfId="38" applyFill="1" applyBorder="1">
      <alignment/>
      <protection/>
    </xf>
    <xf numFmtId="0" fontId="1" fillId="2" borderId="0" xfId="38" applyFill="1" applyBorder="1" applyAlignment="1">
      <alignment vertical="center" wrapText="1"/>
      <protection/>
    </xf>
    <xf numFmtId="0" fontId="1" fillId="2" borderId="0" xfId="38" applyFill="1" applyBorder="1" applyAlignment="1">
      <alignment wrapText="1"/>
      <protection/>
    </xf>
    <xf numFmtId="0" fontId="1" fillId="7" borderId="0" xfId="38" applyFill="1" applyBorder="1">
      <alignment/>
      <protection/>
    </xf>
    <xf numFmtId="0" fontId="1" fillId="6" borderId="5" xfId="38" applyFill="1" applyBorder="1">
      <alignment/>
      <protection/>
    </xf>
    <xf numFmtId="0" fontId="1" fillId="2" borderId="0" xfId="38" applyFill="1">
      <alignment/>
      <protection/>
    </xf>
    <xf numFmtId="178" fontId="1" fillId="2" borderId="0" xfId="38" applyNumberFormat="1" applyFill="1">
      <alignment/>
      <protection/>
    </xf>
    <xf numFmtId="167" fontId="1" fillId="0" borderId="0" xfId="24" applyFont="1" applyBorder="1"/>
    <xf numFmtId="167" fontId="1" fillId="0" borderId="0" xfId="38" applyNumberFormat="1" applyBorder="1">
      <alignment/>
      <protection/>
    </xf>
    <xf numFmtId="0" fontId="12" fillId="6" borderId="8" xfId="38" applyFont="1" applyFill="1" applyBorder="1" applyAlignment="1">
      <alignment horizontal="center" vertical="center" wrapText="1"/>
      <protection/>
    </xf>
    <xf numFmtId="9" fontId="7" fillId="0" borderId="25" xfId="47" applyFont="1" applyFill="1" applyBorder="1" applyAlignment="1">
      <alignment horizontal="center" vertical="center"/>
    </xf>
    <xf numFmtId="9" fontId="29" fillId="0" borderId="9" xfId="0" applyNumberFormat="1" applyFont="1" applyFill="1" applyBorder="1" applyAlignment="1">
      <alignment horizontal="center" vertical="center"/>
    </xf>
    <xf numFmtId="166" fontId="32" fillId="2" borderId="26" xfId="28" applyFont="1" applyFill="1" applyBorder="1" applyAlignment="1">
      <alignment horizontal="center" vertical="center" wrapText="1"/>
    </xf>
    <xf numFmtId="180" fontId="32" fillId="2" borderId="27" xfId="28" applyNumberFormat="1" applyFont="1" applyFill="1" applyBorder="1" applyAlignment="1">
      <alignment horizontal="center" vertical="center" wrapText="1"/>
    </xf>
    <xf numFmtId="0" fontId="27" fillId="0" borderId="1" xfId="0" applyFont="1" applyFill="1" applyBorder="1" applyAlignment="1">
      <alignment horizontal="right" vertical="center"/>
    </xf>
    <xf numFmtId="0" fontId="14" fillId="6" borderId="9" xfId="0" applyFont="1" applyFill="1" applyBorder="1" applyAlignment="1" applyProtection="1">
      <alignment horizontal="left" vertical="center" wrapText="1"/>
      <protection locked="0"/>
    </xf>
    <xf numFmtId="0" fontId="14" fillId="6" borderId="8" xfId="0" applyFont="1" applyFill="1" applyBorder="1" applyAlignment="1" applyProtection="1">
      <alignment horizontal="left" vertical="center" wrapText="1"/>
      <protection locked="0"/>
    </xf>
    <xf numFmtId="9" fontId="26" fillId="0" borderId="9" xfId="40" applyFont="1" applyFill="1" applyBorder="1" applyAlignment="1">
      <alignment horizontal="center" vertical="center"/>
    </xf>
    <xf numFmtId="9" fontId="11" fillId="0" borderId="2" xfId="43" applyFont="1" applyFill="1" applyBorder="1" applyAlignment="1">
      <alignment horizontal="center" vertical="center"/>
    </xf>
    <xf numFmtId="10" fontId="30" fillId="0" borderId="9" xfId="40" applyNumberFormat="1" applyFont="1" applyFill="1" applyBorder="1" applyAlignment="1">
      <alignment horizontal="center" vertical="center"/>
    </xf>
    <xf numFmtId="175" fontId="26" fillId="0" borderId="9" xfId="40" applyNumberFormat="1" applyFont="1" applyFill="1" applyBorder="1" applyAlignment="1">
      <alignment horizontal="center" vertical="center"/>
    </xf>
    <xf numFmtId="171" fontId="29" fillId="0" borderId="25" xfId="0" applyNumberFormat="1" applyFont="1" applyFill="1" applyBorder="1" applyAlignment="1">
      <alignment horizontal="center" vertical="center"/>
    </xf>
    <xf numFmtId="171" fontId="29" fillId="6" borderId="28" xfId="0" applyNumberFormat="1" applyFont="1" applyFill="1" applyBorder="1" applyAlignment="1">
      <alignment vertical="center"/>
    </xf>
    <xf numFmtId="171" fontId="29" fillId="0" borderId="2" xfId="0" applyNumberFormat="1" applyFont="1" applyFill="1" applyBorder="1" applyAlignment="1">
      <alignment horizontal="center" vertical="center"/>
    </xf>
    <xf numFmtId="171" fontId="29" fillId="6" borderId="29" xfId="0" applyNumberFormat="1" applyFont="1" applyFill="1" applyBorder="1" applyAlignment="1">
      <alignment vertical="center"/>
    </xf>
    <xf numFmtId="171" fontId="29" fillId="6" borderId="23" xfId="0" applyNumberFormat="1" applyFont="1" applyFill="1" applyBorder="1" applyAlignment="1">
      <alignment vertical="center"/>
    </xf>
    <xf numFmtId="9" fontId="1" fillId="0" borderId="9" xfId="40" applyFont="1" applyFill="1" applyBorder="1" applyAlignment="1">
      <alignment horizontal="center" vertical="center" wrapText="1"/>
    </xf>
    <xf numFmtId="9" fontId="27" fillId="0" borderId="1" xfId="40" applyFont="1" applyFill="1" applyBorder="1" applyAlignment="1">
      <alignment horizontal="center" vertical="center"/>
    </xf>
    <xf numFmtId="2" fontId="27" fillId="2" borderId="1" xfId="28" applyNumberFormat="1" applyFont="1" applyFill="1" applyBorder="1" applyAlignment="1">
      <alignment horizontal="center" vertical="center"/>
    </xf>
    <xf numFmtId="3" fontId="1" fillId="2" borderId="30" xfId="0" applyNumberFormat="1" applyFont="1" applyFill="1" applyBorder="1" applyAlignment="1">
      <alignment horizontal="center" vertical="center" wrapText="1"/>
    </xf>
    <xf numFmtId="37" fontId="27" fillId="2" borderId="11" xfId="28" applyNumberFormat="1" applyFont="1" applyFill="1" applyBorder="1" applyAlignment="1">
      <alignment horizontal="center" vertical="center"/>
    </xf>
    <xf numFmtId="37" fontId="27" fillId="2" borderId="3" xfId="28" applyNumberFormat="1" applyFont="1" applyFill="1" applyBorder="1" applyAlignment="1">
      <alignment horizontal="center" vertical="center"/>
    </xf>
    <xf numFmtId="3" fontId="1" fillId="2" borderId="10" xfId="0" applyNumberFormat="1" applyFont="1" applyFill="1" applyBorder="1" applyAlignment="1">
      <alignment horizontal="center" vertical="center" wrapText="1"/>
    </xf>
    <xf numFmtId="3" fontId="1" fillId="2" borderId="1" xfId="0" applyNumberFormat="1" applyFont="1" applyFill="1" applyBorder="1" applyAlignment="1">
      <alignment horizontal="center" vertical="center" wrapText="1"/>
    </xf>
    <xf numFmtId="3" fontId="1" fillId="2" borderId="10" xfId="29" applyNumberFormat="1" applyFont="1" applyFill="1" applyBorder="1" applyAlignment="1">
      <alignment horizontal="center" vertical="center" wrapText="1"/>
    </xf>
    <xf numFmtId="37" fontId="27" fillId="2" borderId="2" xfId="28" applyNumberFormat="1" applyFont="1" applyFill="1" applyBorder="1" applyAlignment="1">
      <alignment horizontal="center" vertical="center"/>
    </xf>
    <xf numFmtId="37" fontId="27" fillId="2" borderId="8" xfId="28" applyNumberFormat="1" applyFont="1" applyFill="1" applyBorder="1" applyAlignment="1">
      <alignment horizontal="center" vertical="center"/>
    </xf>
    <xf numFmtId="9" fontId="27" fillId="2" borderId="2" xfId="40" applyFont="1" applyFill="1" applyBorder="1" applyAlignment="1">
      <alignment horizontal="center" vertical="center"/>
    </xf>
    <xf numFmtId="37" fontId="26" fillId="0" borderId="0" xfId="0" applyNumberFormat="1" applyFont="1" applyFill="1" applyAlignment="1">
      <alignment horizontal="center" vertical="center"/>
    </xf>
    <xf numFmtId="37" fontId="1" fillId="2" borderId="1" xfId="29" applyNumberFormat="1" applyFont="1" applyFill="1" applyBorder="1" applyAlignment="1">
      <alignment horizontal="center" vertical="center"/>
    </xf>
    <xf numFmtId="37" fontId="26" fillId="0" borderId="1" xfId="0" applyNumberFormat="1" applyFont="1" applyFill="1" applyBorder="1" applyAlignment="1">
      <alignment horizontal="center" vertical="center"/>
    </xf>
    <xf numFmtId="37" fontId="26" fillId="0" borderId="9" xfId="0" applyNumberFormat="1" applyFont="1" applyFill="1" applyBorder="1" applyAlignment="1">
      <alignment horizontal="center" vertical="center"/>
    </xf>
    <xf numFmtId="3" fontId="1" fillId="8" borderId="8" xfId="0" applyNumberFormat="1" applyFont="1" applyFill="1" applyBorder="1" applyAlignment="1">
      <alignment horizontal="center" vertical="center" wrapText="1"/>
    </xf>
    <xf numFmtId="0" fontId="5" fillId="6" borderId="31" xfId="0" applyFont="1" applyFill="1" applyBorder="1" applyAlignment="1">
      <alignment horizontal="right"/>
    </xf>
    <xf numFmtId="37" fontId="27" fillId="6" borderId="2" xfId="28" applyNumberFormat="1" applyFont="1" applyFill="1" applyBorder="1" applyAlignment="1">
      <alignment horizontal="center" vertical="center"/>
    </xf>
    <xf numFmtId="9" fontId="27" fillId="6" borderId="2" xfId="40" applyFont="1" applyFill="1" applyBorder="1" applyAlignment="1">
      <alignment horizontal="center" vertical="center"/>
    </xf>
    <xf numFmtId="9" fontId="1" fillId="6" borderId="2" xfId="40" applyFont="1" applyFill="1" applyBorder="1" applyAlignment="1">
      <alignment horizontal="center" vertical="center" wrapText="1"/>
    </xf>
    <xf numFmtId="37" fontId="0" fillId="0" borderId="0" xfId="0" applyNumberFormat="1" applyFill="1" applyAlignment="1">
      <alignment horizontal="center" vertical="center"/>
    </xf>
    <xf numFmtId="37" fontId="27" fillId="0" borderId="1" xfId="28" applyNumberFormat="1" applyFont="1" applyFill="1" applyBorder="1" applyAlignment="1">
      <alignment horizontal="center" vertical="center"/>
    </xf>
    <xf numFmtId="9" fontId="26" fillId="0" borderId="1" xfId="40" applyFont="1" applyFill="1" applyBorder="1" applyAlignment="1">
      <alignment horizontal="center" vertical="center"/>
    </xf>
    <xf numFmtId="9" fontId="27" fillId="0" borderId="1" xfId="40" applyFont="1" applyFill="1" applyBorder="1" applyAlignment="1">
      <alignment horizontal="right" vertical="center"/>
    </xf>
    <xf numFmtId="179" fontId="27" fillId="0" borderId="1" xfId="28" applyNumberFormat="1" applyFont="1" applyFill="1" applyBorder="1" applyAlignment="1">
      <alignment horizontal="right" vertical="center"/>
    </xf>
    <xf numFmtId="9" fontId="1" fillId="0" borderId="1" xfId="40" applyFont="1" applyFill="1" applyBorder="1" applyAlignment="1">
      <alignment horizontal="center" vertical="center" wrapText="1"/>
    </xf>
    <xf numFmtId="174" fontId="26" fillId="0" borderId="8" xfId="22" applyNumberFormat="1" applyFont="1" applyFill="1" applyBorder="1" applyAlignment="1">
      <alignment horizontal="center" vertical="center"/>
    </xf>
    <xf numFmtId="3" fontId="1" fillId="0" borderId="2" xfId="0" applyNumberFormat="1" applyFont="1" applyFill="1" applyBorder="1" applyAlignment="1">
      <alignment horizontal="center" vertical="center" wrapText="1"/>
    </xf>
    <xf numFmtId="3" fontId="26" fillId="0" borderId="2" xfId="0" applyNumberFormat="1" applyFont="1" applyFill="1" applyBorder="1" applyAlignment="1">
      <alignment horizontal="center" vertical="center" wrapText="1"/>
    </xf>
    <xf numFmtId="2" fontId="26" fillId="0" borderId="9" xfId="40" applyNumberFormat="1" applyFont="1" applyFill="1" applyBorder="1" applyAlignment="1">
      <alignment horizontal="center" vertical="center"/>
    </xf>
    <xf numFmtId="37" fontId="26" fillId="0" borderId="1" xfId="28" applyNumberFormat="1" applyFont="1" applyFill="1" applyBorder="1" applyAlignment="1">
      <alignment horizontal="center" vertical="center"/>
    </xf>
    <xf numFmtId="2" fontId="26" fillId="0" borderId="1" xfId="40" applyNumberFormat="1" applyFont="1" applyFill="1" applyBorder="1" applyAlignment="1">
      <alignment horizontal="center" vertical="center"/>
    </xf>
    <xf numFmtId="1" fontId="26" fillId="0" borderId="1" xfId="40" applyNumberFormat="1" applyFont="1" applyFill="1" applyBorder="1" applyAlignment="1">
      <alignment horizontal="center" vertical="center"/>
    </xf>
    <xf numFmtId="170" fontId="27" fillId="0" borderId="1" xfId="0" applyNumberFormat="1" applyFont="1" applyFill="1" applyBorder="1" applyAlignment="1">
      <alignment horizontal="right" vertical="center"/>
    </xf>
    <xf numFmtId="3" fontId="1" fillId="0" borderId="10" xfId="29" applyNumberFormat="1" applyFont="1" applyFill="1" applyBorder="1" applyAlignment="1">
      <alignment horizontal="center" vertical="center" wrapText="1"/>
    </xf>
    <xf numFmtId="3" fontId="1" fillId="0" borderId="1" xfId="29" applyNumberFormat="1" applyFont="1" applyFill="1" applyBorder="1" applyAlignment="1">
      <alignment horizontal="center" vertical="center" wrapText="1"/>
    </xf>
    <xf numFmtId="37" fontId="27" fillId="0" borderId="11" xfId="28" applyNumberFormat="1" applyFont="1" applyFill="1" applyBorder="1" applyAlignment="1">
      <alignment horizontal="center" vertical="center"/>
    </xf>
    <xf numFmtId="37" fontId="27" fillId="0" borderId="3" xfId="28" applyNumberFormat="1" applyFont="1" applyFill="1" applyBorder="1" applyAlignment="1">
      <alignment horizontal="center" vertical="center"/>
    </xf>
    <xf numFmtId="37" fontId="27" fillId="0" borderId="2" xfId="28" applyNumberFormat="1" applyFont="1" applyFill="1" applyBorder="1" applyAlignment="1">
      <alignment horizontal="center" vertical="center"/>
    </xf>
    <xf numFmtId="1" fontId="26" fillId="0" borderId="9" xfId="40" applyNumberFormat="1" applyFont="1" applyFill="1" applyBorder="1" applyAlignment="1">
      <alignment horizontal="center" vertical="center"/>
    </xf>
    <xf numFmtId="37" fontId="27" fillId="0" borderId="8" xfId="28" applyNumberFormat="1" applyFont="1" applyFill="1" applyBorder="1" applyAlignment="1">
      <alignment horizontal="center" vertical="center"/>
    </xf>
    <xf numFmtId="174" fontId="1" fillId="0" borderId="8" xfId="0" applyNumberFormat="1" applyFont="1" applyFill="1" applyBorder="1" applyAlignment="1">
      <alignment horizontal="center" vertical="center" wrapText="1"/>
    </xf>
    <xf numFmtId="9" fontId="27" fillId="0" borderId="2" xfId="40" applyFont="1" applyFill="1" applyBorder="1" applyAlignment="1">
      <alignment horizontal="center" vertical="center"/>
    </xf>
    <xf numFmtId="10" fontId="26" fillId="0" borderId="9" xfId="40" applyNumberFormat="1" applyFont="1" applyFill="1" applyBorder="1" applyAlignment="1">
      <alignment horizontal="center" vertical="center"/>
    </xf>
    <xf numFmtId="2" fontId="27" fillId="0" borderId="1" xfId="0" applyNumberFormat="1" applyFont="1" applyFill="1" applyBorder="1" applyAlignment="1">
      <alignment horizontal="right" vertical="center"/>
    </xf>
    <xf numFmtId="3" fontId="1" fillId="0" borderId="8" xfId="0" applyNumberFormat="1" applyFont="1" applyFill="1" applyBorder="1" applyAlignment="1">
      <alignment horizontal="center" vertical="center" wrapText="1"/>
    </xf>
    <xf numFmtId="0" fontId="7" fillId="0" borderId="32" xfId="0" applyFont="1" applyFill="1" applyBorder="1" applyAlignment="1">
      <alignment horizontal="center" vertical="center"/>
    </xf>
    <xf numFmtId="0" fontId="7" fillId="0" borderId="2" xfId="0" applyFont="1" applyFill="1" applyBorder="1" applyAlignment="1">
      <alignment horizontal="justify" vertical="center" wrapText="1"/>
    </xf>
    <xf numFmtId="0" fontId="7" fillId="0" borderId="2" xfId="0" applyFont="1" applyFill="1" applyBorder="1" applyAlignment="1">
      <alignment horizontal="center" vertical="center"/>
    </xf>
    <xf numFmtId="0" fontId="7" fillId="0" borderId="25" xfId="0" applyFont="1" applyFill="1" applyBorder="1" applyAlignment="1">
      <alignment horizontal="justify" vertical="center"/>
    </xf>
    <xf numFmtId="0" fontId="7" fillId="0" borderId="25" xfId="0" applyFont="1" applyFill="1" applyBorder="1" applyAlignment="1">
      <alignment horizontal="justify" vertical="center" wrapText="1"/>
    </xf>
    <xf numFmtId="0" fontId="7" fillId="0" borderId="25" xfId="0" applyFont="1" applyFill="1" applyBorder="1" applyAlignment="1">
      <alignment horizontal="center" vertical="center"/>
    </xf>
    <xf numFmtId="9" fontId="7" fillId="0" borderId="25" xfId="40" applyFont="1" applyFill="1" applyBorder="1" applyAlignment="1">
      <alignment horizontal="center" vertical="center"/>
    </xf>
    <xf numFmtId="9" fontId="7" fillId="0" borderId="25" xfId="40" applyFont="1" applyFill="1" applyBorder="1" applyAlignment="1">
      <alignment horizontal="left" vertical="center"/>
    </xf>
    <xf numFmtId="171" fontId="7" fillId="0" borderId="25" xfId="40" applyNumberFormat="1" applyFont="1" applyFill="1" applyBorder="1" applyAlignment="1">
      <alignment vertical="center"/>
    </xf>
    <xf numFmtId="9" fontId="7" fillId="0" borderId="25" xfId="22" applyNumberFormat="1" applyFont="1" applyFill="1" applyBorder="1" applyAlignment="1">
      <alignment vertical="center"/>
    </xf>
    <xf numFmtId="174" fontId="7" fillId="0" borderId="25" xfId="22" applyNumberFormat="1" applyFont="1" applyFill="1" applyBorder="1" applyAlignment="1">
      <alignment horizontal="left" vertical="center"/>
    </xf>
    <xf numFmtId="174" fontId="7" fillId="0" borderId="25" xfId="22" applyNumberFormat="1" applyFont="1" applyFill="1" applyBorder="1" applyAlignment="1">
      <alignment vertical="center"/>
    </xf>
    <xf numFmtId="9" fontId="7" fillId="0" borderId="25" xfId="40" applyFont="1" applyFill="1" applyBorder="1" applyAlignment="1">
      <alignment vertical="center"/>
    </xf>
    <xf numFmtId="10" fontId="7" fillId="0" borderId="25" xfId="40" applyNumberFormat="1" applyFont="1" applyFill="1" applyBorder="1" applyAlignment="1">
      <alignment vertical="center"/>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7" fillId="0" borderId="0" xfId="0" applyFont="1" applyFill="1"/>
    <xf numFmtId="2" fontId="27" fillId="0" borderId="1" xfId="28" applyNumberFormat="1" applyFont="1" applyFill="1" applyBorder="1" applyAlignment="1">
      <alignment horizontal="center" vertical="center"/>
    </xf>
    <xf numFmtId="3" fontId="1" fillId="0" borderId="30"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181" fontId="27" fillId="0" borderId="2" xfId="28" applyNumberFormat="1" applyFont="1" applyFill="1" applyBorder="1" applyAlignment="1">
      <alignment horizontal="center" vertical="center"/>
    </xf>
    <xf numFmtId="181" fontId="27" fillId="0" borderId="1" xfId="28" applyNumberFormat="1" applyFont="1" applyFill="1" applyBorder="1" applyAlignment="1">
      <alignment horizontal="center" vertical="center"/>
    </xf>
    <xf numFmtId="175" fontId="26" fillId="0" borderId="1" xfId="40" applyNumberFormat="1" applyFont="1" applyFill="1" applyBorder="1" applyAlignment="1">
      <alignment horizontal="center" vertical="center"/>
    </xf>
    <xf numFmtId="2" fontId="26" fillId="0" borderId="10" xfId="40" applyNumberFormat="1" applyFont="1" applyFill="1" applyBorder="1" applyAlignment="1">
      <alignment horizontal="center" vertical="center"/>
    </xf>
    <xf numFmtId="171" fontId="26" fillId="0" borderId="2" xfId="40" applyNumberFormat="1" applyFont="1" applyFill="1" applyBorder="1" applyAlignment="1">
      <alignment horizontal="center" vertical="center"/>
    </xf>
    <xf numFmtId="171" fontId="26" fillId="0" borderId="1" xfId="40" applyNumberFormat="1" applyFont="1" applyFill="1" applyBorder="1" applyAlignment="1">
      <alignment horizontal="center" vertical="center"/>
    </xf>
    <xf numFmtId="2" fontId="26" fillId="0" borderId="1" xfId="0" applyNumberFormat="1" applyFont="1" applyFill="1" applyBorder="1" applyAlignment="1">
      <alignment horizontal="center" vertical="center"/>
    </xf>
    <xf numFmtId="0" fontId="37" fillId="0" borderId="0" xfId="35" applyFont="1" applyBorder="1" applyAlignment="1">
      <alignment vertical="center"/>
      <protection/>
    </xf>
    <xf numFmtId="0" fontId="37" fillId="3" borderId="0" xfId="35" applyFont="1" applyFill="1" applyBorder="1" applyAlignment="1">
      <alignment vertical="center"/>
      <protection/>
    </xf>
    <xf numFmtId="0" fontId="37" fillId="3" borderId="0" xfId="35" applyFont="1" applyFill="1" applyAlignment="1">
      <alignment vertical="center"/>
      <protection/>
    </xf>
    <xf numFmtId="0" fontId="33" fillId="3" borderId="0" xfId="35" applyFont="1" applyFill="1" applyAlignment="1">
      <alignment vertical="center"/>
      <protection/>
    </xf>
    <xf numFmtId="0" fontId="37" fillId="0" borderId="0" xfId="35" applyFont="1" applyFill="1" applyAlignment="1">
      <alignment vertical="center"/>
      <protection/>
    </xf>
    <xf numFmtId="10" fontId="39" fillId="0" borderId="9" xfId="40" applyNumberFormat="1" applyFont="1" applyFill="1" applyBorder="1" applyAlignment="1">
      <alignment horizontal="center" vertical="center"/>
    </xf>
    <xf numFmtId="37" fontId="1" fillId="0" borderId="1" xfId="28" applyNumberFormat="1" applyFont="1" applyFill="1" applyBorder="1" applyAlignment="1">
      <alignment horizontal="center" vertical="center"/>
    </xf>
    <xf numFmtId="0" fontId="5" fillId="6" borderId="8" xfId="0" applyFont="1" applyFill="1" applyBorder="1" applyAlignment="1">
      <alignment horizontal="center" vertical="center" wrapText="1"/>
    </xf>
    <xf numFmtId="37" fontId="27" fillId="0" borderId="1" xfId="29" applyNumberFormat="1" applyFont="1" applyFill="1" applyBorder="1" applyAlignment="1">
      <alignment horizontal="center" vertical="center"/>
    </xf>
    <xf numFmtId="0" fontId="4" fillId="0" borderId="1" xfId="0" applyFont="1" applyFill="1" applyBorder="1" applyAlignment="1">
      <alignment horizontal="left" vertical="top" wrapText="1"/>
    </xf>
    <xf numFmtId="37" fontId="5" fillId="0" borderId="0" xfId="0" applyNumberFormat="1" applyFont="1" applyFill="1" applyAlignment="1">
      <alignment horizontal="center"/>
    </xf>
    <xf numFmtId="37" fontId="0" fillId="0" borderId="0" xfId="0" applyNumberFormat="1" applyFill="1" applyAlignment="1">
      <alignment horizontal="center"/>
    </xf>
    <xf numFmtId="10" fontId="38" fillId="0" borderId="9" xfId="40" applyNumberFormat="1" applyFont="1" applyFill="1" applyBorder="1" applyAlignment="1">
      <alignment horizontal="center" vertical="center"/>
    </xf>
    <xf numFmtId="9" fontId="30" fillId="0" borderId="9" xfId="40" applyFont="1" applyFill="1" applyBorder="1" applyAlignment="1">
      <alignment horizontal="center" vertical="center"/>
    </xf>
    <xf numFmtId="9" fontId="30" fillId="0" borderId="8" xfId="40" applyFont="1" applyFill="1" applyBorder="1" applyAlignment="1">
      <alignment horizontal="center" vertical="center"/>
    </xf>
    <xf numFmtId="9" fontId="30" fillId="0" borderId="9" xfId="40" applyNumberFormat="1" applyFont="1" applyFill="1" applyBorder="1" applyAlignment="1">
      <alignment horizontal="center" vertical="center"/>
    </xf>
    <xf numFmtId="171" fontId="30" fillId="0" borderId="9" xfId="40" applyNumberFormat="1" applyFont="1" applyFill="1" applyBorder="1" applyAlignment="1">
      <alignment horizontal="center" vertical="center"/>
    </xf>
    <xf numFmtId="9" fontId="30" fillId="0" borderId="17" xfId="40" applyFont="1" applyFill="1" applyBorder="1" applyAlignment="1">
      <alignment horizontal="center" vertical="center"/>
    </xf>
    <xf numFmtId="171" fontId="30" fillId="0" borderId="8" xfId="40" applyNumberFormat="1" applyFont="1" applyFill="1" applyBorder="1" applyAlignment="1">
      <alignment horizontal="center" vertical="center"/>
    </xf>
    <xf numFmtId="2" fontId="30" fillId="0" borderId="9" xfId="40" applyNumberFormat="1" applyFont="1" applyFill="1" applyBorder="1" applyAlignment="1">
      <alignment horizontal="center" vertical="center"/>
    </xf>
    <xf numFmtId="0" fontId="5" fillId="6" borderId="8" xfId="0" applyFont="1" applyFill="1" applyBorder="1" applyAlignment="1">
      <alignment horizontal="center" vertical="center" wrapText="1"/>
    </xf>
    <xf numFmtId="1" fontId="20" fillId="2" borderId="9" xfId="0" applyNumberFormat="1" applyFont="1" applyFill="1" applyBorder="1" applyAlignment="1">
      <alignment horizontal="center" vertical="center" wrapText="1"/>
    </xf>
    <xf numFmtId="1" fontId="20" fillId="2" borderId="1" xfId="0" applyNumberFormat="1" applyFont="1" applyFill="1" applyBorder="1" applyAlignment="1">
      <alignment horizontal="center" vertical="center" wrapText="1"/>
    </xf>
    <xf numFmtId="1" fontId="20" fillId="2" borderId="8" xfId="0" applyNumberFormat="1" applyFont="1" applyFill="1" applyBorder="1" applyAlignment="1">
      <alignment horizontal="center" vertical="center" wrapText="1"/>
    </xf>
    <xf numFmtId="0" fontId="9" fillId="2" borderId="0" xfId="38" applyFont="1" applyFill="1" applyBorder="1" applyAlignment="1">
      <alignment horizontal="center" vertical="center"/>
      <protection/>
    </xf>
    <xf numFmtId="0" fontId="9" fillId="0" borderId="5" xfId="0" applyFont="1" applyFill="1" applyBorder="1" applyAlignment="1">
      <alignment horizontal="right" vertical="center"/>
    </xf>
    <xf numFmtId="0" fontId="6" fillId="0" borderId="5" xfId="0" applyFont="1" applyFill="1" applyBorder="1" applyAlignment="1">
      <alignment horizontal="right" vertical="center"/>
    </xf>
    <xf numFmtId="0" fontId="6" fillId="0" borderId="33" xfId="0" applyFont="1" applyFill="1" applyBorder="1" applyAlignment="1">
      <alignment horizontal="right" vertical="center"/>
    </xf>
    <xf numFmtId="0" fontId="6" fillId="0" borderId="34" xfId="0" applyFont="1" applyFill="1" applyBorder="1" applyAlignment="1">
      <alignment horizontal="right" vertical="center"/>
    </xf>
    <xf numFmtId="0" fontId="25" fillId="0" borderId="35" xfId="0" applyFont="1" applyFill="1" applyBorder="1" applyAlignment="1">
      <alignment horizontal="center"/>
    </xf>
    <xf numFmtId="0" fontId="25" fillId="0" borderId="36" xfId="0" applyFont="1" applyFill="1" applyBorder="1" applyAlignment="1">
      <alignment horizontal="center"/>
    </xf>
    <xf numFmtId="0" fontId="25" fillId="0" borderId="37" xfId="0" applyFont="1" applyFill="1" applyBorder="1" applyAlignment="1">
      <alignment horizontal="center"/>
    </xf>
    <xf numFmtId="0" fontId="25" fillId="0" borderId="6" xfId="0" applyFont="1" applyFill="1" applyBorder="1" applyAlignment="1">
      <alignment horizontal="center"/>
    </xf>
    <xf numFmtId="0" fontId="25" fillId="0" borderId="0" xfId="0" applyFont="1" applyFill="1" applyBorder="1" applyAlignment="1">
      <alignment horizontal="center"/>
    </xf>
    <xf numFmtId="0" fontId="25" fillId="0" borderId="38" xfId="0" applyFont="1" applyFill="1" applyBorder="1" applyAlignment="1">
      <alignment horizontal="center"/>
    </xf>
    <xf numFmtId="0" fontId="5" fillId="6" borderId="32"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9" fillId="6" borderId="21" xfId="0" applyFont="1" applyFill="1" applyBorder="1" applyAlignment="1">
      <alignment horizontal="center" vertical="center" wrapText="1"/>
    </xf>
    <xf numFmtId="0" fontId="10" fillId="2" borderId="22" xfId="0" applyFont="1" applyFill="1" applyBorder="1" applyAlignment="1">
      <alignment vertical="center" wrapText="1"/>
    </xf>
    <xf numFmtId="0" fontId="10" fillId="2" borderId="33" xfId="0" applyFont="1" applyFill="1" applyBorder="1" applyAlignment="1">
      <alignment vertical="center" wrapText="1"/>
    </xf>
    <xf numFmtId="0" fontId="10" fillId="2" borderId="34" xfId="0" applyFont="1" applyFill="1" applyBorder="1" applyAlignment="1">
      <alignment vertical="center" wrapText="1"/>
    </xf>
    <xf numFmtId="0" fontId="9" fillId="6" borderId="39" xfId="0" applyFont="1" applyFill="1" applyBorder="1" applyAlignment="1">
      <alignment horizontal="center" vertical="center" wrapText="1"/>
    </xf>
    <xf numFmtId="0" fontId="9" fillId="6" borderId="10" xfId="0" applyFont="1" applyFill="1" applyBorder="1" applyAlignment="1">
      <alignment horizontal="center" vertical="center" wrapText="1"/>
    </xf>
    <xf numFmtId="0" fontId="9" fillId="6" borderId="40" xfId="0" applyFont="1" applyFill="1" applyBorder="1" applyAlignment="1">
      <alignment horizontal="center" vertical="center" wrapText="1"/>
    </xf>
    <xf numFmtId="0" fontId="9" fillId="6" borderId="41" xfId="0" applyFont="1" applyFill="1" applyBorder="1" applyAlignment="1">
      <alignment horizontal="center" vertical="center" wrapText="1"/>
    </xf>
    <xf numFmtId="0" fontId="9" fillId="6" borderId="8" xfId="0" applyFont="1" applyFill="1" applyBorder="1" applyAlignment="1">
      <alignment horizontal="center" vertical="center" wrapText="1"/>
    </xf>
    <xf numFmtId="0" fontId="10" fillId="2" borderId="20" xfId="0" applyFont="1" applyFill="1" applyBorder="1" applyAlignment="1">
      <alignment vertical="center" wrapText="1"/>
    </xf>
    <xf numFmtId="0" fontId="10" fillId="2" borderId="19" xfId="0" applyFont="1" applyFill="1" applyBorder="1" applyAlignment="1">
      <alignment vertical="center" wrapText="1"/>
    </xf>
    <xf numFmtId="0" fontId="10" fillId="2" borderId="42" xfId="0" applyFont="1" applyFill="1" applyBorder="1" applyAlignment="1">
      <alignment vertical="center" wrapText="1"/>
    </xf>
    <xf numFmtId="0" fontId="5" fillId="6" borderId="2" xfId="0" applyFont="1" applyFill="1" applyBorder="1" applyAlignment="1" applyProtection="1">
      <alignment horizontal="center" vertical="center" wrapText="1"/>
      <protection locked="0"/>
    </xf>
    <xf numFmtId="0" fontId="5" fillId="6" borderId="1" xfId="0" applyFont="1" applyFill="1" applyBorder="1" applyAlignment="1" applyProtection="1">
      <alignment horizontal="center" vertical="center" wrapText="1"/>
      <protection locked="0"/>
    </xf>
    <xf numFmtId="0" fontId="5" fillId="6" borderId="8" xfId="0" applyFont="1" applyFill="1" applyBorder="1" applyAlignment="1" applyProtection="1">
      <alignment horizontal="center" vertical="center" wrapText="1"/>
      <protection locked="0"/>
    </xf>
    <xf numFmtId="0" fontId="5" fillId="6" borderId="1" xfId="0" applyFont="1" applyFill="1" applyBorder="1" applyAlignment="1">
      <alignment horizontal="center" vertical="center"/>
    </xf>
    <xf numFmtId="0" fontId="5" fillId="6" borderId="20" xfId="0" applyFont="1" applyFill="1" applyBorder="1" applyAlignment="1">
      <alignment horizontal="center" vertical="center"/>
    </xf>
    <xf numFmtId="0" fontId="5" fillId="6" borderId="19" xfId="0" applyFont="1" applyFill="1" applyBorder="1" applyAlignment="1">
      <alignment horizontal="center" vertical="center"/>
    </xf>
    <xf numFmtId="0" fontId="5" fillId="6" borderId="10" xfId="0" applyFont="1" applyFill="1" applyBorder="1" applyAlignment="1">
      <alignment horizontal="center" vertical="center"/>
    </xf>
    <xf numFmtId="0" fontId="5" fillId="6" borderId="1"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5" fillId="6" borderId="26" xfId="0" applyFont="1" applyFill="1" applyBorder="1" applyAlignment="1" applyProtection="1">
      <alignment horizontal="center" vertical="center" wrapText="1"/>
      <protection locked="0"/>
    </xf>
    <xf numFmtId="0" fontId="5" fillId="6" borderId="21" xfId="0" applyFont="1" applyFill="1" applyBorder="1" applyAlignment="1" applyProtection="1">
      <alignment horizontal="center" vertical="center" wrapText="1"/>
      <protection locked="0"/>
    </xf>
    <xf numFmtId="0" fontId="5" fillId="6" borderId="23" xfId="0" applyFont="1" applyFill="1" applyBorder="1" applyAlignment="1" applyProtection="1">
      <alignment horizontal="center" vertical="center" wrapText="1"/>
      <protection locked="0"/>
    </xf>
    <xf numFmtId="0" fontId="5" fillId="6" borderId="39"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22" fillId="0" borderId="43" xfId="0" applyFont="1" applyFill="1" applyBorder="1" applyAlignment="1">
      <alignment horizontal="justify" vertical="center" wrapText="1"/>
    </xf>
    <xf numFmtId="0" fontId="22" fillId="0" borderId="25" xfId="0" applyFont="1" applyFill="1" applyBorder="1" applyAlignment="1">
      <alignment horizontal="justify" vertical="center" wrapText="1"/>
    </xf>
    <xf numFmtId="0" fontId="22" fillId="0" borderId="17" xfId="0" applyFont="1" applyFill="1" applyBorder="1" applyAlignment="1">
      <alignment horizontal="justify" vertical="center" wrapText="1"/>
    </xf>
    <xf numFmtId="0" fontId="22" fillId="0" borderId="29" xfId="0" applyFont="1" applyFill="1" applyBorder="1" applyAlignment="1">
      <alignment horizontal="justify" vertical="center" wrapText="1"/>
    </xf>
    <xf numFmtId="0" fontId="22" fillId="0" borderId="28" xfId="0" applyFont="1" applyFill="1" applyBorder="1" applyAlignment="1">
      <alignment horizontal="justify" vertical="center" wrapText="1"/>
    </xf>
    <xf numFmtId="0" fontId="22" fillId="0" borderId="18" xfId="0" applyFont="1" applyFill="1" applyBorder="1" applyAlignment="1">
      <alignment horizontal="justify" vertical="center" wrapText="1"/>
    </xf>
    <xf numFmtId="0" fontId="22" fillId="0" borderId="43" xfId="0" applyFont="1" applyFill="1" applyBorder="1" applyAlignment="1">
      <alignment horizontal="center" vertical="center" wrapText="1"/>
    </xf>
    <xf numFmtId="0" fontId="22" fillId="0" borderId="25"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0" fillId="0" borderId="32" xfId="0" applyFill="1" applyBorder="1" applyAlignment="1">
      <alignment horizontal="center"/>
    </xf>
    <xf numFmtId="0" fontId="0" fillId="0" borderId="2" xfId="0" applyFill="1" applyBorder="1" applyAlignment="1">
      <alignment horizontal="center"/>
    </xf>
    <xf numFmtId="0" fontId="0" fillId="0" borderId="39" xfId="0" applyFill="1" applyBorder="1" applyAlignment="1">
      <alignment horizontal="center"/>
    </xf>
    <xf numFmtId="0" fontId="0" fillId="0" borderId="1" xfId="0" applyFill="1" applyBorder="1" applyAlignment="1">
      <alignment horizontal="center"/>
    </xf>
    <xf numFmtId="0" fontId="0" fillId="0" borderId="40" xfId="0" applyFill="1" applyBorder="1" applyAlignment="1">
      <alignment horizontal="center"/>
    </xf>
    <xf numFmtId="0" fontId="0" fillId="0" borderId="8" xfId="0" applyFill="1" applyBorder="1" applyAlignment="1">
      <alignment horizontal="center"/>
    </xf>
    <xf numFmtId="0" fontId="9" fillId="6" borderId="20"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42" xfId="0" applyFont="1" applyFill="1" applyBorder="1" applyAlignment="1">
      <alignment horizontal="center" vertical="center" wrapText="1"/>
    </xf>
    <xf numFmtId="0" fontId="9" fillId="6" borderId="22" xfId="0" applyFont="1" applyFill="1" applyBorder="1" applyAlignment="1">
      <alignment horizontal="center" vertical="center" wrapText="1"/>
    </xf>
    <xf numFmtId="0" fontId="9" fillId="6" borderId="33" xfId="0" applyFont="1" applyFill="1" applyBorder="1" applyAlignment="1">
      <alignment horizontal="center" vertical="center" wrapText="1"/>
    </xf>
    <xf numFmtId="0" fontId="9" fillId="6" borderId="34" xfId="0" applyFont="1" applyFill="1" applyBorder="1" applyAlignment="1">
      <alignment horizontal="center" vertical="center" wrapText="1"/>
    </xf>
    <xf numFmtId="0" fontId="9" fillId="6" borderId="44" xfId="0" applyFont="1" applyFill="1" applyBorder="1" applyAlignment="1">
      <alignment horizontal="center" vertical="center" wrapText="1"/>
    </xf>
    <xf numFmtId="0" fontId="9" fillId="6" borderId="45" xfId="0" applyFont="1" applyFill="1" applyBorder="1" applyAlignment="1">
      <alignment horizontal="center" vertical="center" wrapText="1"/>
    </xf>
    <xf numFmtId="0" fontId="9" fillId="6" borderId="46" xfId="0" applyFont="1" applyFill="1" applyBorder="1" applyAlignment="1">
      <alignment horizontal="center" vertical="center" wrapText="1"/>
    </xf>
    <xf numFmtId="0" fontId="5" fillId="6" borderId="47" xfId="0" applyFont="1" applyFill="1" applyBorder="1" applyAlignment="1">
      <alignment horizontal="center" vertical="center" wrapText="1"/>
    </xf>
    <xf numFmtId="0" fontId="5" fillId="6" borderId="48" xfId="0" applyFont="1" applyFill="1" applyBorder="1" applyAlignment="1">
      <alignment horizontal="center" vertical="center" wrapText="1"/>
    </xf>
    <xf numFmtId="0" fontId="5" fillId="6" borderId="49" xfId="0" applyFont="1" applyFill="1" applyBorder="1" applyAlignment="1">
      <alignment horizontal="center" vertical="center" wrapText="1"/>
    </xf>
    <xf numFmtId="0" fontId="5" fillId="6" borderId="26" xfId="0" applyFont="1" applyFill="1" applyBorder="1" applyAlignment="1">
      <alignment horizontal="center" vertical="center" wrapText="1"/>
    </xf>
    <xf numFmtId="0" fontId="5" fillId="6" borderId="21"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5" fillId="6" borderId="8" xfId="0" applyFont="1" applyFill="1" applyBorder="1" applyAlignment="1">
      <alignment horizontal="center"/>
    </xf>
    <xf numFmtId="0" fontId="5" fillId="6" borderId="44" xfId="0" applyFont="1" applyFill="1" applyBorder="1" applyAlignment="1">
      <alignment horizontal="center" vertical="center"/>
    </xf>
    <xf numFmtId="0" fontId="5" fillId="6" borderId="45" xfId="0" applyFont="1" applyFill="1" applyBorder="1" applyAlignment="1">
      <alignment horizontal="center" vertical="center"/>
    </xf>
    <xf numFmtId="0" fontId="5" fillId="6" borderId="30" xfId="0" applyFont="1" applyFill="1" applyBorder="1" applyAlignment="1">
      <alignment horizontal="center" vertical="center"/>
    </xf>
    <xf numFmtId="0" fontId="35" fillId="0" borderId="0" xfId="0" applyFont="1" applyFill="1" applyAlignment="1">
      <alignment horizontal="right" vertical="center"/>
    </xf>
    <xf numFmtId="0" fontId="36" fillId="0" borderId="43" xfId="0" applyFont="1" applyFill="1" applyBorder="1" applyAlignment="1">
      <alignment horizontal="center" vertical="center" wrapText="1"/>
    </xf>
    <xf numFmtId="0" fontId="36" fillId="0" borderId="25" xfId="0" applyFont="1" applyFill="1" applyBorder="1" applyAlignment="1">
      <alignment horizontal="center" vertical="center" wrapText="1"/>
    </xf>
    <xf numFmtId="0" fontId="36" fillId="0" borderId="17" xfId="0" applyFont="1" applyFill="1" applyBorder="1" applyAlignment="1">
      <alignment horizontal="center" vertical="center" wrapText="1"/>
    </xf>
    <xf numFmtId="0" fontId="4" fillId="6" borderId="6" xfId="0" applyFont="1" applyFill="1" applyBorder="1" applyAlignment="1" applyProtection="1">
      <alignment horizontal="center" vertical="center" wrapText="1"/>
      <protection locked="0"/>
    </xf>
    <xf numFmtId="0" fontId="4" fillId="6" borderId="0" xfId="0" applyFont="1" applyFill="1" applyBorder="1" applyAlignment="1" applyProtection="1">
      <alignment horizontal="center" vertical="center" wrapText="1"/>
      <protection locked="0"/>
    </xf>
    <xf numFmtId="0" fontId="4" fillId="6" borderId="38" xfId="0" applyFont="1" applyFill="1" applyBorder="1" applyAlignment="1" applyProtection="1">
      <alignment horizontal="center" vertical="center" wrapText="1"/>
      <protection locked="0"/>
    </xf>
    <xf numFmtId="0" fontId="4" fillId="6" borderId="4" xfId="0" applyFont="1" applyFill="1" applyBorder="1" applyAlignment="1" applyProtection="1">
      <alignment horizontal="center" vertical="center" wrapText="1"/>
      <protection locked="0"/>
    </xf>
    <xf numFmtId="0" fontId="4" fillId="6" borderId="5" xfId="0" applyFont="1" applyFill="1" applyBorder="1" applyAlignment="1" applyProtection="1">
      <alignment horizontal="center" vertical="center" wrapText="1"/>
      <protection locked="0"/>
    </xf>
    <xf numFmtId="0" fontId="4" fillId="6" borderId="50" xfId="0" applyFont="1" applyFill="1" applyBorder="1" applyAlignment="1" applyProtection="1">
      <alignment horizontal="center" vertical="center" wrapText="1"/>
      <protection locked="0"/>
    </xf>
    <xf numFmtId="0" fontId="1" fillId="0" borderId="51" xfId="0" applyFont="1" applyFill="1" applyBorder="1" applyAlignment="1">
      <alignment horizontal="center" vertical="center" wrapText="1"/>
    </xf>
    <xf numFmtId="0" fontId="1" fillId="0" borderId="52" xfId="0" applyFont="1" applyFill="1" applyBorder="1" applyAlignment="1">
      <alignment horizontal="center" vertical="center" wrapText="1"/>
    </xf>
    <xf numFmtId="0" fontId="1" fillId="0" borderId="43"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53"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1" fillId="0" borderId="55" xfId="0" applyFont="1" applyFill="1" applyBorder="1" applyAlignment="1">
      <alignment horizontal="center" vertical="center" wrapText="1"/>
    </xf>
    <xf numFmtId="0" fontId="1" fillId="0" borderId="56" xfId="0" applyFont="1" applyFill="1" applyBorder="1" applyAlignment="1">
      <alignment horizontal="center" vertical="center" wrapText="1"/>
    </xf>
    <xf numFmtId="9" fontId="1" fillId="0" borderId="52" xfId="40" applyFont="1" applyFill="1" applyBorder="1" applyAlignment="1">
      <alignment horizontal="center" vertical="center" wrapText="1"/>
    </xf>
    <xf numFmtId="9" fontId="1" fillId="0" borderId="56" xfId="40" applyFont="1" applyFill="1" applyBorder="1" applyAlignment="1">
      <alignment horizontal="center" vertical="center" wrapText="1"/>
    </xf>
    <xf numFmtId="0" fontId="37" fillId="0" borderId="6" xfId="35" applyFont="1" applyFill="1" applyBorder="1" applyAlignment="1">
      <alignment horizontal="center" vertical="center"/>
      <protection/>
    </xf>
    <xf numFmtId="0" fontId="11" fillId="0" borderId="57" xfId="35" applyFont="1" applyFill="1" applyBorder="1" applyAlignment="1">
      <alignment horizontal="center" vertical="center" wrapText="1"/>
      <protection/>
    </xf>
    <xf numFmtId="0" fontId="11" fillId="0" borderId="7" xfId="35" applyFont="1" applyFill="1" applyBorder="1" applyAlignment="1">
      <alignment horizontal="center" vertical="center" wrapText="1"/>
      <protection/>
    </xf>
    <xf numFmtId="0" fontId="11" fillId="0" borderId="31" xfId="35" applyFont="1" applyFill="1" applyBorder="1" applyAlignment="1">
      <alignment horizontal="center" vertical="center" wrapText="1"/>
      <protection/>
    </xf>
    <xf numFmtId="0" fontId="12" fillId="0" borderId="2" xfId="0" applyFont="1" applyBorder="1" applyAlignment="1" applyProtection="1">
      <alignment horizontal="center" vertical="center" wrapText="1"/>
      <protection locked="0"/>
    </xf>
    <xf numFmtId="0" fontId="12" fillId="0" borderId="3" xfId="0" applyFont="1" applyBorder="1" applyAlignment="1" applyProtection="1">
      <alignment horizontal="center" vertical="center" wrapText="1"/>
      <protection locked="0"/>
    </xf>
    <xf numFmtId="10" fontId="14" fillId="0" borderId="13" xfId="0" applyNumberFormat="1" applyFont="1" applyFill="1" applyBorder="1" applyAlignment="1" applyProtection="1">
      <alignment horizontal="center" vertical="center" wrapText="1"/>
      <protection locked="0"/>
    </xf>
    <xf numFmtId="10" fontId="14" fillId="0" borderId="15" xfId="0" applyNumberFormat="1" applyFont="1" applyFill="1" applyBorder="1" applyAlignment="1" applyProtection="1">
      <alignment horizontal="center" vertical="center" wrapText="1"/>
      <protection locked="0"/>
    </xf>
    <xf numFmtId="0" fontId="1" fillId="0" borderId="0" xfId="35" applyFill="1" applyAlignment="1">
      <alignment horizontal="center" vertical="center" wrapText="1"/>
      <protection/>
    </xf>
    <xf numFmtId="0" fontId="11" fillId="0" borderId="58" xfId="35" applyFont="1" applyFill="1" applyBorder="1" applyAlignment="1">
      <alignment horizontal="justify" vertical="center" wrapText="1"/>
      <protection/>
    </xf>
    <xf numFmtId="0" fontId="11" fillId="0" borderId="34" xfId="35" applyFont="1" applyFill="1" applyBorder="1" applyAlignment="1">
      <alignment horizontal="justify" vertical="center" wrapText="1"/>
      <protection/>
    </xf>
    <xf numFmtId="10" fontId="13" fillId="0" borderId="51" xfId="0" applyNumberFormat="1" applyFont="1" applyFill="1" applyBorder="1" applyAlignment="1" applyProtection="1">
      <alignment horizontal="center" vertical="center" wrapText="1"/>
      <protection locked="0"/>
    </xf>
    <xf numFmtId="10" fontId="13" fillId="0" borderId="52" xfId="0" applyNumberFormat="1" applyFont="1" applyFill="1" applyBorder="1" applyAlignment="1" applyProtection="1">
      <alignment horizontal="center" vertical="center" wrapText="1"/>
      <protection locked="0"/>
    </xf>
    <xf numFmtId="10" fontId="13" fillId="0" borderId="56" xfId="0" applyNumberFormat="1" applyFont="1" applyFill="1" applyBorder="1" applyAlignment="1" applyProtection="1">
      <alignment horizontal="center" vertical="center" wrapText="1"/>
      <protection locked="0"/>
    </xf>
    <xf numFmtId="0" fontId="12" fillId="0" borderId="8" xfId="0" applyFont="1" applyBorder="1" applyAlignment="1" applyProtection="1">
      <alignment horizontal="center" vertical="center" wrapText="1"/>
      <protection locked="0"/>
    </xf>
    <xf numFmtId="0" fontId="11" fillId="2" borderId="29" xfId="35" applyFont="1" applyFill="1" applyBorder="1" applyAlignment="1">
      <alignment horizontal="center" vertical="center" wrapText="1"/>
      <protection/>
    </xf>
    <xf numFmtId="0" fontId="11" fillId="2" borderId="28" xfId="35" applyFont="1" applyFill="1" applyBorder="1" applyAlignment="1">
      <alignment horizontal="center" vertical="center" wrapText="1"/>
      <protection/>
    </xf>
    <xf numFmtId="0" fontId="11" fillId="2" borderId="18" xfId="35" applyFont="1" applyFill="1" applyBorder="1" applyAlignment="1">
      <alignment horizontal="center" vertical="center" wrapText="1"/>
      <protection/>
    </xf>
    <xf numFmtId="0" fontId="3" fillId="4" borderId="2" xfId="35" applyFont="1" applyFill="1" applyBorder="1" applyAlignment="1">
      <alignment horizontal="center" vertical="center" wrapText="1"/>
      <protection/>
    </xf>
    <xf numFmtId="0" fontId="3" fillId="4" borderId="26" xfId="35" applyFont="1" applyFill="1" applyBorder="1" applyAlignment="1">
      <alignment horizontal="center" vertical="center" wrapText="1"/>
      <protection/>
    </xf>
    <xf numFmtId="0" fontId="3" fillId="4" borderId="16" xfId="35" applyFont="1" applyFill="1" applyBorder="1" applyAlignment="1">
      <alignment horizontal="center" vertical="center" wrapText="1"/>
      <protection/>
    </xf>
    <xf numFmtId="0" fontId="11" fillId="0" borderId="46" xfId="35" applyFont="1" applyFill="1" applyBorder="1" applyAlignment="1">
      <alignment horizontal="justify" vertical="center" wrapText="1"/>
      <protection/>
    </xf>
    <xf numFmtId="0" fontId="12" fillId="0" borderId="9" xfId="0" applyFont="1" applyBorder="1" applyAlignment="1" applyProtection="1">
      <alignment horizontal="center" vertical="center" wrapText="1"/>
      <protection locked="0"/>
    </xf>
    <xf numFmtId="10" fontId="14" fillId="0" borderId="59" xfId="0" applyNumberFormat="1" applyFont="1" applyFill="1" applyBorder="1" applyAlignment="1" applyProtection="1">
      <alignment horizontal="center" vertical="center" wrapText="1"/>
      <protection locked="0"/>
    </xf>
    <xf numFmtId="0" fontId="11" fillId="0" borderId="51" xfId="35" applyFont="1" applyFill="1" applyBorder="1" applyAlignment="1">
      <alignment horizontal="center" vertical="center" wrapText="1"/>
      <protection/>
    </xf>
    <xf numFmtId="0" fontId="11" fillId="0" borderId="52" xfId="35" applyFont="1" applyFill="1" applyBorder="1" applyAlignment="1">
      <alignment horizontal="center" vertical="center" wrapText="1"/>
      <protection/>
    </xf>
    <xf numFmtId="0" fontId="1" fillId="0" borderId="32" xfId="35" applyBorder="1">
      <alignment/>
      <protection/>
    </xf>
    <xf numFmtId="0" fontId="1" fillId="0" borderId="2" xfId="35" applyBorder="1">
      <alignment/>
      <protection/>
    </xf>
    <xf numFmtId="0" fontId="1" fillId="0" borderId="39" xfId="35" applyBorder="1">
      <alignment/>
      <protection/>
    </xf>
    <xf numFmtId="0" fontId="1" fillId="0" borderId="1" xfId="35" applyBorder="1">
      <alignment/>
      <protection/>
    </xf>
    <xf numFmtId="0" fontId="1" fillId="0" borderId="40" xfId="35" applyBorder="1">
      <alignment/>
      <protection/>
    </xf>
    <xf numFmtId="0" fontId="1" fillId="0" borderId="8" xfId="35" applyBorder="1">
      <alignment/>
      <protection/>
    </xf>
    <xf numFmtId="0" fontId="15" fillId="4" borderId="2" xfId="0" applyFont="1" applyFill="1" applyBorder="1" applyAlignment="1">
      <alignment horizontal="center" vertical="center" wrapText="1"/>
    </xf>
    <xf numFmtId="0" fontId="15" fillId="4" borderId="26"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5" fillId="4" borderId="21" xfId="0" applyFont="1" applyFill="1" applyBorder="1" applyAlignment="1">
      <alignment horizontal="center" vertical="center" wrapText="1"/>
    </xf>
    <xf numFmtId="0" fontId="28" fillId="4" borderId="1" xfId="0" applyFont="1" applyFill="1" applyBorder="1" applyAlignment="1">
      <alignment horizontal="center" vertical="center" wrapText="1"/>
    </xf>
    <xf numFmtId="0" fontId="28" fillId="4" borderId="21" xfId="0" applyFont="1" applyFill="1" applyBorder="1" applyAlignment="1">
      <alignment horizontal="center" vertical="center" wrapText="1"/>
    </xf>
    <xf numFmtId="0" fontId="28" fillId="4" borderId="8" xfId="0" applyFont="1" applyFill="1" applyBorder="1" applyAlignment="1">
      <alignment horizontal="center" vertical="center" wrapText="1"/>
    </xf>
    <xf numFmtId="0" fontId="28" fillId="4" borderId="23" xfId="0" applyFont="1" applyFill="1" applyBorder="1" applyAlignment="1">
      <alignment horizontal="center" vertical="center" wrapText="1"/>
    </xf>
    <xf numFmtId="0" fontId="3" fillId="4" borderId="35" xfId="35" applyFont="1" applyFill="1" applyBorder="1" applyAlignment="1">
      <alignment horizontal="center" vertical="center" wrapText="1"/>
      <protection/>
    </xf>
    <xf numFmtId="0" fontId="3" fillId="4" borderId="6" xfId="35" applyFont="1" applyFill="1" applyBorder="1" applyAlignment="1">
      <alignment horizontal="center" vertical="center" wrapText="1"/>
      <protection/>
    </xf>
    <xf numFmtId="0" fontId="3" fillId="4" borderId="3" xfId="35" applyFont="1" applyFill="1" applyBorder="1" applyAlignment="1">
      <alignment horizontal="center" vertical="center" wrapText="1"/>
      <protection/>
    </xf>
    <xf numFmtId="0" fontId="3" fillId="4" borderId="43" xfId="35" applyFont="1" applyFill="1" applyBorder="1" applyAlignment="1">
      <alignment horizontal="center" vertical="center" wrapText="1"/>
      <protection/>
    </xf>
    <xf numFmtId="0" fontId="3" fillId="4" borderId="25" xfId="35" applyFont="1" applyFill="1" applyBorder="1" applyAlignment="1">
      <alignment horizontal="center" vertical="center" wrapText="1"/>
      <protection/>
    </xf>
    <xf numFmtId="0" fontId="12" fillId="0" borderId="43" xfId="0" applyFont="1" applyBorder="1" applyAlignment="1" applyProtection="1">
      <alignment horizontal="center" vertical="center" wrapText="1"/>
      <protection locked="0"/>
    </xf>
    <xf numFmtId="0" fontId="12" fillId="0" borderId="17" xfId="0" applyFont="1" applyBorder="1" applyAlignment="1" applyProtection="1">
      <alignment horizontal="center" vertical="center" wrapText="1"/>
      <protection locked="0"/>
    </xf>
    <xf numFmtId="0" fontId="12" fillId="4" borderId="44" xfId="35" applyFont="1" applyFill="1" applyBorder="1" applyAlignment="1">
      <alignment horizontal="center" vertical="center" wrapText="1"/>
      <protection/>
    </xf>
    <xf numFmtId="0" fontId="12" fillId="4" borderId="30" xfId="35" applyFont="1" applyFill="1" applyBorder="1" applyAlignment="1">
      <alignment horizontal="center" vertical="center" wrapText="1"/>
      <protection/>
    </xf>
    <xf numFmtId="0" fontId="11" fillId="0" borderId="6" xfId="35" applyFont="1" applyFill="1" applyBorder="1" applyAlignment="1">
      <alignment horizontal="center" vertical="center" wrapText="1"/>
      <protection/>
    </xf>
    <xf numFmtId="0" fontId="11" fillId="0" borderId="4" xfId="35" applyFont="1" applyFill="1" applyBorder="1" applyAlignment="1">
      <alignment horizontal="center" vertical="center" wrapText="1"/>
      <protection/>
    </xf>
    <xf numFmtId="0" fontId="11" fillId="0" borderId="56" xfId="35" applyFont="1" applyFill="1" applyBorder="1" applyAlignment="1">
      <alignment horizontal="center" vertical="center" wrapText="1"/>
      <protection/>
    </xf>
    <xf numFmtId="10" fontId="14" fillId="0" borderId="60" xfId="0" applyNumberFormat="1" applyFont="1" applyFill="1" applyBorder="1" applyAlignment="1" applyProtection="1">
      <alignment horizontal="center" vertical="center" wrapText="1"/>
      <protection locked="0"/>
    </xf>
    <xf numFmtId="10" fontId="14" fillId="0" borderId="61" xfId="0" applyNumberFormat="1" applyFont="1" applyFill="1" applyBorder="1" applyAlignment="1" applyProtection="1">
      <alignment horizontal="center" vertical="center" wrapText="1"/>
      <protection locked="0"/>
    </xf>
    <xf numFmtId="0" fontId="3" fillId="4" borderId="49" xfId="35" applyFont="1" applyFill="1" applyBorder="1" applyAlignment="1">
      <alignment horizontal="center" vertical="center" wrapText="1"/>
      <protection/>
    </xf>
    <xf numFmtId="0" fontId="3" fillId="4" borderId="17" xfId="35" applyFont="1" applyFill="1" applyBorder="1" applyAlignment="1">
      <alignment horizontal="center" vertical="center" wrapText="1"/>
      <protection/>
    </xf>
    <xf numFmtId="0" fontId="11" fillId="0" borderId="47" xfId="35" applyFont="1" applyFill="1" applyBorder="1" applyAlignment="1">
      <alignment horizontal="center" vertical="center" wrapText="1"/>
      <protection/>
    </xf>
    <xf numFmtId="0" fontId="11" fillId="0" borderId="48" xfId="35" applyFont="1" applyFill="1" applyBorder="1" applyAlignment="1">
      <alignment horizontal="center" vertical="center" wrapText="1"/>
      <protection/>
    </xf>
    <xf numFmtId="0" fontId="11" fillId="0" borderId="49" xfId="35" applyFont="1" applyFill="1" applyBorder="1" applyAlignment="1">
      <alignment horizontal="center" vertical="center" wrapText="1"/>
      <protection/>
    </xf>
    <xf numFmtId="0" fontId="37" fillId="0" borderId="6" xfId="35" applyFont="1" applyFill="1" applyBorder="1" applyAlignment="1">
      <alignment horizontal="center" vertical="center" wrapText="1"/>
      <protection/>
    </xf>
    <xf numFmtId="10" fontId="11" fillId="0" borderId="51" xfId="0" applyNumberFormat="1" applyFont="1" applyFill="1" applyBorder="1" applyAlignment="1" applyProtection="1">
      <alignment horizontal="left" vertical="center" wrapText="1"/>
      <protection locked="0"/>
    </xf>
    <xf numFmtId="10" fontId="11" fillId="0" borderId="52" xfId="0" applyNumberFormat="1" applyFont="1" applyFill="1" applyBorder="1" applyAlignment="1" applyProtection="1">
      <alignment horizontal="left" vertical="center" wrapText="1"/>
      <protection locked="0"/>
    </xf>
    <xf numFmtId="10" fontId="14" fillId="0" borderId="51" xfId="0" applyNumberFormat="1" applyFont="1" applyFill="1" applyBorder="1" applyAlignment="1" applyProtection="1">
      <alignment horizontal="center" vertical="center" wrapText="1"/>
      <protection locked="0"/>
    </xf>
    <xf numFmtId="10" fontId="14" fillId="0" borderId="56" xfId="0" applyNumberFormat="1" applyFont="1" applyFill="1" applyBorder="1" applyAlignment="1" applyProtection="1">
      <alignment horizontal="center" vertical="center" wrapText="1"/>
      <protection locked="0"/>
    </xf>
    <xf numFmtId="0" fontId="11" fillId="0" borderId="62" xfId="35" applyFont="1" applyFill="1" applyBorder="1" applyAlignment="1">
      <alignment horizontal="justify" vertical="center" wrapText="1"/>
      <protection/>
    </xf>
    <xf numFmtId="0" fontId="11" fillId="0" borderId="13" xfId="35" applyFont="1" applyFill="1" applyBorder="1" applyAlignment="1">
      <alignment horizontal="justify" vertical="top" wrapText="1"/>
      <protection/>
    </xf>
    <xf numFmtId="0" fontId="11" fillId="0" borderId="15" xfId="35" applyFont="1" applyFill="1" applyBorder="1" applyAlignment="1">
      <alignment horizontal="justify" vertical="top" wrapText="1"/>
      <protection/>
    </xf>
    <xf numFmtId="0" fontId="11" fillId="0" borderId="1" xfId="35" applyFont="1" applyFill="1" applyBorder="1" applyAlignment="1">
      <alignment horizontal="justify" vertical="center" wrapText="1"/>
      <protection/>
    </xf>
    <xf numFmtId="0" fontId="32" fillId="0" borderId="6" xfId="38" applyFont="1" applyFill="1" applyBorder="1" applyAlignment="1">
      <alignment horizontal="center" vertical="center" wrapText="1"/>
      <protection/>
    </xf>
    <xf numFmtId="0" fontId="32" fillId="0" borderId="63" xfId="38" applyFont="1" applyFill="1" applyBorder="1" applyAlignment="1">
      <alignment horizontal="center" vertical="center" wrapText="1"/>
      <protection/>
    </xf>
    <xf numFmtId="0" fontId="32" fillId="0" borderId="39" xfId="38" applyFont="1" applyFill="1" applyBorder="1" applyAlignment="1">
      <alignment horizontal="center" vertical="center" wrapText="1"/>
      <protection/>
    </xf>
    <xf numFmtId="0" fontId="32" fillId="0" borderId="40" xfId="38" applyFont="1" applyFill="1" applyBorder="1" applyAlignment="1">
      <alignment horizontal="center" vertical="center" wrapText="1"/>
      <protection/>
    </xf>
    <xf numFmtId="0" fontId="32" fillId="0" borderId="2" xfId="38" applyFont="1" applyFill="1" applyBorder="1" applyAlignment="1">
      <alignment horizontal="center" vertical="center" wrapText="1"/>
      <protection/>
    </xf>
    <xf numFmtId="0" fontId="32" fillId="0" borderId="1" xfId="38" applyFont="1" applyFill="1" applyBorder="1" applyAlignment="1">
      <alignment horizontal="center" vertical="center" wrapText="1"/>
      <protection/>
    </xf>
    <xf numFmtId="0" fontId="32" fillId="0" borderId="8" xfId="38" applyFont="1" applyFill="1" applyBorder="1" applyAlignment="1">
      <alignment horizontal="center" vertical="center" wrapText="1"/>
      <protection/>
    </xf>
    <xf numFmtId="0" fontId="20" fillId="2" borderId="9"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0" fillId="2" borderId="8" xfId="0" applyFont="1" applyFill="1" applyBorder="1" applyAlignment="1">
      <alignment horizontal="center" vertical="center" wrapText="1"/>
    </xf>
    <xf numFmtId="0" fontId="10" fillId="2" borderId="0" xfId="38" applyFont="1" applyFill="1" applyAlignment="1">
      <alignment horizontal="right"/>
      <protection/>
    </xf>
    <xf numFmtId="1" fontId="20" fillId="2" borderId="9" xfId="0" applyNumberFormat="1" applyFont="1" applyFill="1" applyBorder="1" applyAlignment="1">
      <alignment horizontal="center" vertical="center" wrapText="1"/>
    </xf>
    <xf numFmtId="1" fontId="20" fillId="2" borderId="1" xfId="0" applyNumberFormat="1" applyFont="1" applyFill="1" applyBorder="1" applyAlignment="1">
      <alignment horizontal="center" vertical="center" wrapText="1"/>
    </xf>
    <xf numFmtId="1" fontId="20" fillId="2" borderId="8" xfId="0" applyNumberFormat="1" applyFont="1" applyFill="1" applyBorder="1" applyAlignment="1">
      <alignment horizontal="center" vertical="center" wrapText="1"/>
    </xf>
    <xf numFmtId="1" fontId="20" fillId="2" borderId="2" xfId="0" applyNumberFormat="1" applyFont="1" applyFill="1" applyBorder="1" applyAlignment="1">
      <alignment horizontal="center" vertical="center" wrapText="1"/>
    </xf>
    <xf numFmtId="0" fontId="3" fillId="6" borderId="5" xfId="38" applyFont="1" applyFill="1" applyBorder="1" applyAlignment="1">
      <alignment horizontal="right"/>
      <protection/>
    </xf>
    <xf numFmtId="0" fontId="9" fillId="2" borderId="0" xfId="38" applyFont="1" applyFill="1" applyBorder="1" applyAlignment="1">
      <alignment horizontal="center" vertical="center"/>
      <protection/>
    </xf>
    <xf numFmtId="0" fontId="32" fillId="0" borderId="9" xfId="38" applyFont="1" applyFill="1" applyBorder="1" applyAlignment="1">
      <alignment horizontal="center" vertical="center" wrapText="1"/>
      <protection/>
    </xf>
    <xf numFmtId="0" fontId="11" fillId="0" borderId="63" xfId="38" applyFont="1" applyFill="1" applyBorder="1" applyAlignment="1">
      <alignment horizontal="center" vertical="center" wrapText="1"/>
      <protection/>
    </xf>
    <xf numFmtId="0" fontId="11" fillId="0" borderId="39" xfId="38" applyFont="1" applyFill="1" applyBorder="1" applyAlignment="1">
      <alignment horizontal="center" vertical="center" wrapText="1"/>
      <protection/>
    </xf>
    <xf numFmtId="0" fontId="11" fillId="0" borderId="40" xfId="38" applyFont="1" applyFill="1" applyBorder="1" applyAlignment="1">
      <alignment horizontal="center" vertical="center" wrapText="1"/>
      <protection/>
    </xf>
    <xf numFmtId="0" fontId="20" fillId="2" borderId="12"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20" fillId="2" borderId="41" xfId="0" applyFont="1" applyFill="1" applyBorder="1" applyAlignment="1">
      <alignment horizontal="center" vertical="center" wrapText="1"/>
    </xf>
    <xf numFmtId="0" fontId="31" fillId="6" borderId="45" xfId="38" applyFont="1" applyFill="1" applyBorder="1" applyAlignment="1">
      <alignment horizontal="center" vertical="center" wrapText="1"/>
      <protection/>
    </xf>
    <xf numFmtId="0" fontId="31" fillId="6" borderId="19" xfId="38" applyFont="1" applyFill="1" applyBorder="1" applyAlignment="1">
      <alignment horizontal="center" vertical="center" wrapText="1"/>
      <protection/>
    </xf>
    <xf numFmtId="0" fontId="23" fillId="6" borderId="19" xfId="38" applyFont="1" applyFill="1" applyBorder="1" applyAlignment="1">
      <alignment horizontal="center" vertical="center" wrapText="1"/>
      <protection/>
    </xf>
    <xf numFmtId="0" fontId="23" fillId="6" borderId="1" xfId="38" applyFont="1" applyFill="1" applyBorder="1" applyAlignment="1">
      <alignment horizontal="center" vertical="center" wrapText="1"/>
      <protection/>
    </xf>
    <xf numFmtId="171" fontId="20" fillId="0" borderId="8" xfId="0" applyNumberFormat="1" applyFont="1" applyFill="1" applyBorder="1" applyAlignment="1">
      <alignment horizontal="center" vertical="center"/>
    </xf>
    <xf numFmtId="10" fontId="30" fillId="0" borderId="8" xfId="35" applyNumberFormat="1" applyFont="1" applyFill="1" applyBorder="1" applyAlignment="1">
      <alignment horizontal="center" vertical="center" wrapText="1"/>
      <protection/>
    </xf>
    <xf numFmtId="10" fontId="29" fillId="0" borderId="9" xfId="0" applyNumberFormat="1" applyFont="1" applyFill="1" applyBorder="1" applyAlignment="1">
      <alignment horizontal="center" vertical="center"/>
    </xf>
    <xf numFmtId="171" fontId="29" fillId="0" borderId="17" xfId="0" applyNumberFormat="1" applyFont="1" applyFill="1" applyBorder="1" applyAlignment="1">
      <alignment horizontal="center" vertical="center"/>
    </xf>
    <xf numFmtId="171" fontId="29" fillId="0" borderId="8" xfId="0" applyNumberFormat="1" applyFont="1" applyFill="1" applyBorder="1" applyAlignment="1">
      <alignment horizontal="center" vertical="center"/>
    </xf>
    <xf numFmtId="9" fontId="11" fillId="0" borderId="1" xfId="43" applyFont="1" applyFill="1" applyBorder="1" applyAlignment="1">
      <alignment horizontal="center" vertical="center"/>
    </xf>
    <xf numFmtId="171" fontId="30" fillId="0" borderId="8" xfId="0" applyNumberFormat="1" applyFont="1" applyFill="1" applyBorder="1" applyAlignment="1">
      <alignment horizontal="center" vertical="center"/>
    </xf>
    <xf numFmtId="0" fontId="11" fillId="0" borderId="51" xfId="35" applyFont="1" applyFill="1" applyBorder="1" applyAlignment="1">
      <alignment horizontal="justify" vertical="center" wrapText="1"/>
      <protection/>
    </xf>
    <xf numFmtId="0" fontId="11" fillId="0" borderId="56" xfId="35" applyFont="1" applyFill="1" applyBorder="1" applyAlignment="1">
      <alignment horizontal="justify" vertical="center" wrapText="1"/>
      <protection/>
    </xf>
    <xf numFmtId="0" fontId="11" fillId="0" borderId="51" xfId="35" applyFont="1" applyFill="1" applyBorder="1" applyAlignment="1">
      <alignment vertical="center" wrapText="1"/>
      <protection/>
    </xf>
    <xf numFmtId="0" fontId="11" fillId="0" borderId="56" xfId="35" applyFont="1" applyFill="1" applyBorder="1" applyAlignment="1">
      <alignment vertical="center" wrapText="1"/>
      <protection/>
    </xf>
    <xf numFmtId="0" fontId="11" fillId="0" borderId="34" xfId="35" applyFont="1" applyFill="1" applyBorder="1" applyAlignment="1">
      <alignment horizontal="justify" vertical="center"/>
      <protection/>
    </xf>
    <xf numFmtId="0" fontId="11" fillId="0" borderId="46" xfId="35" applyFont="1" applyFill="1" applyBorder="1" applyAlignment="1">
      <alignment horizontal="justify" vertical="top" wrapText="1"/>
      <protection/>
    </xf>
    <xf numFmtId="0" fontId="11" fillId="0" borderId="34" xfId="35" applyFont="1" applyFill="1" applyBorder="1" applyAlignment="1">
      <alignment horizontal="justify" vertical="top"/>
      <protection/>
    </xf>
    <xf numFmtId="0" fontId="11" fillId="0" borderId="51" xfId="35" applyFont="1" applyFill="1" applyBorder="1" applyAlignment="1">
      <alignment horizontal="left" vertical="top" wrapText="1"/>
      <protection/>
    </xf>
    <xf numFmtId="0" fontId="11" fillId="0" borderId="56" xfId="35" applyFont="1" applyFill="1" applyBorder="1" applyAlignment="1">
      <alignment horizontal="left" vertical="top" wrapText="1"/>
      <protection/>
    </xf>
    <xf numFmtId="0" fontId="11" fillId="0" borderId="56" xfId="35" applyFont="1" applyFill="1" applyBorder="1" applyAlignment="1">
      <alignment horizontal="left" vertical="top"/>
      <protection/>
    </xf>
    <xf numFmtId="0" fontId="11" fillId="0" borderId="52" xfId="35" applyFont="1" applyFill="1" applyBorder="1" applyAlignment="1">
      <alignment horizontal="left" vertical="top" wrapText="1"/>
      <protection/>
    </xf>
    <xf numFmtId="0" fontId="11" fillId="0" borderId="51" xfId="35" applyFont="1" applyFill="1" applyBorder="1" applyAlignment="1">
      <alignment horizontal="left" vertical="center" wrapText="1"/>
      <protection/>
    </xf>
    <xf numFmtId="0" fontId="11" fillId="0" borderId="56" xfId="35" applyFont="1" applyFill="1" applyBorder="1" applyAlignment="1">
      <alignment horizontal="left" vertical="center"/>
      <protection/>
    </xf>
    <xf numFmtId="10" fontId="11" fillId="0" borderId="56" xfId="0" applyNumberFormat="1" applyFont="1" applyFill="1" applyBorder="1" applyAlignment="1" applyProtection="1">
      <alignment horizontal="left" vertical="center" wrapText="1"/>
      <protection locked="0"/>
    </xf>
    <xf numFmtId="0" fontId="11" fillId="0" borderId="32" xfId="35" applyFont="1" applyFill="1" applyBorder="1" applyAlignment="1">
      <alignment horizontal="justify" vertical="top" wrapText="1"/>
      <protection/>
    </xf>
    <xf numFmtId="0" fontId="11" fillId="0" borderId="40" xfId="35" applyFont="1" applyFill="1" applyBorder="1" applyAlignment="1">
      <alignment horizontal="justify" vertical="top" wrapText="1"/>
      <protection/>
    </xf>
    <xf numFmtId="0" fontId="11" fillId="0" borderId="63" xfId="35" applyFont="1" applyFill="1" applyBorder="1" applyAlignment="1">
      <alignment horizontal="justify" vertical="top" wrapText="1"/>
      <protection/>
    </xf>
    <xf numFmtId="0" fontId="11" fillId="0" borderId="47" xfId="35" applyFont="1" applyFill="1" applyBorder="1" applyAlignment="1">
      <alignment horizontal="center" vertical="top" wrapText="1"/>
      <protection/>
    </xf>
    <xf numFmtId="0" fontId="11" fillId="0" borderId="49" xfId="35" applyFont="1" applyFill="1" applyBorder="1" applyAlignment="1">
      <alignment horizontal="center" vertical="top" wrapText="1"/>
      <protection/>
    </xf>
    <xf numFmtId="0" fontId="11" fillId="0" borderId="64" xfId="35" applyFont="1" applyFill="1" applyBorder="1" applyAlignment="1">
      <alignment horizontal="justify" vertical="top" wrapText="1"/>
      <protection/>
    </xf>
    <xf numFmtId="179" fontId="27" fillId="0" borderId="1" xfId="29" applyNumberFormat="1" applyFont="1" applyFill="1" applyBorder="1" applyAlignment="1">
      <alignment horizontal="right" vertical="center"/>
    </xf>
    <xf numFmtId="2" fontId="27" fillId="0" borderId="1" xfId="0" applyNumberFormat="1" applyFont="1" applyFill="1" applyBorder="1" applyAlignment="1">
      <alignment horizontal="center" vertical="center"/>
    </xf>
    <xf numFmtId="0" fontId="27" fillId="0" borderId="1" xfId="0" applyFont="1" applyFill="1" applyBorder="1" applyAlignment="1">
      <alignment horizontal="center" vertical="center"/>
    </xf>
    <xf numFmtId="176" fontId="1" fillId="0" borderId="10" xfId="29" applyNumberFormat="1" applyFont="1" applyFill="1" applyBorder="1" applyAlignment="1">
      <alignment horizontal="center" vertical="center" wrapText="1"/>
    </xf>
    <xf numFmtId="174" fontId="26" fillId="0" borderId="1" xfId="24" applyNumberFormat="1" applyFont="1" applyFill="1" applyBorder="1" applyAlignment="1">
      <alignment horizontal="center" vertical="center"/>
    </xf>
    <xf numFmtId="171" fontId="27" fillId="0" borderId="2" xfId="40" applyNumberFormat="1" applyFont="1" applyFill="1" applyBorder="1" applyAlignment="1">
      <alignment horizontal="center" vertical="center"/>
    </xf>
    <xf numFmtId="171" fontId="27" fillId="0" borderId="1" xfId="40" applyNumberFormat="1" applyFont="1" applyFill="1" applyBorder="1" applyAlignment="1">
      <alignment horizontal="center" vertical="center"/>
    </xf>
    <xf numFmtId="167" fontId="27" fillId="0" borderId="1" xfId="22" applyFont="1" applyFill="1" applyBorder="1" applyAlignment="1">
      <alignment horizontal="right" vertical="center"/>
    </xf>
    <xf numFmtId="0" fontId="5" fillId="0" borderId="65" xfId="0" applyFont="1" applyFill="1" applyBorder="1" applyAlignment="1">
      <alignment horizontal="center" vertical="center" wrapText="1"/>
    </xf>
    <xf numFmtId="0" fontId="1" fillId="0" borderId="32" xfId="0" applyFont="1" applyFill="1" applyBorder="1" applyAlignment="1">
      <alignment horizontal="justify" vertical="center" wrapText="1"/>
    </xf>
    <xf numFmtId="0" fontId="1" fillId="0" borderId="2" xfId="0" applyFont="1" applyFill="1" applyBorder="1" applyAlignment="1">
      <alignment horizontal="center" vertical="center" wrapText="1"/>
    </xf>
    <xf numFmtId="0" fontId="5" fillId="0" borderId="66" xfId="0" applyFont="1" applyFill="1" applyBorder="1" applyAlignment="1">
      <alignment horizontal="center" vertical="center" wrapText="1"/>
    </xf>
    <xf numFmtId="0" fontId="1" fillId="0" borderId="39" xfId="0" applyFont="1" applyFill="1" applyBorder="1" applyAlignment="1">
      <alignment horizontal="justify" vertical="center" wrapText="1"/>
    </xf>
    <xf numFmtId="0" fontId="1" fillId="0" borderId="1" xfId="0" applyFont="1" applyFill="1" applyBorder="1" applyAlignment="1">
      <alignment horizontal="center" vertical="center" wrapText="1"/>
    </xf>
    <xf numFmtId="0" fontId="5" fillId="0" borderId="67" xfId="0" applyFont="1" applyFill="1" applyBorder="1" applyAlignment="1">
      <alignment horizontal="center" vertical="center" wrapText="1"/>
    </xf>
    <xf numFmtId="0" fontId="1" fillId="0" borderId="40" xfId="0" applyFont="1" applyFill="1" applyBorder="1" applyAlignment="1">
      <alignment horizontal="justify" vertical="center" wrapText="1"/>
    </xf>
    <xf numFmtId="0" fontId="1" fillId="0" borderId="8"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1" fillId="0" borderId="2" xfId="0" applyFont="1" applyFill="1" applyBorder="1" applyAlignment="1">
      <alignment horizontal="justify" vertical="center" wrapText="1"/>
    </xf>
    <xf numFmtId="0" fontId="5" fillId="0" borderId="39" xfId="0" applyFont="1" applyFill="1" applyBorder="1" applyAlignment="1">
      <alignment horizontal="center" vertical="center" wrapText="1"/>
    </xf>
    <xf numFmtId="0" fontId="1" fillId="0" borderId="1" xfId="0" applyFont="1" applyFill="1" applyBorder="1" applyAlignment="1">
      <alignment horizontal="justify" vertical="center" wrapText="1"/>
    </xf>
    <xf numFmtId="0" fontId="5" fillId="0" borderId="64" xfId="0" applyFont="1" applyFill="1" applyBorder="1" applyAlignment="1">
      <alignment horizontal="center" vertical="center" wrapText="1"/>
    </xf>
    <xf numFmtId="0" fontId="1" fillId="0" borderId="3" xfId="0" applyFont="1" applyFill="1" applyBorder="1" applyAlignment="1">
      <alignment horizontal="justify" vertical="center" wrapText="1"/>
    </xf>
    <xf numFmtId="0" fontId="1" fillId="0" borderId="3"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1" fillId="0" borderId="8" xfId="0" applyFont="1" applyFill="1" applyBorder="1" applyAlignment="1">
      <alignment horizontal="justify" vertical="center" wrapText="1"/>
    </xf>
    <xf numFmtId="0" fontId="1" fillId="0" borderId="32" xfId="38" applyBorder="1" applyAlignment="1">
      <alignment horizontal="center"/>
      <protection/>
    </xf>
    <xf numFmtId="0" fontId="1" fillId="0" borderId="2" xfId="38" applyBorder="1" applyAlignment="1">
      <alignment horizontal="center"/>
      <protection/>
    </xf>
    <xf numFmtId="0" fontId="1" fillId="0" borderId="26" xfId="38" applyBorder="1" applyAlignment="1">
      <alignment horizontal="center"/>
      <protection/>
    </xf>
    <xf numFmtId="0" fontId="1" fillId="0" borderId="39" xfId="38" applyBorder="1" applyAlignment="1">
      <alignment horizontal="center"/>
      <protection/>
    </xf>
    <xf numFmtId="0" fontId="1" fillId="0" borderId="1" xfId="38" applyBorder="1" applyAlignment="1">
      <alignment horizontal="center"/>
      <protection/>
    </xf>
    <xf numFmtId="0" fontId="1" fillId="0" borderId="21" xfId="38" applyBorder="1" applyAlignment="1">
      <alignment horizontal="center"/>
      <protection/>
    </xf>
    <xf numFmtId="0" fontId="1" fillId="0" borderId="64" xfId="38" applyBorder="1" applyAlignment="1">
      <alignment horizontal="center"/>
      <protection/>
    </xf>
    <xf numFmtId="0" fontId="1" fillId="0" borderId="3" xfId="38" applyBorder="1" applyAlignment="1">
      <alignment horizontal="center"/>
      <protection/>
    </xf>
    <xf numFmtId="0" fontId="1" fillId="0" borderId="16" xfId="38" applyBorder="1" applyAlignment="1">
      <alignment horizontal="center"/>
      <protection/>
    </xf>
    <xf numFmtId="0" fontId="23" fillId="6" borderId="68" xfId="38" applyFont="1" applyFill="1" applyBorder="1" applyAlignment="1">
      <alignment horizontal="center" vertical="center" wrapText="1"/>
      <protection/>
    </xf>
    <xf numFmtId="0" fontId="23" fillId="6" borderId="3" xfId="38" applyFont="1" applyFill="1" applyBorder="1" applyAlignment="1">
      <alignment horizontal="center" vertical="center" wrapText="1"/>
      <protection/>
    </xf>
    <xf numFmtId="0" fontId="12" fillId="6" borderId="32" xfId="38" applyFont="1" applyFill="1" applyBorder="1" applyAlignment="1">
      <alignment horizontal="center" vertical="center" wrapText="1"/>
      <protection/>
    </xf>
    <xf numFmtId="0" fontId="12" fillId="6" borderId="2" xfId="38" applyFont="1" applyFill="1" applyBorder="1" applyAlignment="1">
      <alignment horizontal="center" vertical="center" wrapText="1"/>
      <protection/>
    </xf>
    <xf numFmtId="0" fontId="12" fillId="6" borderId="26" xfId="38" applyFont="1" applyFill="1" applyBorder="1" applyAlignment="1">
      <alignment horizontal="center" vertical="center" wrapText="1"/>
      <protection/>
    </xf>
    <xf numFmtId="0" fontId="5" fillId="0" borderId="10" xfId="38" applyFont="1" applyBorder="1">
      <alignment/>
      <protection/>
    </xf>
    <xf numFmtId="0" fontId="5" fillId="0" borderId="1" xfId="38" applyFont="1" applyBorder="1">
      <alignment/>
      <protection/>
    </xf>
    <xf numFmtId="0" fontId="5" fillId="0" borderId="1" xfId="38" applyFont="1" applyBorder="1" applyAlignment="1">
      <alignment vertical="center" wrapText="1"/>
      <protection/>
    </xf>
    <xf numFmtId="0" fontId="5" fillId="0" borderId="1" xfId="38" applyFont="1" applyBorder="1" applyAlignment="1">
      <alignment wrapText="1"/>
      <protection/>
    </xf>
    <xf numFmtId="0" fontId="12" fillId="6" borderId="40" xfId="38" applyFont="1" applyFill="1" applyBorder="1" applyAlignment="1">
      <alignment horizontal="center" vertical="center" wrapText="1"/>
      <protection/>
    </xf>
    <xf numFmtId="0" fontId="12" fillId="6" borderId="8" xfId="38" applyFont="1" applyFill="1" applyBorder="1" applyAlignment="1">
      <alignment horizontal="center" vertical="center" wrapText="1"/>
      <protection/>
    </xf>
    <xf numFmtId="0" fontId="12" fillId="6" borderId="8" xfId="38" applyFont="1" applyFill="1" applyBorder="1" applyAlignment="1">
      <alignment horizontal="center" vertical="center"/>
      <protection/>
    </xf>
    <xf numFmtId="0" fontId="12" fillId="6" borderId="23" xfId="38" applyFont="1" applyFill="1" applyBorder="1" applyAlignment="1">
      <alignment horizontal="center" vertical="center" wrapText="1"/>
      <protection/>
    </xf>
    <xf numFmtId="0" fontId="10" fillId="0" borderId="1" xfId="48" applyFont="1" applyBorder="1" applyAlignment="1">
      <alignment horizontal="center" vertical="center" wrapText="1"/>
      <protection/>
    </xf>
    <xf numFmtId="0" fontId="5" fillId="0" borderId="1" xfId="38" applyFont="1" applyBorder="1" applyAlignment="1">
      <alignment horizontal="center" vertical="center" wrapText="1"/>
      <protection/>
    </xf>
    <xf numFmtId="0" fontId="10" fillId="0" borderId="1" xfId="48" applyFont="1" applyBorder="1" applyAlignment="1">
      <alignment vertical="center" wrapText="1"/>
      <protection/>
    </xf>
    <xf numFmtId="9" fontId="32" fillId="0" borderId="27" xfId="62" applyFont="1" applyFill="1" applyBorder="1" applyAlignment="1">
      <alignment horizontal="center" vertical="center" wrapText="1"/>
    </xf>
    <xf numFmtId="10" fontId="32" fillId="0" borderId="27" xfId="62" applyNumberFormat="1" applyFont="1" applyFill="1" applyBorder="1" applyAlignment="1">
      <alignment horizontal="center" vertical="center" wrapText="1"/>
    </xf>
    <xf numFmtId="9" fontId="32" fillId="2" borderId="27" xfId="62" applyFont="1" applyFill="1" applyBorder="1" applyAlignment="1">
      <alignment horizontal="center" vertical="center" wrapText="1"/>
    </xf>
    <xf numFmtId="9" fontId="32" fillId="0" borderId="21" xfId="62" applyFont="1" applyFill="1" applyBorder="1" applyAlignment="1">
      <alignment horizontal="center" vertical="center" wrapText="1"/>
    </xf>
    <xf numFmtId="9" fontId="32" fillId="2" borderId="21" xfId="62" applyFont="1" applyFill="1" applyBorder="1" applyAlignment="1">
      <alignment horizontal="center" vertical="center" wrapText="1"/>
    </xf>
    <xf numFmtId="175" fontId="32" fillId="2" borderId="27" xfId="62" applyNumberFormat="1" applyFont="1" applyFill="1" applyBorder="1" applyAlignment="1">
      <alignment horizontal="center" vertical="center" wrapText="1"/>
    </xf>
    <xf numFmtId="175" fontId="32" fillId="0" borderId="27" xfId="62" applyNumberFormat="1" applyFont="1" applyFill="1" applyBorder="1" applyAlignment="1">
      <alignment horizontal="center" vertical="center" wrapText="1"/>
    </xf>
    <xf numFmtId="0" fontId="32" fillId="0" borderId="13" xfId="38" applyFont="1" applyFill="1" applyBorder="1" applyAlignment="1">
      <alignment horizontal="center" vertical="center" wrapText="1"/>
      <protection/>
    </xf>
    <xf numFmtId="171" fontId="32" fillId="2" borderId="26" xfId="62" applyNumberFormat="1" applyFont="1" applyFill="1" applyBorder="1" applyAlignment="1">
      <alignment horizontal="center" vertical="center" wrapText="1"/>
    </xf>
    <xf numFmtId="171" fontId="32" fillId="0" borderId="26" xfId="62" applyNumberFormat="1" applyFont="1" applyFill="1" applyBorder="1" applyAlignment="1">
      <alignment horizontal="center" vertical="center" wrapText="1"/>
    </xf>
    <xf numFmtId="10" fontId="32" fillId="2" borderId="26" xfId="62" applyNumberFormat="1" applyFont="1" applyFill="1" applyBorder="1" applyAlignment="1">
      <alignment horizontal="center" vertical="center" wrapText="1"/>
    </xf>
    <xf numFmtId="0" fontId="32" fillId="0" borderId="14" xfId="38" applyFont="1" applyFill="1" applyBorder="1" applyAlignment="1">
      <alignment horizontal="center" vertical="center" wrapText="1"/>
      <protection/>
    </xf>
    <xf numFmtId="0" fontId="32" fillId="0" borderId="15" xfId="38" applyFont="1" applyFill="1" applyBorder="1" applyAlignment="1">
      <alignment horizontal="center" vertical="center" wrapText="1"/>
      <protection/>
    </xf>
    <xf numFmtId="9" fontId="32" fillId="2" borderId="26" xfId="62" applyFont="1" applyFill="1" applyBorder="1" applyAlignment="1">
      <alignment horizontal="center" vertical="center" wrapText="1"/>
    </xf>
    <xf numFmtId="0" fontId="32" fillId="0" borderId="64" xfId="38" applyFont="1" applyFill="1" applyBorder="1" applyAlignment="1">
      <alignment horizontal="center" vertical="center" wrapText="1"/>
      <protection/>
    </xf>
    <xf numFmtId="0" fontId="32" fillId="0" borderId="3" xfId="38" applyFont="1" applyFill="1" applyBorder="1" applyAlignment="1">
      <alignment horizontal="center" vertical="center" wrapText="1"/>
      <protection/>
    </xf>
    <xf numFmtId="177" fontId="32" fillId="6" borderId="69" xfId="38" applyNumberFormat="1" applyFont="1" applyFill="1" applyBorder="1" applyAlignment="1">
      <alignment vertical="center" wrapText="1"/>
      <protection/>
    </xf>
    <xf numFmtId="3" fontId="32" fillId="2" borderId="16" xfId="38" applyNumberFormat="1" applyFont="1" applyFill="1" applyBorder="1" applyAlignment="1">
      <alignment horizontal="center" vertical="center" wrapText="1"/>
      <protection/>
    </xf>
    <xf numFmtId="3" fontId="32" fillId="0" borderId="16" xfId="38" applyNumberFormat="1" applyFont="1" applyFill="1" applyBorder="1" applyAlignment="1">
      <alignment horizontal="center" vertical="center" wrapText="1"/>
      <protection/>
    </xf>
    <xf numFmtId="0" fontId="32" fillId="6" borderId="2" xfId="38" applyFont="1" applyFill="1" applyBorder="1" applyAlignment="1">
      <alignment horizontal="center" vertical="center" wrapText="1"/>
      <protection/>
    </xf>
    <xf numFmtId="165" fontId="1" fillId="6" borderId="2" xfId="38" applyNumberFormat="1" applyFill="1" applyBorder="1">
      <alignment/>
      <protection/>
    </xf>
    <xf numFmtId="165" fontId="1" fillId="6" borderId="26" xfId="38" applyNumberFormat="1" applyFill="1" applyBorder="1">
      <alignment/>
      <protection/>
    </xf>
    <xf numFmtId="0" fontId="12" fillId="6" borderId="39" xfId="38" applyFont="1" applyFill="1" applyBorder="1" applyAlignment="1">
      <alignment horizontal="center" vertical="center" wrapText="1"/>
      <protection/>
    </xf>
    <xf numFmtId="0" fontId="12" fillId="6" borderId="1" xfId="38" applyFont="1" applyFill="1" applyBorder="1" applyAlignment="1">
      <alignment horizontal="center" vertical="center" wrapText="1"/>
      <protection/>
    </xf>
    <xf numFmtId="0" fontId="32" fillId="6" borderId="1" xfId="38" applyFont="1" applyFill="1" applyBorder="1" applyAlignment="1">
      <alignment horizontal="center" vertical="center" wrapText="1"/>
      <protection/>
    </xf>
    <xf numFmtId="165" fontId="1" fillId="6" borderId="1" xfId="38" applyNumberFormat="1" applyFill="1" applyBorder="1">
      <alignment/>
      <protection/>
    </xf>
    <xf numFmtId="165" fontId="1" fillId="6" borderId="21" xfId="38" applyNumberFormat="1" applyFill="1" applyBorder="1">
      <alignment/>
      <protection/>
    </xf>
    <xf numFmtId="0" fontId="32" fillId="6" borderId="8" xfId="38" applyFont="1" applyFill="1" applyBorder="1" applyAlignment="1">
      <alignment horizontal="center" vertical="center" wrapText="1"/>
      <protection/>
    </xf>
    <xf numFmtId="0" fontId="1" fillId="6" borderId="8" xfId="38" applyFill="1" applyBorder="1">
      <alignment/>
      <protection/>
    </xf>
    <xf numFmtId="165" fontId="1" fillId="6" borderId="8" xfId="38" applyNumberFormat="1" applyFill="1" applyBorder="1">
      <alignment/>
      <protection/>
    </xf>
    <xf numFmtId="0" fontId="1" fillId="6" borderId="23" xfId="38" applyFill="1" applyBorder="1">
      <alignment/>
      <protection/>
    </xf>
  </cellXfs>
  <cellStyles count="49">
    <cellStyle name="Normal" xfId="0"/>
    <cellStyle name="Percent" xfId="15"/>
    <cellStyle name="Currency" xfId="16"/>
    <cellStyle name="Currency [0]" xfId="17"/>
    <cellStyle name="Comma" xfId="18"/>
    <cellStyle name="Comma [0]" xfId="19"/>
    <cellStyle name="Coma 2" xfId="20"/>
    <cellStyle name="Coma 2 2" xfId="21"/>
    <cellStyle name="Millares" xfId="22"/>
    <cellStyle name="Millares 2" xfId="23"/>
    <cellStyle name="Millares 2 2" xfId="24"/>
    <cellStyle name="Millares 3" xfId="25"/>
    <cellStyle name="Millares 3 2" xfId="26"/>
    <cellStyle name="Millares 4" xfId="27"/>
    <cellStyle name="Moneda" xfId="28"/>
    <cellStyle name="Moneda 2" xfId="29"/>
    <cellStyle name="Moneda 2 2" xfId="30"/>
    <cellStyle name="Moneda 2 2 2" xfId="31"/>
    <cellStyle name="Moneda 2 3" xfId="32"/>
    <cellStyle name="Moneda 3" xfId="33"/>
    <cellStyle name="Moneda 4" xfId="34"/>
    <cellStyle name="Normal 2" xfId="35"/>
    <cellStyle name="Normal 2 10" xfId="36"/>
    <cellStyle name="Normal 3" xfId="37"/>
    <cellStyle name="Normal 3 2" xfId="38"/>
    <cellStyle name="Normal 4 2" xfId="39"/>
    <cellStyle name="Porcentaje" xfId="40"/>
    <cellStyle name="Porcentual 2" xfId="41"/>
    <cellStyle name="Porcentual 2 2" xfId="42"/>
    <cellStyle name="Porcentaje 2" xfId="43"/>
    <cellStyle name="Millares 5" xfId="44"/>
    <cellStyle name="Moneda 3 2" xfId="45"/>
    <cellStyle name="Moneda 5" xfId="46"/>
    <cellStyle name="Porcentaje 3" xfId="47"/>
    <cellStyle name="Normal_573_2009_ Actualizado 22_12_2009" xfId="48"/>
    <cellStyle name="Millares [0] 2" xfId="49"/>
    <cellStyle name="Millares [0] 3 2" xfId="50"/>
    <cellStyle name="Millares [0] 3 4 4" xfId="51"/>
    <cellStyle name="Millares 10" xfId="52"/>
    <cellStyle name="Millares 2 2 2" xfId="53"/>
    <cellStyle name="Millares 2 5" xfId="54"/>
    <cellStyle name="Millares 2 5 2" xfId="55"/>
    <cellStyle name="Moneda [0] 2" xfId="56"/>
    <cellStyle name="Moneda 11" xfId="57"/>
    <cellStyle name="Moneda 2 3 2 2 2" xfId="58"/>
    <cellStyle name="Moneda 2 4" xfId="59"/>
    <cellStyle name="Normal 4" xfId="60"/>
    <cellStyle name="Porcentaje 2 2" xfId="61"/>
    <cellStyle name="Porcentaje 2 3"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790575</xdr:colOff>
      <xdr:row>1</xdr:row>
      <xdr:rowOff>333375</xdr:rowOff>
    </xdr:from>
    <xdr:to>
      <xdr:col>4</xdr:col>
      <xdr:colOff>933450</xdr:colOff>
      <xdr:row>4</xdr:row>
      <xdr:rowOff>66675</xdr:rowOff>
    </xdr:to>
    <xdr:pic>
      <xdr:nvPicPr>
        <xdr:cNvPr id="15579" name="Picture 110"/>
        <xdr:cNvPicPr preferRelativeResize="1">
          <a:picLocks noChangeAspect="1"/>
        </xdr:cNvPicPr>
      </xdr:nvPicPr>
      <xdr:blipFill>
        <a:blip r:embed="rId1"/>
        <a:stretch>
          <a:fillRect/>
        </a:stretch>
      </xdr:blipFill>
      <xdr:spPr bwMode="auto">
        <a:xfrm>
          <a:off x="1704975" y="600075"/>
          <a:ext cx="1362075" cy="933450"/>
        </a:xfrm>
        <a:prstGeom prst="rect">
          <a:avLst/>
        </a:prstGeom>
        <a:solidFill>
          <a:srgbClr val="FFFFFF"/>
        </a:solid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495300</xdr:colOff>
      <xdr:row>0</xdr:row>
      <xdr:rowOff>276225</xdr:rowOff>
    </xdr:from>
    <xdr:to>
      <xdr:col>3</xdr:col>
      <xdr:colOff>180975</xdr:colOff>
      <xdr:row>3</xdr:row>
      <xdr:rowOff>28575</xdr:rowOff>
    </xdr:to>
    <xdr:pic>
      <xdr:nvPicPr>
        <xdr:cNvPr id="9967" name="Imagen 2"/>
        <xdr:cNvPicPr preferRelativeResize="1">
          <a:picLocks noChangeAspect="1"/>
        </xdr:cNvPicPr>
      </xdr:nvPicPr>
      <xdr:blipFill>
        <a:blip r:embed="rId1"/>
        <a:stretch>
          <a:fillRect/>
        </a:stretch>
      </xdr:blipFill>
      <xdr:spPr bwMode="auto">
        <a:xfrm>
          <a:off x="1133475" y="0"/>
          <a:ext cx="657225" cy="0"/>
        </a:xfrm>
        <a:prstGeom prst="rect">
          <a:avLst/>
        </a:prstGeom>
        <a:solidFill>
          <a:srgbClr val="FFFFFF"/>
        </a:solidFill>
        <a:ln w="9525">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285750</xdr:rowOff>
    </xdr:from>
    <xdr:to>
      <xdr:col>1</xdr:col>
      <xdr:colOff>523875</xdr:colOff>
      <xdr:row>2</xdr:row>
      <xdr:rowOff>304800</xdr:rowOff>
    </xdr:to>
    <xdr:pic>
      <xdr:nvPicPr>
        <xdr:cNvPr id="2" name="Imagen 2"/>
        <xdr:cNvPicPr preferRelativeResize="1">
          <a:picLocks noChangeAspect="1"/>
        </xdr:cNvPicPr>
      </xdr:nvPicPr>
      <xdr:blipFill>
        <a:blip r:embed="rId1"/>
        <a:stretch>
          <a:fillRect/>
        </a:stretch>
      </xdr:blipFill>
      <xdr:spPr bwMode="auto">
        <a:xfrm>
          <a:off x="133350" y="285750"/>
          <a:ext cx="1066800" cy="819150"/>
        </a:xfrm>
        <a:prstGeom prst="rect">
          <a:avLst/>
        </a:prstGeom>
        <a:solidFill>
          <a:srgbClr val="FFFFFF"/>
        </a:solidFill>
        <a:ln w="9525">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276225</xdr:colOff>
      <xdr:row>0</xdr:row>
      <xdr:rowOff>0</xdr:rowOff>
    </xdr:from>
    <xdr:to>
      <xdr:col>2</xdr:col>
      <xdr:colOff>323850</xdr:colOff>
      <xdr:row>2</xdr:row>
      <xdr:rowOff>180975</xdr:rowOff>
    </xdr:to>
    <xdr:pic>
      <xdr:nvPicPr>
        <xdr:cNvPr id="3" name="Imagen 2"/>
        <xdr:cNvPicPr preferRelativeResize="1">
          <a:picLocks noChangeAspect="1"/>
        </xdr:cNvPicPr>
      </xdr:nvPicPr>
      <xdr:blipFill>
        <a:blip r:embed="rId1"/>
        <a:stretch>
          <a:fillRect/>
        </a:stretch>
      </xdr:blipFill>
      <xdr:spPr>
        <a:xfrm>
          <a:off x="276225" y="0"/>
          <a:ext cx="1571625" cy="561975"/>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172.22.1.31\Documents%20and%20Settings\DIANA.OVIEDO\Escritorio\AJUSTES%20PROCEDIMIENTOS%20JUNIO%203\Procedimiento%2002\Documents%20and%20Settings\Andre\My%20Documents\Downloads\Territorializacion\Formatos%20de%20Territorializacion%20a%2031_12_2009\285_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85"/>
      <sheetName val="Meta 11"/>
      <sheetName val="Meta12"/>
      <sheetName val="Variables"/>
      <sheetName val="GESTIÓN"/>
    </sheetNames>
    <sheetDataSet>
      <sheetData sheetId="0"/>
      <sheetData sheetId="1"/>
      <sheetData sheetId="2"/>
      <sheetData sheetId="3">
        <row r="1">
          <cell r="A1" t="str">
            <v>GRUPO ETAREO</v>
          </cell>
          <cell r="C1" t="str">
            <v>CONDICION POBLACIONAL</v>
          </cell>
          <cell r="H1" t="str">
            <v>GRUPOS ETNICOS</v>
          </cell>
        </row>
        <row r="2">
          <cell r="A2" t="str">
            <v>0-5 años Primera infancia </v>
          </cell>
          <cell r="C2" t="str">
            <v>Todos los Grupos</v>
          </cell>
          <cell r="H2" t="str">
            <v>Todos los grupos</v>
          </cell>
        </row>
        <row r="3">
          <cell r="A3" t="str">
            <v>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15"/>
  <sheetViews>
    <sheetView tabSelected="1" view="pageBreakPreview" zoomScale="60" workbookViewId="0" topLeftCell="D12">
      <selection activeCell="AU14" sqref="AU14"/>
    </sheetView>
  </sheetViews>
  <sheetFormatPr defaultColWidth="11.421875" defaultRowHeight="15"/>
  <cols>
    <col min="1" max="1" width="5.8515625" style="1" customWidth="1"/>
    <col min="2" max="2" width="7.8515625" style="1" customWidth="1"/>
    <col min="3" max="3" width="12.7109375" style="1" customWidth="1"/>
    <col min="4" max="4" width="5.57421875" style="1" customWidth="1"/>
    <col min="5" max="5" width="14.00390625" style="1" customWidth="1"/>
    <col min="6" max="6" width="7.57421875" style="1" customWidth="1"/>
    <col min="7" max="7" width="10.7109375" style="1" customWidth="1"/>
    <col min="8" max="8" width="8.8515625" style="1" customWidth="1"/>
    <col min="9" max="9" width="10.421875" style="1" customWidth="1"/>
    <col min="10" max="10" width="13.57421875" style="22" customWidth="1"/>
    <col min="11" max="11" width="10.00390625" style="30" hidden="1" customWidth="1"/>
    <col min="12" max="12" width="6.57421875" style="29" hidden="1" customWidth="1"/>
    <col min="13" max="13" width="9.140625" style="22" hidden="1" customWidth="1"/>
    <col min="14" max="14" width="7.57421875" style="30" customWidth="1"/>
    <col min="15" max="15" width="13.28125" style="30" hidden="1" customWidth="1"/>
    <col min="16" max="16" width="9.8515625" style="29" hidden="1" customWidth="1"/>
    <col min="17" max="17" width="11.28125" style="29" hidden="1" customWidth="1"/>
    <col min="18" max="18" width="11.00390625" style="29" hidden="1" customWidth="1"/>
    <col min="19" max="19" width="9.57421875" style="29" hidden="1" customWidth="1"/>
    <col min="20" max="20" width="8.8515625" style="30" customWidth="1"/>
    <col min="21" max="21" width="11.00390625" style="30" hidden="1" customWidth="1"/>
    <col min="22" max="22" width="7.57421875" style="29" hidden="1" customWidth="1"/>
    <col min="23" max="23" width="19.8515625" style="29" hidden="1" customWidth="1"/>
    <col min="24" max="24" width="10.7109375" style="29" hidden="1" customWidth="1"/>
    <col min="25" max="25" width="11.7109375" style="29" customWidth="1"/>
    <col min="26" max="26" width="12.7109375" style="30" customWidth="1"/>
    <col min="27" max="27" width="24.8515625" style="30" hidden="1" customWidth="1"/>
    <col min="28" max="28" width="7.7109375" style="29" customWidth="1"/>
    <col min="29" max="31" width="19.8515625" style="29" hidden="1" customWidth="1"/>
    <col min="32" max="32" width="15.140625" style="30" hidden="1" customWidth="1"/>
    <col min="33" max="33" width="25.57421875" style="30" hidden="1" customWidth="1"/>
    <col min="34" max="34" width="8.7109375" style="30" customWidth="1"/>
    <col min="35" max="37" width="19.8515625" style="30" hidden="1" customWidth="1"/>
    <col min="38" max="38" width="15.28125" style="30" hidden="1" customWidth="1"/>
    <col min="39" max="39" width="8.8515625" style="1" customWidth="1"/>
    <col min="40" max="40" width="7.57421875" style="1" customWidth="1"/>
    <col min="41" max="41" width="8.421875" style="1" customWidth="1"/>
    <col min="42" max="42" width="10.421875" style="1" customWidth="1"/>
    <col min="43" max="43" width="10.28125" style="1" customWidth="1"/>
    <col min="44" max="44" width="12.28125" style="1" customWidth="1"/>
    <col min="45" max="45" width="55.57421875" style="1" customWidth="1"/>
    <col min="46" max="46" width="18.8515625" style="1" customWidth="1"/>
    <col min="47" max="47" width="20.8515625" style="1" customWidth="1"/>
    <col min="48" max="48" width="20.00390625" style="1" customWidth="1"/>
    <col min="49" max="49" width="13.57421875" style="1" customWidth="1"/>
    <col min="50" max="50" width="11.421875" style="1" customWidth="1"/>
    <col min="51" max="51" width="56.57421875" style="1" customWidth="1"/>
    <col min="52" max="16384" width="11.421875" style="1" customWidth="1"/>
  </cols>
  <sheetData>
    <row r="1" spans="1:49" ht="21" customHeight="1" thickBot="1">
      <c r="A1" s="4"/>
      <c r="B1" s="4"/>
      <c r="C1" s="4"/>
      <c r="D1" s="4"/>
      <c r="E1" s="4"/>
      <c r="F1" s="4"/>
      <c r="G1" s="4"/>
      <c r="H1" s="4"/>
      <c r="I1" s="4"/>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4"/>
      <c r="AN1" s="4"/>
      <c r="AO1" s="4"/>
      <c r="AP1" s="4"/>
      <c r="AQ1" s="4"/>
      <c r="AR1" s="4"/>
      <c r="AS1" s="4"/>
      <c r="AT1" s="4"/>
      <c r="AU1" s="4"/>
      <c r="AV1" s="4"/>
      <c r="AW1" s="4"/>
    </row>
    <row r="2" spans="1:49" ht="38.25" customHeight="1">
      <c r="A2" s="233"/>
      <c r="B2" s="234"/>
      <c r="C2" s="234"/>
      <c r="D2" s="234"/>
      <c r="E2" s="234"/>
      <c r="F2" s="234"/>
      <c r="G2" s="235"/>
      <c r="H2" s="242" t="s">
        <v>0</v>
      </c>
      <c r="I2" s="242"/>
      <c r="J2" s="242"/>
      <c r="K2" s="242"/>
      <c r="L2" s="242"/>
      <c r="M2" s="242"/>
      <c r="N2" s="242"/>
      <c r="O2" s="242"/>
      <c r="P2" s="242"/>
      <c r="Q2" s="242"/>
      <c r="R2" s="242"/>
      <c r="S2" s="242"/>
      <c r="T2" s="242"/>
      <c r="U2" s="242"/>
      <c r="V2" s="242"/>
      <c r="W2" s="242"/>
      <c r="X2" s="242"/>
      <c r="Y2" s="242"/>
      <c r="Z2" s="242"/>
      <c r="AA2" s="242"/>
      <c r="AB2" s="242"/>
      <c r="AC2" s="242"/>
      <c r="AD2" s="242"/>
      <c r="AE2" s="242"/>
      <c r="AF2" s="242"/>
      <c r="AG2" s="242"/>
      <c r="AH2" s="242"/>
      <c r="AI2" s="242"/>
      <c r="AJ2" s="242"/>
      <c r="AK2" s="242"/>
      <c r="AL2" s="242"/>
      <c r="AM2" s="242"/>
      <c r="AN2" s="242"/>
      <c r="AO2" s="242"/>
      <c r="AP2" s="242"/>
      <c r="AQ2" s="242"/>
      <c r="AR2" s="242"/>
      <c r="AS2" s="242"/>
      <c r="AT2" s="242"/>
      <c r="AU2" s="242"/>
      <c r="AV2" s="242"/>
      <c r="AW2" s="243"/>
    </row>
    <row r="3" spans="1:49" ht="28.5" customHeight="1">
      <c r="A3" s="236"/>
      <c r="B3" s="237"/>
      <c r="C3" s="237"/>
      <c r="D3" s="237"/>
      <c r="E3" s="237"/>
      <c r="F3" s="237"/>
      <c r="G3" s="238"/>
      <c r="H3" s="244" t="s">
        <v>84</v>
      </c>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5"/>
    </row>
    <row r="4" spans="1:49" ht="27.75" customHeight="1">
      <c r="A4" s="236"/>
      <c r="B4" s="237"/>
      <c r="C4" s="237"/>
      <c r="D4" s="237"/>
      <c r="E4" s="237"/>
      <c r="F4" s="237"/>
      <c r="G4" s="238"/>
      <c r="H4" s="244" t="s">
        <v>1</v>
      </c>
      <c r="I4" s="244"/>
      <c r="J4" s="244"/>
      <c r="K4" s="244"/>
      <c r="L4" s="244"/>
      <c r="M4" s="244"/>
      <c r="N4" s="244"/>
      <c r="O4" s="244"/>
      <c r="P4" s="244"/>
      <c r="Q4" s="244"/>
      <c r="R4" s="244"/>
      <c r="S4" s="244" t="s">
        <v>85</v>
      </c>
      <c r="T4" s="244"/>
      <c r="U4" s="244"/>
      <c r="V4" s="244"/>
      <c r="W4" s="244"/>
      <c r="X4" s="244"/>
      <c r="Y4" s="244"/>
      <c r="Z4" s="244"/>
      <c r="AA4" s="244"/>
      <c r="AB4" s="244"/>
      <c r="AC4" s="244"/>
      <c r="AD4" s="244"/>
      <c r="AE4" s="244"/>
      <c r="AF4" s="244"/>
      <c r="AG4" s="244"/>
      <c r="AH4" s="244"/>
      <c r="AI4" s="244"/>
      <c r="AJ4" s="244"/>
      <c r="AK4" s="244"/>
      <c r="AL4" s="244"/>
      <c r="AM4" s="244"/>
      <c r="AN4" s="244"/>
      <c r="AO4" s="244"/>
      <c r="AP4" s="244"/>
      <c r="AQ4" s="244"/>
      <c r="AR4" s="244"/>
      <c r="AS4" s="244"/>
      <c r="AT4" s="244"/>
      <c r="AU4" s="244"/>
      <c r="AV4" s="244"/>
      <c r="AW4" s="245"/>
    </row>
    <row r="5" spans="1:49" ht="26.25" customHeight="1">
      <c r="A5" s="236"/>
      <c r="B5" s="237"/>
      <c r="C5" s="237"/>
      <c r="D5" s="237"/>
      <c r="E5" s="237"/>
      <c r="F5" s="237"/>
      <c r="G5" s="238"/>
      <c r="H5" s="244" t="s">
        <v>3</v>
      </c>
      <c r="I5" s="244"/>
      <c r="J5" s="244"/>
      <c r="K5" s="244"/>
      <c r="L5" s="244"/>
      <c r="M5" s="244"/>
      <c r="N5" s="244"/>
      <c r="O5" s="244"/>
      <c r="P5" s="244"/>
      <c r="Q5" s="244"/>
      <c r="R5" s="244"/>
      <c r="S5" s="244" t="s">
        <v>86</v>
      </c>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5"/>
    </row>
    <row r="6" spans="1:49" ht="15.75">
      <c r="A6" s="40"/>
      <c r="B6" s="41"/>
      <c r="C6" s="41"/>
      <c r="D6" s="41"/>
      <c r="E6" s="41"/>
      <c r="F6" s="41"/>
      <c r="G6" s="41"/>
      <c r="H6" s="41"/>
      <c r="I6" s="41"/>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1"/>
      <c r="AN6" s="41"/>
      <c r="AO6" s="41"/>
      <c r="AP6" s="41"/>
      <c r="AQ6" s="41"/>
      <c r="AR6" s="41"/>
      <c r="AS6" s="41"/>
      <c r="AT6" s="41"/>
      <c r="AU6" s="41"/>
      <c r="AV6" s="41"/>
      <c r="AW6" s="43"/>
    </row>
    <row r="7" spans="1:49" ht="30" customHeight="1">
      <c r="A7" s="249" t="s">
        <v>4</v>
      </c>
      <c r="B7" s="250"/>
      <c r="C7" s="244"/>
      <c r="D7" s="244"/>
      <c r="E7" s="244"/>
      <c r="F7" s="244"/>
      <c r="G7" s="244"/>
      <c r="H7" s="244"/>
      <c r="I7" s="244"/>
      <c r="J7" s="244"/>
      <c r="K7" s="244"/>
      <c r="L7" s="244"/>
      <c r="M7" s="244"/>
      <c r="N7" s="244"/>
      <c r="O7" s="244"/>
      <c r="P7" s="244"/>
      <c r="Q7" s="244"/>
      <c r="R7" s="244"/>
      <c r="S7" s="254" t="s">
        <v>106</v>
      </c>
      <c r="T7" s="255"/>
      <c r="U7" s="255"/>
      <c r="V7" s="255"/>
      <c r="W7" s="255"/>
      <c r="X7" s="255"/>
      <c r="Y7" s="255"/>
      <c r="Z7" s="255"/>
      <c r="AA7" s="255"/>
      <c r="AB7" s="255"/>
      <c r="AC7" s="255"/>
      <c r="AD7" s="255"/>
      <c r="AE7" s="255"/>
      <c r="AF7" s="255"/>
      <c r="AG7" s="255"/>
      <c r="AH7" s="255"/>
      <c r="AI7" s="255"/>
      <c r="AJ7" s="255"/>
      <c r="AK7" s="255"/>
      <c r="AL7" s="255"/>
      <c r="AM7" s="255"/>
      <c r="AN7" s="255"/>
      <c r="AO7" s="255"/>
      <c r="AP7" s="255"/>
      <c r="AQ7" s="255"/>
      <c r="AR7" s="255"/>
      <c r="AS7" s="255"/>
      <c r="AT7" s="255"/>
      <c r="AU7" s="255"/>
      <c r="AV7" s="255"/>
      <c r="AW7" s="256"/>
    </row>
    <row r="8" spans="1:49" ht="30" customHeight="1" thickBot="1">
      <c r="A8" s="251" t="s">
        <v>2</v>
      </c>
      <c r="B8" s="252"/>
      <c r="C8" s="253"/>
      <c r="D8" s="253" t="s">
        <v>2</v>
      </c>
      <c r="E8" s="253"/>
      <c r="F8" s="253"/>
      <c r="G8" s="253"/>
      <c r="H8" s="253"/>
      <c r="I8" s="253"/>
      <c r="J8" s="253"/>
      <c r="K8" s="253"/>
      <c r="L8" s="253"/>
      <c r="M8" s="253"/>
      <c r="N8" s="253"/>
      <c r="O8" s="253"/>
      <c r="P8" s="253"/>
      <c r="Q8" s="253"/>
      <c r="R8" s="253"/>
      <c r="S8" s="246" t="s">
        <v>107</v>
      </c>
      <c r="T8" s="247"/>
      <c r="U8" s="247"/>
      <c r="V8" s="247"/>
      <c r="W8" s="247"/>
      <c r="X8" s="247"/>
      <c r="Y8" s="247"/>
      <c r="Z8" s="247"/>
      <c r="AA8" s="247"/>
      <c r="AB8" s="247"/>
      <c r="AC8" s="247"/>
      <c r="AD8" s="247"/>
      <c r="AE8" s="247"/>
      <c r="AF8" s="247"/>
      <c r="AG8" s="247"/>
      <c r="AH8" s="247"/>
      <c r="AI8" s="247"/>
      <c r="AJ8" s="247"/>
      <c r="AK8" s="247"/>
      <c r="AL8" s="247"/>
      <c r="AM8" s="247"/>
      <c r="AN8" s="247"/>
      <c r="AO8" s="247"/>
      <c r="AP8" s="247"/>
      <c r="AQ8" s="247"/>
      <c r="AR8" s="247"/>
      <c r="AS8" s="247"/>
      <c r="AT8" s="247"/>
      <c r="AU8" s="247"/>
      <c r="AV8" s="247"/>
      <c r="AW8" s="248"/>
    </row>
    <row r="9" spans="1:49" ht="36" customHeight="1" thickBot="1">
      <c r="A9" s="37"/>
      <c r="B9" s="38"/>
      <c r="C9" s="38"/>
      <c r="D9" s="38"/>
      <c r="E9" s="38"/>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41"/>
      <c r="AN9" s="41"/>
      <c r="AO9" s="41"/>
      <c r="AP9" s="41"/>
      <c r="AQ9" s="41"/>
      <c r="AR9" s="41"/>
      <c r="AS9" s="41"/>
      <c r="AT9" s="41"/>
      <c r="AU9" s="41"/>
      <c r="AV9" s="41"/>
      <c r="AW9" s="43"/>
    </row>
    <row r="10" spans="1:49" s="2" customFormat="1" ht="70.5" customHeight="1">
      <c r="A10" s="239" t="s">
        <v>62</v>
      </c>
      <c r="B10" s="240"/>
      <c r="C10" s="241"/>
      <c r="D10" s="241" t="s">
        <v>65</v>
      </c>
      <c r="E10" s="241"/>
      <c r="F10" s="241" t="s">
        <v>67</v>
      </c>
      <c r="G10" s="241"/>
      <c r="H10" s="241"/>
      <c r="I10" s="241"/>
      <c r="J10" s="241"/>
      <c r="K10" s="241"/>
      <c r="L10" s="241"/>
      <c r="M10" s="241"/>
      <c r="N10" s="241"/>
      <c r="O10" s="241"/>
      <c r="P10" s="241"/>
      <c r="Q10" s="241"/>
      <c r="R10" s="241"/>
      <c r="S10" s="241"/>
      <c r="T10" s="241"/>
      <c r="U10" s="241"/>
      <c r="V10" s="241"/>
      <c r="W10" s="241"/>
      <c r="X10" s="241"/>
      <c r="Y10" s="241"/>
      <c r="Z10" s="241"/>
      <c r="AA10" s="241"/>
      <c r="AB10" s="241"/>
      <c r="AC10" s="241"/>
      <c r="AD10" s="241"/>
      <c r="AE10" s="241"/>
      <c r="AF10" s="241"/>
      <c r="AG10" s="241"/>
      <c r="AH10" s="241"/>
      <c r="AI10" s="241"/>
      <c r="AJ10" s="241"/>
      <c r="AK10" s="241"/>
      <c r="AL10" s="241"/>
      <c r="AM10" s="241"/>
      <c r="AN10" s="241"/>
      <c r="AO10" s="241"/>
      <c r="AP10" s="241"/>
      <c r="AQ10" s="241" t="s">
        <v>75</v>
      </c>
      <c r="AR10" s="241" t="s">
        <v>76</v>
      </c>
      <c r="AS10" s="257" t="s">
        <v>77</v>
      </c>
      <c r="AT10" s="257" t="s">
        <v>78</v>
      </c>
      <c r="AU10" s="257" t="s">
        <v>79</v>
      </c>
      <c r="AV10" s="257" t="s">
        <v>80</v>
      </c>
      <c r="AW10" s="266" t="s">
        <v>81</v>
      </c>
    </row>
    <row r="11" spans="1:49" s="3" customFormat="1" ht="45.75" customHeight="1">
      <c r="A11" s="269" t="s">
        <v>160</v>
      </c>
      <c r="B11" s="269" t="s">
        <v>63</v>
      </c>
      <c r="C11" s="264" t="s">
        <v>64</v>
      </c>
      <c r="D11" s="264" t="s">
        <v>45</v>
      </c>
      <c r="E11" s="264" t="s">
        <v>66</v>
      </c>
      <c r="F11" s="264" t="s">
        <v>68</v>
      </c>
      <c r="G11" s="264" t="s">
        <v>69</v>
      </c>
      <c r="H11" s="264" t="s">
        <v>70</v>
      </c>
      <c r="I11" s="264" t="s">
        <v>71</v>
      </c>
      <c r="J11" s="264" t="s">
        <v>72</v>
      </c>
      <c r="K11" s="261" t="s">
        <v>73</v>
      </c>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262"/>
      <c r="AL11" s="263"/>
      <c r="AM11" s="260" t="s">
        <v>74</v>
      </c>
      <c r="AN11" s="260"/>
      <c r="AO11" s="260"/>
      <c r="AP11" s="260"/>
      <c r="AQ11" s="264"/>
      <c r="AR11" s="264"/>
      <c r="AS11" s="258"/>
      <c r="AT11" s="258"/>
      <c r="AU11" s="258"/>
      <c r="AV11" s="258"/>
      <c r="AW11" s="267"/>
    </row>
    <row r="12" spans="1:49" s="3" customFormat="1" ht="51" customHeight="1">
      <c r="A12" s="269"/>
      <c r="B12" s="269"/>
      <c r="C12" s="264"/>
      <c r="D12" s="264"/>
      <c r="E12" s="264"/>
      <c r="F12" s="264"/>
      <c r="G12" s="264"/>
      <c r="H12" s="264"/>
      <c r="I12" s="264"/>
      <c r="J12" s="264"/>
      <c r="K12" s="261">
        <v>2016</v>
      </c>
      <c r="L12" s="262"/>
      <c r="M12" s="262"/>
      <c r="N12" s="263"/>
      <c r="O12" s="261">
        <v>2017</v>
      </c>
      <c r="P12" s="262"/>
      <c r="Q12" s="262"/>
      <c r="R12" s="262"/>
      <c r="S12" s="262"/>
      <c r="T12" s="263"/>
      <c r="U12" s="261">
        <v>2018</v>
      </c>
      <c r="V12" s="262"/>
      <c r="W12" s="262"/>
      <c r="X12" s="262"/>
      <c r="Y12" s="262"/>
      <c r="Z12" s="263"/>
      <c r="AA12" s="261">
        <v>2019</v>
      </c>
      <c r="AB12" s="262"/>
      <c r="AC12" s="262"/>
      <c r="AD12" s="262"/>
      <c r="AE12" s="262"/>
      <c r="AF12" s="263"/>
      <c r="AG12" s="261">
        <v>2020</v>
      </c>
      <c r="AH12" s="262"/>
      <c r="AI12" s="262"/>
      <c r="AJ12" s="262"/>
      <c r="AK12" s="262"/>
      <c r="AL12" s="263"/>
      <c r="AM12" s="264" t="s">
        <v>5</v>
      </c>
      <c r="AN12" s="264" t="s">
        <v>6</v>
      </c>
      <c r="AO12" s="264" t="s">
        <v>7</v>
      </c>
      <c r="AP12" s="264" t="s">
        <v>8</v>
      </c>
      <c r="AQ12" s="264"/>
      <c r="AR12" s="264"/>
      <c r="AS12" s="258"/>
      <c r="AT12" s="258"/>
      <c r="AU12" s="258"/>
      <c r="AV12" s="258"/>
      <c r="AW12" s="267"/>
    </row>
    <row r="13" spans="1:49" s="3" customFormat="1" ht="78.75" customHeight="1" thickBot="1">
      <c r="A13" s="270"/>
      <c r="B13" s="270"/>
      <c r="C13" s="265"/>
      <c r="D13" s="265"/>
      <c r="E13" s="265"/>
      <c r="F13" s="265"/>
      <c r="G13" s="265"/>
      <c r="H13" s="265"/>
      <c r="I13" s="265"/>
      <c r="J13" s="265"/>
      <c r="K13" s="86" t="s">
        <v>161</v>
      </c>
      <c r="L13" s="86" t="s">
        <v>162</v>
      </c>
      <c r="M13" s="86" t="s">
        <v>163</v>
      </c>
      <c r="N13" s="48" t="s">
        <v>33</v>
      </c>
      <c r="O13" s="86" t="s">
        <v>164</v>
      </c>
      <c r="P13" s="86" t="s">
        <v>165</v>
      </c>
      <c r="Q13" s="86" t="s">
        <v>166</v>
      </c>
      <c r="R13" s="86" t="s">
        <v>162</v>
      </c>
      <c r="S13" s="86" t="s">
        <v>163</v>
      </c>
      <c r="T13" s="48" t="s">
        <v>33</v>
      </c>
      <c r="U13" s="86" t="s">
        <v>164</v>
      </c>
      <c r="V13" s="86" t="s">
        <v>165</v>
      </c>
      <c r="W13" s="86" t="s">
        <v>166</v>
      </c>
      <c r="X13" s="86" t="s">
        <v>162</v>
      </c>
      <c r="Y13" s="86" t="s">
        <v>163</v>
      </c>
      <c r="Z13" s="48" t="s">
        <v>33</v>
      </c>
      <c r="AA13" s="86" t="s">
        <v>164</v>
      </c>
      <c r="AB13" s="86" t="s">
        <v>165</v>
      </c>
      <c r="AC13" s="86" t="s">
        <v>166</v>
      </c>
      <c r="AD13" s="86" t="s">
        <v>162</v>
      </c>
      <c r="AE13" s="86" t="s">
        <v>163</v>
      </c>
      <c r="AF13" s="48" t="s">
        <v>33</v>
      </c>
      <c r="AG13" s="86" t="s">
        <v>164</v>
      </c>
      <c r="AH13" s="86" t="s">
        <v>165</v>
      </c>
      <c r="AI13" s="86" t="s">
        <v>166</v>
      </c>
      <c r="AJ13" s="86" t="s">
        <v>162</v>
      </c>
      <c r="AK13" s="86" t="s">
        <v>163</v>
      </c>
      <c r="AL13" s="49" t="s">
        <v>33</v>
      </c>
      <c r="AM13" s="265"/>
      <c r="AN13" s="265"/>
      <c r="AO13" s="265"/>
      <c r="AP13" s="265"/>
      <c r="AQ13" s="265"/>
      <c r="AR13" s="265"/>
      <c r="AS13" s="259"/>
      <c r="AT13" s="259"/>
      <c r="AU13" s="259"/>
      <c r="AV13" s="259"/>
      <c r="AW13" s="268"/>
    </row>
    <row r="14" spans="1:49" s="193" customFormat="1" ht="409.5">
      <c r="A14" s="177">
        <v>43</v>
      </c>
      <c r="B14" s="177">
        <v>189</v>
      </c>
      <c r="C14" s="178" t="s">
        <v>103</v>
      </c>
      <c r="D14" s="179">
        <v>379</v>
      </c>
      <c r="E14" s="178" t="s">
        <v>104</v>
      </c>
      <c r="F14" s="180">
        <v>411</v>
      </c>
      <c r="G14" s="181" t="s">
        <v>105</v>
      </c>
      <c r="H14" s="182" t="s">
        <v>87</v>
      </c>
      <c r="I14" s="182" t="s">
        <v>89</v>
      </c>
      <c r="J14" s="183">
        <v>1</v>
      </c>
      <c r="K14" s="183">
        <v>0.1</v>
      </c>
      <c r="L14" s="184">
        <v>0.1</v>
      </c>
      <c r="M14" s="184">
        <v>0.1</v>
      </c>
      <c r="N14" s="185">
        <v>0.094</v>
      </c>
      <c r="O14" s="185">
        <v>0.65</v>
      </c>
      <c r="P14" s="183">
        <v>0.65</v>
      </c>
      <c r="Q14" s="183">
        <v>0.65</v>
      </c>
      <c r="R14" s="114">
        <v>0.65</v>
      </c>
      <c r="S14" s="186">
        <v>0.65</v>
      </c>
      <c r="T14" s="186">
        <v>0.45</v>
      </c>
      <c r="U14" s="186">
        <v>0.81</v>
      </c>
      <c r="V14" s="184">
        <v>0.81</v>
      </c>
      <c r="W14" s="184">
        <v>0.69</v>
      </c>
      <c r="X14" s="184">
        <v>0.75</v>
      </c>
      <c r="Y14" s="184">
        <v>0.85</v>
      </c>
      <c r="Z14" s="184">
        <v>0.85</v>
      </c>
      <c r="AA14" s="188"/>
      <c r="AB14" s="184">
        <v>1</v>
      </c>
      <c r="AC14" s="187"/>
      <c r="AD14" s="187"/>
      <c r="AE14" s="188"/>
      <c r="AF14" s="188"/>
      <c r="AG14" s="188"/>
      <c r="AH14" s="184">
        <v>0</v>
      </c>
      <c r="AI14" s="187"/>
      <c r="AJ14" s="187"/>
      <c r="AK14" s="188"/>
      <c r="AL14" s="188"/>
      <c r="AM14" s="189">
        <v>0.59</v>
      </c>
      <c r="AN14" s="189">
        <v>0.6</v>
      </c>
      <c r="AO14" s="189">
        <v>0.6</v>
      </c>
      <c r="AP14" s="185">
        <v>0.7</v>
      </c>
      <c r="AQ14" s="190">
        <f>AP14/Y14</f>
        <v>0.8235294117647058</v>
      </c>
      <c r="AR14" s="190">
        <f>AP14/J14</f>
        <v>0.7</v>
      </c>
      <c r="AS14" s="213" t="s">
        <v>256</v>
      </c>
      <c r="AT14" s="191" t="s">
        <v>257</v>
      </c>
      <c r="AU14" s="191" t="s">
        <v>258</v>
      </c>
      <c r="AV14" s="213" t="s">
        <v>174</v>
      </c>
      <c r="AW14" s="192" t="s">
        <v>175</v>
      </c>
    </row>
    <row r="15" spans="1:49" ht="90.75" customHeight="1" thickBot="1">
      <c r="A15" s="34"/>
      <c r="B15" s="35"/>
      <c r="C15" s="35"/>
      <c r="D15" s="229" t="s">
        <v>167</v>
      </c>
      <c r="E15" s="230"/>
      <c r="F15" s="231"/>
      <c r="G15" s="231"/>
      <c r="H15" s="231"/>
      <c r="I15" s="231"/>
      <c r="J15" s="231"/>
      <c r="K15" s="231"/>
      <c r="L15" s="231"/>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231"/>
      <c r="AK15" s="231"/>
      <c r="AL15" s="231"/>
      <c r="AM15" s="231"/>
      <c r="AN15" s="231"/>
      <c r="AO15" s="231"/>
      <c r="AP15" s="231"/>
      <c r="AQ15" s="231"/>
      <c r="AR15" s="231"/>
      <c r="AS15" s="231"/>
      <c r="AT15" s="231"/>
      <c r="AU15" s="231"/>
      <c r="AV15" s="231"/>
      <c r="AW15" s="232"/>
    </row>
  </sheetData>
  <mergeCells count="43">
    <mergeCell ref="A11:A13"/>
    <mergeCell ref="C11:C13"/>
    <mergeCell ref="D11:D13"/>
    <mergeCell ref="E11:E13"/>
    <mergeCell ref="F11:F13"/>
    <mergeCell ref="B11:B13"/>
    <mergeCell ref="S5:AW5"/>
    <mergeCell ref="J11:J13"/>
    <mergeCell ref="AV10:AV13"/>
    <mergeCell ref="AW10:AW13"/>
    <mergeCell ref="G11:G13"/>
    <mergeCell ref="H11:H13"/>
    <mergeCell ref="I11:I13"/>
    <mergeCell ref="AO12:AO13"/>
    <mergeCell ref="AP12:AP13"/>
    <mergeCell ref="AQ10:AQ13"/>
    <mergeCell ref="AR10:AR13"/>
    <mergeCell ref="AT10:AT13"/>
    <mergeCell ref="AS10:AS13"/>
    <mergeCell ref="AM12:AM13"/>
    <mergeCell ref="AN12:AN13"/>
    <mergeCell ref="F10:AP10"/>
    <mergeCell ref="K11:AL11"/>
    <mergeCell ref="O12:T12"/>
    <mergeCell ref="U12:Z12"/>
    <mergeCell ref="AA12:AF12"/>
    <mergeCell ref="AG12:AL12"/>
    <mergeCell ref="D15:AW15"/>
    <mergeCell ref="A2:G5"/>
    <mergeCell ref="A10:C10"/>
    <mergeCell ref="H2:AW2"/>
    <mergeCell ref="H3:AW3"/>
    <mergeCell ref="S8:AW8"/>
    <mergeCell ref="H4:R4"/>
    <mergeCell ref="D10:E10"/>
    <mergeCell ref="A7:R7"/>
    <mergeCell ref="A8:R8"/>
    <mergeCell ref="S7:AW7"/>
    <mergeCell ref="AU10:AU13"/>
    <mergeCell ref="S4:AW4"/>
    <mergeCell ref="H5:R5"/>
    <mergeCell ref="AM11:AP11"/>
    <mergeCell ref="K12:N12"/>
  </mergeCells>
  <printOptions horizontalCentered="1" verticalCentered="1"/>
  <pageMargins left="0" right="0" top="0.15748031496062992" bottom="0.1968503937007874" header="0.31496062992125984" footer="0.31496062992125984"/>
  <pageSetup fitToWidth="0" horizontalDpi="600" verticalDpi="600" orientation="landscape" scale="55" r:id="rId3"/>
  <headerFooter>
    <oddFooter>&amp;C&amp;G</oddFooter>
  </headerFooter>
  <drawing r:id="rId1"/>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51"/>
  <sheetViews>
    <sheetView zoomScale="57" zoomScaleNormal="57" zoomScaleSheetLayoutView="70" workbookViewId="0" topLeftCell="B33">
      <selection activeCell="X13" sqref="X13"/>
    </sheetView>
  </sheetViews>
  <sheetFormatPr defaultColWidth="11.421875" defaultRowHeight="15"/>
  <cols>
    <col min="1" max="1" width="17.28125" style="1" hidden="1" customWidth="1"/>
    <col min="2" max="2" width="9.57421875" style="1" customWidth="1"/>
    <col min="3" max="3" width="14.57421875" style="1" customWidth="1"/>
    <col min="4" max="4" width="9.140625" style="7" customWidth="1"/>
    <col min="5" max="5" width="9.28125" style="7" customWidth="1"/>
    <col min="6" max="6" width="10.28125" style="7" customWidth="1"/>
    <col min="7" max="7" width="14.421875" style="27" customWidth="1"/>
    <col min="8" max="8" width="20.00390625" style="8" customWidth="1"/>
    <col min="9" max="9" width="16.57421875" style="8" hidden="1" customWidth="1"/>
    <col min="10" max="10" width="16.28125" style="8" hidden="1" customWidth="1"/>
    <col min="11" max="11" width="14.57421875" style="8" hidden="1" customWidth="1"/>
    <col min="12" max="12" width="17.7109375" style="8" customWidth="1"/>
    <col min="13" max="13" width="15.421875" style="8" hidden="1" customWidth="1"/>
    <col min="14" max="14" width="14.140625" style="8" hidden="1" customWidth="1"/>
    <col min="15" max="15" width="13.28125" style="8" hidden="1" customWidth="1"/>
    <col min="16" max="16" width="16.140625" style="8" hidden="1" customWidth="1"/>
    <col min="17" max="17" width="16.8515625" style="8" hidden="1" customWidth="1"/>
    <col min="18" max="18" width="21.8515625" style="8" customWidth="1"/>
    <col min="19" max="19" width="0.5625" style="8" customWidth="1"/>
    <col min="20" max="21" width="17.28125" style="8" hidden="1" customWidth="1"/>
    <col min="22" max="22" width="21.28125" style="8" hidden="1" customWidth="1"/>
    <col min="23" max="23" width="22.7109375" style="8" customWidth="1"/>
    <col min="24" max="24" width="18.8515625" style="8" customWidth="1"/>
    <col min="25" max="25" width="19.7109375" style="8" hidden="1" customWidth="1"/>
    <col min="26" max="26" width="15.421875" style="8" customWidth="1"/>
    <col min="27" max="27" width="18.00390625" style="8" hidden="1" customWidth="1"/>
    <col min="28" max="29" width="20.8515625" style="8" hidden="1" customWidth="1"/>
    <col min="30" max="31" width="18.28125" style="8" hidden="1" customWidth="1"/>
    <col min="32" max="32" width="15.57421875" style="8" customWidth="1"/>
    <col min="33" max="33" width="17.57421875" style="8" hidden="1" customWidth="1"/>
    <col min="34" max="34" width="19.28125" style="8" hidden="1" customWidth="1"/>
    <col min="35" max="35" width="27.140625" style="8" hidden="1" customWidth="1"/>
    <col min="36" max="36" width="18.8515625" style="8" hidden="1" customWidth="1"/>
    <col min="37" max="37" width="16.140625" style="1" customWidth="1"/>
    <col min="38" max="38" width="17.00390625" style="1" bestFit="1" customWidth="1"/>
    <col min="39" max="39" width="17.421875" style="22" bestFit="1" customWidth="1"/>
    <col min="40" max="40" width="19.28125" style="22" customWidth="1"/>
    <col min="41" max="41" width="11.421875" style="1" customWidth="1"/>
    <col min="42" max="42" width="17.421875" style="1" customWidth="1"/>
    <col min="43" max="43" width="53.28125" style="1" customWidth="1"/>
    <col min="44" max="44" width="47.140625" style="1" customWidth="1"/>
    <col min="45" max="45" width="19.140625" style="1" customWidth="1"/>
    <col min="46" max="46" width="35.8515625" style="1" customWidth="1"/>
    <col min="47" max="47" width="20.28125" style="1" customWidth="1"/>
    <col min="48" max="49" width="11.421875" style="1" customWidth="1"/>
    <col min="50" max="16384" width="11.421875" style="1" customWidth="1"/>
  </cols>
  <sheetData>
    <row r="1" spans="1:47" ht="38.25" customHeight="1" hidden="1">
      <c r="A1" s="280"/>
      <c r="B1" s="281"/>
      <c r="C1" s="281"/>
      <c r="D1" s="281"/>
      <c r="E1" s="281"/>
      <c r="F1" s="292" t="s">
        <v>0</v>
      </c>
      <c r="G1" s="293"/>
      <c r="H1" s="293"/>
      <c r="I1" s="293"/>
      <c r="J1" s="293"/>
      <c r="K1" s="293"/>
      <c r="L1" s="293"/>
      <c r="M1" s="293"/>
      <c r="N1" s="293"/>
      <c r="O1" s="293"/>
      <c r="P1" s="293"/>
      <c r="Q1" s="293"/>
      <c r="R1" s="293"/>
      <c r="S1" s="293"/>
      <c r="T1" s="293"/>
      <c r="U1" s="293"/>
      <c r="V1" s="293"/>
      <c r="W1" s="293"/>
      <c r="X1" s="293"/>
      <c r="Y1" s="293"/>
      <c r="Z1" s="293"/>
      <c r="AA1" s="293"/>
      <c r="AB1" s="293"/>
      <c r="AC1" s="293"/>
      <c r="AD1" s="293"/>
      <c r="AE1" s="293"/>
      <c r="AF1" s="293"/>
      <c r="AG1" s="293"/>
      <c r="AH1" s="293"/>
      <c r="AI1" s="293"/>
      <c r="AJ1" s="293"/>
      <c r="AK1" s="293"/>
      <c r="AL1" s="293"/>
      <c r="AM1" s="293"/>
      <c r="AN1" s="293"/>
      <c r="AO1" s="293"/>
      <c r="AP1" s="293"/>
      <c r="AQ1" s="293"/>
      <c r="AR1" s="293"/>
      <c r="AS1" s="293"/>
      <c r="AT1" s="293"/>
      <c r="AU1" s="294"/>
    </row>
    <row r="2" spans="1:47" ht="30.75" customHeight="1" hidden="1">
      <c r="A2" s="282"/>
      <c r="B2" s="283"/>
      <c r="C2" s="283"/>
      <c r="D2" s="283"/>
      <c r="E2" s="283"/>
      <c r="F2" s="286" t="s">
        <v>83</v>
      </c>
      <c r="G2" s="287"/>
      <c r="H2" s="287"/>
      <c r="I2" s="287"/>
      <c r="J2" s="287"/>
      <c r="K2" s="287"/>
      <c r="L2" s="287"/>
      <c r="M2" s="287"/>
      <c r="N2" s="287"/>
      <c r="O2" s="287"/>
      <c r="P2" s="287"/>
      <c r="Q2" s="287"/>
      <c r="R2" s="287"/>
      <c r="S2" s="287"/>
      <c r="T2" s="287"/>
      <c r="U2" s="287"/>
      <c r="V2" s="287"/>
      <c r="W2" s="287"/>
      <c r="X2" s="287"/>
      <c r="Y2" s="287"/>
      <c r="Z2" s="287"/>
      <c r="AA2" s="287"/>
      <c r="AB2" s="287"/>
      <c r="AC2" s="287"/>
      <c r="AD2" s="287"/>
      <c r="AE2" s="287"/>
      <c r="AF2" s="287"/>
      <c r="AG2" s="287"/>
      <c r="AH2" s="287"/>
      <c r="AI2" s="287"/>
      <c r="AJ2" s="287"/>
      <c r="AK2" s="287"/>
      <c r="AL2" s="287"/>
      <c r="AM2" s="287"/>
      <c r="AN2" s="287"/>
      <c r="AO2" s="287"/>
      <c r="AP2" s="287"/>
      <c r="AQ2" s="287"/>
      <c r="AR2" s="287"/>
      <c r="AS2" s="287"/>
      <c r="AT2" s="287"/>
      <c r="AU2" s="288"/>
    </row>
    <row r="3" spans="1:47" ht="27.75" customHeight="1" hidden="1">
      <c r="A3" s="282"/>
      <c r="B3" s="283"/>
      <c r="C3" s="283"/>
      <c r="D3" s="283"/>
      <c r="E3" s="283"/>
      <c r="F3" s="244" t="s">
        <v>1</v>
      </c>
      <c r="G3" s="244"/>
      <c r="H3" s="244"/>
      <c r="I3" s="244"/>
      <c r="J3" s="244"/>
      <c r="K3" s="244"/>
      <c r="L3" s="244"/>
      <c r="M3" s="244"/>
      <c r="N3" s="244"/>
      <c r="O3" s="244"/>
      <c r="P3" s="244"/>
      <c r="Q3" s="286" t="s">
        <v>85</v>
      </c>
      <c r="R3" s="287"/>
      <c r="S3" s="287"/>
      <c r="T3" s="287"/>
      <c r="U3" s="287"/>
      <c r="V3" s="287"/>
      <c r="W3" s="287"/>
      <c r="X3" s="287"/>
      <c r="Y3" s="287"/>
      <c r="Z3" s="287"/>
      <c r="AA3" s="287"/>
      <c r="AB3" s="287"/>
      <c r="AC3" s="287"/>
      <c r="AD3" s="287"/>
      <c r="AE3" s="287"/>
      <c r="AF3" s="287"/>
      <c r="AG3" s="287"/>
      <c r="AH3" s="287"/>
      <c r="AI3" s="287"/>
      <c r="AJ3" s="287"/>
      <c r="AK3" s="287"/>
      <c r="AL3" s="287"/>
      <c r="AM3" s="287"/>
      <c r="AN3" s="287"/>
      <c r="AO3" s="287"/>
      <c r="AP3" s="287"/>
      <c r="AQ3" s="287"/>
      <c r="AR3" s="287"/>
      <c r="AS3" s="287"/>
      <c r="AT3" s="287"/>
      <c r="AU3" s="288"/>
    </row>
    <row r="4" spans="1:47" ht="26.25" customHeight="1" hidden="1" thickBot="1">
      <c r="A4" s="284"/>
      <c r="B4" s="285"/>
      <c r="C4" s="285"/>
      <c r="D4" s="285"/>
      <c r="E4" s="285"/>
      <c r="F4" s="253" t="s">
        <v>3</v>
      </c>
      <c r="G4" s="253"/>
      <c r="H4" s="253"/>
      <c r="I4" s="253"/>
      <c r="J4" s="253"/>
      <c r="K4" s="253"/>
      <c r="L4" s="253"/>
      <c r="M4" s="253"/>
      <c r="N4" s="253"/>
      <c r="O4" s="253"/>
      <c r="P4" s="253"/>
      <c r="Q4" s="289" t="s">
        <v>86</v>
      </c>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1"/>
    </row>
    <row r="5" ht="14.25" customHeight="1" hidden="1" thickBot="1">
      <c r="AN5" s="28"/>
    </row>
    <row r="6" spans="1:47" s="36" customFormat="1" ht="27.75" customHeight="1">
      <c r="A6" s="295" t="s">
        <v>34</v>
      </c>
      <c r="B6" s="241" t="s">
        <v>44</v>
      </c>
      <c r="C6" s="241"/>
      <c r="D6" s="241"/>
      <c r="E6" s="241" t="s">
        <v>48</v>
      </c>
      <c r="F6" s="241" t="s">
        <v>49</v>
      </c>
      <c r="G6" s="241" t="s">
        <v>50</v>
      </c>
      <c r="H6" s="241" t="s">
        <v>51</v>
      </c>
      <c r="I6" s="302" t="s">
        <v>52</v>
      </c>
      <c r="J6" s="303"/>
      <c r="K6" s="303"/>
      <c r="L6" s="303"/>
      <c r="M6" s="303"/>
      <c r="N6" s="303"/>
      <c r="O6" s="303"/>
      <c r="P6" s="303"/>
      <c r="Q6" s="303"/>
      <c r="R6" s="303"/>
      <c r="S6" s="303"/>
      <c r="T6" s="303"/>
      <c r="U6" s="303"/>
      <c r="V6" s="303"/>
      <c r="W6" s="303"/>
      <c r="X6" s="303"/>
      <c r="Y6" s="303"/>
      <c r="Z6" s="303"/>
      <c r="AA6" s="303"/>
      <c r="AB6" s="303"/>
      <c r="AC6" s="303"/>
      <c r="AD6" s="303"/>
      <c r="AE6" s="303"/>
      <c r="AF6" s="303"/>
      <c r="AG6" s="303"/>
      <c r="AH6" s="303"/>
      <c r="AI6" s="303"/>
      <c r="AJ6" s="304"/>
      <c r="AK6" s="241" t="s">
        <v>53</v>
      </c>
      <c r="AL6" s="241"/>
      <c r="AM6" s="241"/>
      <c r="AN6" s="241"/>
      <c r="AO6" s="241" t="s">
        <v>55</v>
      </c>
      <c r="AP6" s="241" t="s">
        <v>56</v>
      </c>
      <c r="AQ6" s="241" t="s">
        <v>57</v>
      </c>
      <c r="AR6" s="241" t="s">
        <v>58</v>
      </c>
      <c r="AS6" s="241" t="s">
        <v>59</v>
      </c>
      <c r="AT6" s="241" t="s">
        <v>60</v>
      </c>
      <c r="AU6" s="298" t="s">
        <v>61</v>
      </c>
    </row>
    <row r="7" spans="1:47" s="36" customFormat="1" ht="27" customHeight="1">
      <c r="A7" s="296"/>
      <c r="B7" s="264"/>
      <c r="C7" s="264"/>
      <c r="D7" s="264"/>
      <c r="E7" s="264"/>
      <c r="F7" s="264"/>
      <c r="G7" s="264"/>
      <c r="H7" s="264"/>
      <c r="I7" s="261">
        <v>2016</v>
      </c>
      <c r="J7" s="262"/>
      <c r="K7" s="262"/>
      <c r="L7" s="263"/>
      <c r="M7" s="261">
        <v>2017</v>
      </c>
      <c r="N7" s="262"/>
      <c r="O7" s="262"/>
      <c r="P7" s="262"/>
      <c r="Q7" s="262"/>
      <c r="R7" s="263"/>
      <c r="S7" s="261">
        <v>2018</v>
      </c>
      <c r="T7" s="262"/>
      <c r="U7" s="262"/>
      <c r="V7" s="262"/>
      <c r="W7" s="262"/>
      <c r="X7" s="263"/>
      <c r="Y7" s="261">
        <v>2019</v>
      </c>
      <c r="Z7" s="262"/>
      <c r="AA7" s="262"/>
      <c r="AB7" s="262"/>
      <c r="AC7" s="262"/>
      <c r="AD7" s="263"/>
      <c r="AE7" s="87"/>
      <c r="AF7" s="261">
        <v>2020</v>
      </c>
      <c r="AG7" s="262"/>
      <c r="AH7" s="262"/>
      <c r="AI7" s="262"/>
      <c r="AJ7" s="263"/>
      <c r="AK7" s="260" t="s">
        <v>54</v>
      </c>
      <c r="AL7" s="260"/>
      <c r="AM7" s="260"/>
      <c r="AN7" s="260"/>
      <c r="AO7" s="264"/>
      <c r="AP7" s="264"/>
      <c r="AQ7" s="264"/>
      <c r="AR7" s="264"/>
      <c r="AS7" s="264"/>
      <c r="AT7" s="264"/>
      <c r="AU7" s="299"/>
    </row>
    <row r="8" spans="1:47" s="36" customFormat="1" ht="45.75" customHeight="1" thickBot="1">
      <c r="A8" s="297"/>
      <c r="B8" s="49" t="s">
        <v>45</v>
      </c>
      <c r="C8" s="48" t="s">
        <v>46</v>
      </c>
      <c r="D8" s="48" t="s">
        <v>47</v>
      </c>
      <c r="E8" s="265"/>
      <c r="F8" s="265"/>
      <c r="G8" s="265"/>
      <c r="H8" s="301"/>
      <c r="I8" s="86" t="s">
        <v>168</v>
      </c>
      <c r="J8" s="86" t="s">
        <v>162</v>
      </c>
      <c r="K8" s="86" t="s">
        <v>169</v>
      </c>
      <c r="L8" s="48" t="s">
        <v>33</v>
      </c>
      <c r="M8" s="86" t="s">
        <v>164</v>
      </c>
      <c r="N8" s="86" t="s">
        <v>165</v>
      </c>
      <c r="O8" s="86" t="s">
        <v>166</v>
      </c>
      <c r="P8" s="86" t="s">
        <v>162</v>
      </c>
      <c r="Q8" s="86" t="s">
        <v>163</v>
      </c>
      <c r="R8" s="48" t="s">
        <v>33</v>
      </c>
      <c r="S8" s="86" t="s">
        <v>164</v>
      </c>
      <c r="T8" s="86" t="s">
        <v>165</v>
      </c>
      <c r="U8" s="224" t="s">
        <v>166</v>
      </c>
      <c r="V8" s="211" t="s">
        <v>162</v>
      </c>
      <c r="W8" s="86" t="s">
        <v>163</v>
      </c>
      <c r="X8" s="48" t="s">
        <v>33</v>
      </c>
      <c r="Y8" s="86" t="s">
        <v>164</v>
      </c>
      <c r="Z8" s="86" t="s">
        <v>165</v>
      </c>
      <c r="AA8" s="86" t="s">
        <v>166</v>
      </c>
      <c r="AB8" s="86" t="s">
        <v>162</v>
      </c>
      <c r="AC8" s="86" t="s">
        <v>163</v>
      </c>
      <c r="AD8" s="49" t="s">
        <v>33</v>
      </c>
      <c r="AE8" s="86" t="s">
        <v>164</v>
      </c>
      <c r="AF8" s="86" t="s">
        <v>165</v>
      </c>
      <c r="AG8" s="86" t="s">
        <v>166</v>
      </c>
      <c r="AH8" s="86" t="s">
        <v>162</v>
      </c>
      <c r="AI8" s="86" t="s">
        <v>163</v>
      </c>
      <c r="AJ8" s="48" t="s">
        <v>33</v>
      </c>
      <c r="AK8" s="48" t="s">
        <v>5</v>
      </c>
      <c r="AL8" s="211" t="s">
        <v>6</v>
      </c>
      <c r="AM8" s="48" t="s">
        <v>7</v>
      </c>
      <c r="AN8" s="48" t="s">
        <v>8</v>
      </c>
      <c r="AO8" s="265"/>
      <c r="AP8" s="265"/>
      <c r="AQ8" s="265"/>
      <c r="AR8" s="265"/>
      <c r="AS8" s="265"/>
      <c r="AT8" s="265"/>
      <c r="AU8" s="300"/>
    </row>
    <row r="9" spans="1:47" s="58" customFormat="1" ht="30.75" customHeight="1">
      <c r="A9" s="315" t="s">
        <v>97</v>
      </c>
      <c r="B9" s="457">
        <v>1</v>
      </c>
      <c r="C9" s="458" t="s">
        <v>88</v>
      </c>
      <c r="D9" s="459" t="s">
        <v>89</v>
      </c>
      <c r="E9" s="317">
        <v>379</v>
      </c>
      <c r="F9" s="320">
        <v>189</v>
      </c>
      <c r="G9" s="60" t="s">
        <v>9</v>
      </c>
      <c r="H9" s="66">
        <v>1</v>
      </c>
      <c r="I9" s="130">
        <v>0.2</v>
      </c>
      <c r="J9" s="66">
        <v>0.2</v>
      </c>
      <c r="K9" s="66">
        <v>0.2</v>
      </c>
      <c r="L9" s="121">
        <v>0.2</v>
      </c>
      <c r="M9" s="121">
        <v>0.65</v>
      </c>
      <c r="N9" s="130">
        <v>0.25</v>
      </c>
      <c r="O9" s="130">
        <v>0.65</v>
      </c>
      <c r="P9" s="130">
        <v>0.65</v>
      </c>
      <c r="Q9" s="130">
        <v>0.65</v>
      </c>
      <c r="R9" s="130">
        <v>0.59</v>
      </c>
      <c r="S9" s="130">
        <v>0.81</v>
      </c>
      <c r="T9" s="130">
        <v>0.81</v>
      </c>
      <c r="U9" s="130">
        <v>0.69</v>
      </c>
      <c r="V9" s="130">
        <v>0.75</v>
      </c>
      <c r="W9" s="130">
        <v>0.85</v>
      </c>
      <c r="X9" s="130">
        <f>+AN9</f>
        <v>0.7</v>
      </c>
      <c r="Y9" s="130"/>
      <c r="Z9" s="130">
        <v>1</v>
      </c>
      <c r="AA9" s="130"/>
      <c r="AB9" s="130"/>
      <c r="AC9" s="130"/>
      <c r="AD9" s="130"/>
      <c r="AE9" s="130"/>
      <c r="AF9" s="130"/>
      <c r="AG9" s="130"/>
      <c r="AH9" s="130"/>
      <c r="AI9" s="130"/>
      <c r="AJ9" s="130"/>
      <c r="AK9" s="121">
        <v>0.591</v>
      </c>
      <c r="AL9" s="121">
        <v>0.6</v>
      </c>
      <c r="AM9" s="121">
        <v>0.6</v>
      </c>
      <c r="AN9" s="121">
        <v>0.7</v>
      </c>
      <c r="AO9" s="209">
        <f>+AN9/W9</f>
        <v>0.8235294117647058</v>
      </c>
      <c r="AP9" s="209">
        <f>+AN9/H9</f>
        <v>0.7</v>
      </c>
      <c r="AQ9" s="271" t="s">
        <v>253</v>
      </c>
      <c r="AR9" s="271" t="s">
        <v>251</v>
      </c>
      <c r="AS9" s="271" t="s">
        <v>252</v>
      </c>
      <c r="AT9" s="271" t="s">
        <v>214</v>
      </c>
      <c r="AU9" s="271" t="s">
        <v>235</v>
      </c>
    </row>
    <row r="10" spans="1:47" s="5" customFormat="1" ht="30.75" customHeight="1">
      <c r="A10" s="316"/>
      <c r="B10" s="460"/>
      <c r="C10" s="461"/>
      <c r="D10" s="462"/>
      <c r="E10" s="318"/>
      <c r="F10" s="321"/>
      <c r="G10" s="56" t="s">
        <v>10</v>
      </c>
      <c r="H10" s="67">
        <f>+K10+N10+T10+Z10+AF10+2000000000+1262410500</f>
        <v>7052667824</v>
      </c>
      <c r="I10" s="152">
        <v>973165848</v>
      </c>
      <c r="J10" s="67">
        <v>300000000</v>
      </c>
      <c r="K10" s="67">
        <f>913728324+63100000</f>
        <v>976828324</v>
      </c>
      <c r="L10" s="72">
        <v>973165848</v>
      </c>
      <c r="M10" s="72">
        <v>531000000</v>
      </c>
      <c r="N10" s="152">
        <v>531000000</v>
      </c>
      <c r="O10" s="152">
        <v>531000000</v>
      </c>
      <c r="P10" s="152">
        <v>531000000</v>
      </c>
      <c r="Q10" s="152">
        <v>531000000</v>
      </c>
      <c r="R10" s="152">
        <v>480859535</v>
      </c>
      <c r="S10" s="152">
        <v>1835000000</v>
      </c>
      <c r="T10" s="152">
        <v>1835000000</v>
      </c>
      <c r="U10" s="152">
        <v>550000000</v>
      </c>
      <c r="V10" s="152">
        <f>550000000+2000000000</f>
        <v>2550000000</v>
      </c>
      <c r="W10" s="152">
        <v>3876790719</v>
      </c>
      <c r="X10" s="72">
        <f aca="true" t="shared" si="0" ref="X10:X14">+AN10</f>
        <v>3772244206</v>
      </c>
      <c r="Y10" s="152"/>
      <c r="Z10" s="152">
        <v>447429000</v>
      </c>
      <c r="AA10" s="152"/>
      <c r="AB10" s="152"/>
      <c r="AC10" s="152"/>
      <c r="AD10" s="152"/>
      <c r="AE10" s="152"/>
      <c r="AF10" s="152"/>
      <c r="AG10" s="152"/>
      <c r="AH10" s="152"/>
      <c r="AI10" s="152"/>
      <c r="AJ10" s="152"/>
      <c r="AK10" s="72">
        <v>19975500</v>
      </c>
      <c r="AL10" s="72">
        <v>19975500</v>
      </c>
      <c r="AM10" s="72">
        <v>19975500</v>
      </c>
      <c r="AN10" s="72">
        <f>19975500+286261694+18222000+46974030+104900010+240310751+697665880+23700000+1262391276+197953986+129893977+508375102+235620000</f>
        <v>3772244206</v>
      </c>
      <c r="AO10" s="209">
        <f>+AN10/W10</f>
        <v>0.9730327168584</v>
      </c>
      <c r="AP10" s="209">
        <f>(L10+R10+W10)/H10</f>
        <v>0.755858100087942</v>
      </c>
      <c r="AQ10" s="272"/>
      <c r="AR10" s="272"/>
      <c r="AS10" s="272"/>
      <c r="AT10" s="272"/>
      <c r="AU10" s="272"/>
    </row>
    <row r="11" spans="1:47" s="58" customFormat="1" ht="30.75" customHeight="1">
      <c r="A11" s="316"/>
      <c r="B11" s="460"/>
      <c r="C11" s="461"/>
      <c r="D11" s="462"/>
      <c r="E11" s="318"/>
      <c r="F11" s="321"/>
      <c r="G11" s="59" t="s">
        <v>11</v>
      </c>
      <c r="H11" s="85">
        <v>0</v>
      </c>
      <c r="I11" s="131">
        <v>0</v>
      </c>
      <c r="J11" s="85">
        <v>0</v>
      </c>
      <c r="K11" s="85">
        <v>0</v>
      </c>
      <c r="L11" s="153">
        <v>0</v>
      </c>
      <c r="M11" s="153">
        <v>0</v>
      </c>
      <c r="N11" s="131">
        <v>0</v>
      </c>
      <c r="O11" s="131">
        <v>0</v>
      </c>
      <c r="P11" s="131">
        <v>0</v>
      </c>
      <c r="Q11" s="131">
        <v>0</v>
      </c>
      <c r="R11" s="154"/>
      <c r="S11" s="131"/>
      <c r="T11" s="131"/>
      <c r="U11" s="154">
        <v>0</v>
      </c>
      <c r="V11" s="154">
        <v>0</v>
      </c>
      <c r="W11" s="154">
        <v>0</v>
      </c>
      <c r="X11" s="130">
        <f t="shared" si="0"/>
        <v>0</v>
      </c>
      <c r="Y11" s="154"/>
      <c r="Z11" s="131"/>
      <c r="AA11" s="154"/>
      <c r="AB11" s="154"/>
      <c r="AC11" s="154"/>
      <c r="AD11" s="154"/>
      <c r="AE11" s="154"/>
      <c r="AF11" s="131"/>
      <c r="AG11" s="154"/>
      <c r="AH11" s="154"/>
      <c r="AI11" s="154"/>
      <c r="AJ11" s="154"/>
      <c r="AK11" s="153"/>
      <c r="AL11" s="153"/>
      <c r="AM11" s="153"/>
      <c r="AN11" s="153"/>
      <c r="AO11" s="209"/>
      <c r="AP11" s="209"/>
      <c r="AQ11" s="272"/>
      <c r="AR11" s="272"/>
      <c r="AS11" s="272"/>
      <c r="AT11" s="272"/>
      <c r="AU11" s="272"/>
    </row>
    <row r="12" spans="1:47" s="62" customFormat="1" ht="30.75" customHeight="1">
      <c r="A12" s="316"/>
      <c r="B12" s="460"/>
      <c r="C12" s="461"/>
      <c r="D12" s="462"/>
      <c r="E12" s="318"/>
      <c r="F12" s="321"/>
      <c r="G12" s="61" t="s">
        <v>12</v>
      </c>
      <c r="H12" s="132">
        <v>0</v>
      </c>
      <c r="I12" s="194">
        <v>0</v>
      </c>
      <c r="J12" s="132">
        <v>0</v>
      </c>
      <c r="K12" s="132">
        <v>0</v>
      </c>
      <c r="L12" s="72">
        <v>0</v>
      </c>
      <c r="M12" s="72">
        <v>973165848</v>
      </c>
      <c r="N12" s="194">
        <v>1025129504</v>
      </c>
      <c r="O12" s="175">
        <v>973165848</v>
      </c>
      <c r="P12" s="155">
        <v>973165848</v>
      </c>
      <c r="Q12" s="155">
        <v>973165848</v>
      </c>
      <c r="R12" s="449">
        <v>855216372</v>
      </c>
      <c r="S12" s="155">
        <f>70926744+94157286+4983333+69961809+3243000+43675366+21832000</f>
        <v>308779538</v>
      </c>
      <c r="T12" s="155">
        <f>70926744+94157286+4983333+69961809+3243000+43675366+21832000</f>
        <v>308779538</v>
      </c>
      <c r="U12" s="155">
        <f>70926744+94157286+4983333+69961809+3243000+43675366+21832000</f>
        <v>308779538</v>
      </c>
      <c r="V12" s="155">
        <v>306254538</v>
      </c>
      <c r="W12" s="155">
        <v>306254538</v>
      </c>
      <c r="X12" s="155">
        <f t="shared" si="0"/>
        <v>302973507</v>
      </c>
      <c r="Y12" s="155"/>
      <c r="Z12" s="155"/>
      <c r="AA12" s="155"/>
      <c r="AB12" s="155"/>
      <c r="AC12" s="155"/>
      <c r="AD12" s="155"/>
      <c r="AE12" s="155"/>
      <c r="AF12" s="155"/>
      <c r="AG12" s="155"/>
      <c r="AH12" s="155"/>
      <c r="AI12" s="155"/>
      <c r="AJ12" s="155"/>
      <c r="AK12" s="155">
        <v>45413425</v>
      </c>
      <c r="AL12" s="155">
        <f>113708412+18956820+45413425</f>
        <v>178078657</v>
      </c>
      <c r="AM12" s="155">
        <v>185346927</v>
      </c>
      <c r="AN12" s="155">
        <f>94157286+43675366+18557200+4983333+69961807+718000+70920515</f>
        <v>302973507</v>
      </c>
      <c r="AO12" s="123">
        <f>+AN12/W12</f>
        <v>0.9892865881386548</v>
      </c>
      <c r="AP12" s="123"/>
      <c r="AQ12" s="272"/>
      <c r="AR12" s="272"/>
      <c r="AS12" s="272"/>
      <c r="AT12" s="272"/>
      <c r="AU12" s="272"/>
    </row>
    <row r="13" spans="1:47" s="58" customFormat="1" ht="30.75" customHeight="1">
      <c r="A13" s="316"/>
      <c r="B13" s="460"/>
      <c r="C13" s="461"/>
      <c r="D13" s="462"/>
      <c r="E13" s="318"/>
      <c r="F13" s="321"/>
      <c r="G13" s="59" t="s">
        <v>13</v>
      </c>
      <c r="H13" s="68">
        <f>+H9+H11</f>
        <v>1</v>
      </c>
      <c r="I13" s="156">
        <f>+I9+I11</f>
        <v>0.2</v>
      </c>
      <c r="J13" s="68">
        <f aca="true" t="shared" si="1" ref="J13:L14">+J9+J11</f>
        <v>0.2</v>
      </c>
      <c r="K13" s="68">
        <f t="shared" si="1"/>
        <v>0.2</v>
      </c>
      <c r="L13" s="153">
        <f t="shared" si="1"/>
        <v>0.2</v>
      </c>
      <c r="M13" s="153">
        <f>+M9+M11</f>
        <v>0.65</v>
      </c>
      <c r="N13" s="156">
        <v>0.25</v>
      </c>
      <c r="O13" s="156">
        <v>0.65</v>
      </c>
      <c r="P13" s="156">
        <v>0.65</v>
      </c>
      <c r="Q13" s="156">
        <v>0.65</v>
      </c>
      <c r="R13" s="156">
        <f aca="true" t="shared" si="2" ref="R13:T14">+R9+R11</f>
        <v>0.59</v>
      </c>
      <c r="S13" s="156">
        <f t="shared" si="2"/>
        <v>0.81</v>
      </c>
      <c r="T13" s="156">
        <f t="shared" si="2"/>
        <v>0.81</v>
      </c>
      <c r="U13" s="156">
        <f>+U9+U11</f>
        <v>0.69</v>
      </c>
      <c r="V13" s="156">
        <f>+V9+V11</f>
        <v>0.75</v>
      </c>
      <c r="W13" s="156">
        <f aca="true" t="shared" si="3" ref="W13:W14">+W9+W11</f>
        <v>0.85</v>
      </c>
      <c r="X13" s="130">
        <f t="shared" si="0"/>
        <v>0.7</v>
      </c>
      <c r="Y13" s="156"/>
      <c r="Z13" s="156">
        <f>+Z9+Z11</f>
        <v>1</v>
      </c>
      <c r="AA13" s="156"/>
      <c r="AB13" s="156"/>
      <c r="AC13" s="156"/>
      <c r="AD13" s="156"/>
      <c r="AE13" s="156"/>
      <c r="AF13" s="156"/>
      <c r="AG13" s="156"/>
      <c r="AH13" s="156"/>
      <c r="AI13" s="156"/>
      <c r="AJ13" s="156"/>
      <c r="AK13" s="153">
        <f aca="true" t="shared" si="4" ref="AK13:AN14">+AK9+AK11</f>
        <v>0.591</v>
      </c>
      <c r="AL13" s="153">
        <f t="shared" si="4"/>
        <v>0.6</v>
      </c>
      <c r="AM13" s="153">
        <f t="shared" si="4"/>
        <v>0.6</v>
      </c>
      <c r="AN13" s="153">
        <f t="shared" si="4"/>
        <v>0.7</v>
      </c>
      <c r="AO13" s="123">
        <f>+AN13/W13</f>
        <v>0.8235294117647058</v>
      </c>
      <c r="AP13" s="216"/>
      <c r="AQ13" s="272"/>
      <c r="AR13" s="272"/>
      <c r="AS13" s="272"/>
      <c r="AT13" s="272"/>
      <c r="AU13" s="272"/>
    </row>
    <row r="14" spans="1:47" s="5" customFormat="1" ht="150.75" customHeight="1" thickBot="1">
      <c r="A14" s="316"/>
      <c r="B14" s="463"/>
      <c r="C14" s="464"/>
      <c r="D14" s="465"/>
      <c r="E14" s="318"/>
      <c r="F14" s="321"/>
      <c r="G14" s="57" t="s">
        <v>14</v>
      </c>
      <c r="H14" s="67">
        <f>+H10+H12</f>
        <v>7052667824</v>
      </c>
      <c r="I14" s="152">
        <f>+I10+I12</f>
        <v>973165848</v>
      </c>
      <c r="J14" s="67">
        <f t="shared" si="1"/>
        <v>300000000</v>
      </c>
      <c r="K14" s="67">
        <f t="shared" si="1"/>
        <v>976828324</v>
      </c>
      <c r="L14" s="157">
        <f t="shared" si="1"/>
        <v>973165848</v>
      </c>
      <c r="M14" s="157">
        <f>+M10+M12</f>
        <v>1504165848</v>
      </c>
      <c r="N14" s="152">
        <v>1556129504</v>
      </c>
      <c r="O14" s="152">
        <v>1504165848</v>
      </c>
      <c r="P14" s="152">
        <v>1504165848</v>
      </c>
      <c r="Q14" s="152">
        <v>1504165848</v>
      </c>
      <c r="R14" s="152">
        <f t="shared" si="2"/>
        <v>1336075907</v>
      </c>
      <c r="S14" s="152">
        <f t="shared" si="2"/>
        <v>2143779538</v>
      </c>
      <c r="T14" s="152">
        <f t="shared" si="2"/>
        <v>2143779538</v>
      </c>
      <c r="U14" s="152">
        <f>+U10+U12</f>
        <v>858779538</v>
      </c>
      <c r="V14" s="152">
        <f>+V10+V12</f>
        <v>2856254538</v>
      </c>
      <c r="W14" s="152">
        <f t="shared" si="3"/>
        <v>4183045257</v>
      </c>
      <c r="X14" s="157">
        <f t="shared" si="0"/>
        <v>4075217713</v>
      </c>
      <c r="Y14" s="152"/>
      <c r="Z14" s="152">
        <f>+Z10+Z12</f>
        <v>447429000</v>
      </c>
      <c r="AA14" s="152"/>
      <c r="AB14" s="152"/>
      <c r="AC14" s="152"/>
      <c r="AD14" s="152"/>
      <c r="AE14" s="152"/>
      <c r="AF14" s="152"/>
      <c r="AG14" s="152"/>
      <c r="AH14" s="152"/>
      <c r="AI14" s="152"/>
      <c r="AJ14" s="152"/>
      <c r="AK14" s="157">
        <f t="shared" si="4"/>
        <v>65388925</v>
      </c>
      <c r="AL14" s="157">
        <f t="shared" si="4"/>
        <v>198054157</v>
      </c>
      <c r="AM14" s="157">
        <f t="shared" si="4"/>
        <v>205322427</v>
      </c>
      <c r="AN14" s="157">
        <f t="shared" si="4"/>
        <v>4075217713</v>
      </c>
      <c r="AO14" s="123">
        <f>+AN14/W14</f>
        <v>0.9742227163764104</v>
      </c>
      <c r="AP14" s="123">
        <f>(L14+R14+W14)/H14</f>
        <v>0.9205434275391445</v>
      </c>
      <c r="AQ14" s="273"/>
      <c r="AR14" s="273"/>
      <c r="AS14" s="273"/>
      <c r="AT14" s="273"/>
      <c r="AU14" s="273"/>
    </row>
    <row r="15" spans="1:47" s="5" customFormat="1" ht="30.75" customHeight="1" thickBot="1">
      <c r="A15" s="316"/>
      <c r="B15" s="466">
        <v>2</v>
      </c>
      <c r="C15" s="467" t="s">
        <v>90</v>
      </c>
      <c r="D15" s="459" t="s">
        <v>91</v>
      </c>
      <c r="E15" s="318"/>
      <c r="F15" s="321"/>
      <c r="G15" s="63" t="s">
        <v>9</v>
      </c>
      <c r="H15" s="133">
        <v>5</v>
      </c>
      <c r="I15" s="195">
        <v>1</v>
      </c>
      <c r="J15" s="69">
        <v>1</v>
      </c>
      <c r="K15" s="69">
        <v>1</v>
      </c>
      <c r="L15" s="124">
        <v>0.6</v>
      </c>
      <c r="M15" s="124">
        <v>1</v>
      </c>
      <c r="N15" s="158">
        <v>1</v>
      </c>
      <c r="O15" s="158">
        <v>1</v>
      </c>
      <c r="P15" s="158">
        <v>1</v>
      </c>
      <c r="Q15" s="158">
        <v>1</v>
      </c>
      <c r="R15" s="158">
        <v>1</v>
      </c>
      <c r="S15" s="158">
        <v>1</v>
      </c>
      <c r="T15" s="158">
        <v>1</v>
      </c>
      <c r="U15" s="158">
        <v>1</v>
      </c>
      <c r="V15" s="158">
        <v>1</v>
      </c>
      <c r="W15" s="158">
        <v>1</v>
      </c>
      <c r="X15" s="158">
        <f>+AN15</f>
        <v>1</v>
      </c>
      <c r="Y15" s="158"/>
      <c r="Z15" s="159">
        <v>1</v>
      </c>
      <c r="AA15" s="159"/>
      <c r="AB15" s="159"/>
      <c r="AC15" s="159"/>
      <c r="AD15" s="159"/>
      <c r="AE15" s="159"/>
      <c r="AF15" s="159">
        <v>1</v>
      </c>
      <c r="AG15" s="158"/>
      <c r="AH15" s="158"/>
      <c r="AI15" s="158"/>
      <c r="AJ15" s="158"/>
      <c r="AK15" s="160">
        <v>0.25</v>
      </c>
      <c r="AL15" s="160">
        <v>0.5</v>
      </c>
      <c r="AM15" s="160">
        <v>0.75</v>
      </c>
      <c r="AN15" s="124">
        <v>1</v>
      </c>
      <c r="AO15" s="209">
        <f>+AN15/W15</f>
        <v>1</v>
      </c>
      <c r="AP15" s="123">
        <f>(L15+R15+R17+W15)/H15</f>
        <v>0.6</v>
      </c>
      <c r="AQ15" s="271" t="s">
        <v>244</v>
      </c>
      <c r="AR15" s="306" t="s">
        <v>226</v>
      </c>
      <c r="AS15" s="306" t="s">
        <v>226</v>
      </c>
      <c r="AT15" s="306" t="s">
        <v>204</v>
      </c>
      <c r="AU15" s="306" t="s">
        <v>205</v>
      </c>
    </row>
    <row r="16" spans="1:47" s="5" customFormat="1" ht="30.75" customHeight="1" thickBot="1">
      <c r="A16" s="316"/>
      <c r="B16" s="468"/>
      <c r="C16" s="469"/>
      <c r="D16" s="462"/>
      <c r="E16" s="318"/>
      <c r="F16" s="321"/>
      <c r="G16" s="64" t="s">
        <v>10</v>
      </c>
      <c r="H16" s="134">
        <f>+K16+N16+T16+Z16+AF16</f>
        <v>775339000</v>
      </c>
      <c r="I16" s="167">
        <v>250000000</v>
      </c>
      <c r="J16" s="135">
        <v>124000000</v>
      </c>
      <c r="K16" s="135">
        <f>85595420+38404580</f>
        <v>124000000</v>
      </c>
      <c r="L16" s="72">
        <v>110575745</v>
      </c>
      <c r="M16" s="72">
        <v>155000000</v>
      </c>
      <c r="N16" s="152">
        <v>155000000</v>
      </c>
      <c r="O16" s="152">
        <v>155000000</v>
      </c>
      <c r="P16" s="152">
        <v>155000000</v>
      </c>
      <c r="Q16" s="152">
        <v>155000000</v>
      </c>
      <c r="R16" s="152">
        <v>29234500</v>
      </c>
      <c r="S16" s="152">
        <v>115000000</v>
      </c>
      <c r="T16" s="152">
        <v>115000000</v>
      </c>
      <c r="U16" s="152">
        <v>115000000</v>
      </c>
      <c r="V16" s="152">
        <v>115000000</v>
      </c>
      <c r="W16" s="152">
        <v>148583000</v>
      </c>
      <c r="X16" s="158">
        <f aca="true" t="shared" si="5" ref="X16:X19">+AN16</f>
        <v>142270558</v>
      </c>
      <c r="Y16" s="152"/>
      <c r="Z16" s="161">
        <v>181339000</v>
      </c>
      <c r="AA16" s="161"/>
      <c r="AB16" s="161"/>
      <c r="AC16" s="161"/>
      <c r="AD16" s="161"/>
      <c r="AE16" s="161"/>
      <c r="AF16" s="161">
        <v>200000000</v>
      </c>
      <c r="AG16" s="152"/>
      <c r="AH16" s="152"/>
      <c r="AI16" s="152"/>
      <c r="AJ16" s="152"/>
      <c r="AK16" s="72">
        <v>26000000</v>
      </c>
      <c r="AL16" s="72">
        <v>26000000</v>
      </c>
      <c r="AM16" s="72">
        <v>26000000</v>
      </c>
      <c r="AN16" s="72">
        <f>26000000+10000000+24999670+4914000+8583000+512500+67261388</f>
        <v>142270558</v>
      </c>
      <c r="AO16" s="123">
        <f>+AN16/W16</f>
        <v>0.9575157184873101</v>
      </c>
      <c r="AP16" s="217">
        <f>(L16+R16+W16)/H16</f>
        <v>0.3719576146691963</v>
      </c>
      <c r="AQ16" s="272"/>
      <c r="AR16" s="307"/>
      <c r="AS16" s="307"/>
      <c r="AT16" s="307"/>
      <c r="AU16" s="307"/>
    </row>
    <row r="17" spans="1:47" s="5" customFormat="1" ht="30.75" customHeight="1" thickBot="1">
      <c r="A17" s="316"/>
      <c r="B17" s="468"/>
      <c r="C17" s="469"/>
      <c r="D17" s="462"/>
      <c r="E17" s="318"/>
      <c r="F17" s="321"/>
      <c r="G17" s="64" t="s">
        <v>11</v>
      </c>
      <c r="H17" s="136">
        <v>0</v>
      </c>
      <c r="I17" s="196">
        <v>0</v>
      </c>
      <c r="J17" s="137">
        <v>0</v>
      </c>
      <c r="K17" s="137">
        <v>0</v>
      </c>
      <c r="L17" s="163">
        <v>0</v>
      </c>
      <c r="M17" s="199">
        <v>0.4</v>
      </c>
      <c r="N17" s="450">
        <v>0.4</v>
      </c>
      <c r="O17" s="451">
        <v>0.4</v>
      </c>
      <c r="P17" s="451">
        <v>0.4</v>
      </c>
      <c r="Q17" s="451">
        <v>0.4</v>
      </c>
      <c r="R17" s="118">
        <v>0.4</v>
      </c>
      <c r="S17" s="118">
        <v>0</v>
      </c>
      <c r="T17" s="118">
        <v>0</v>
      </c>
      <c r="U17" s="118">
        <v>0</v>
      </c>
      <c r="V17" s="118">
        <v>0</v>
      </c>
      <c r="W17" s="118">
        <v>0</v>
      </c>
      <c r="X17" s="158">
        <f t="shared" si="5"/>
        <v>0</v>
      </c>
      <c r="Y17" s="118"/>
      <c r="Z17" s="118"/>
      <c r="AA17" s="118"/>
      <c r="AB17" s="118"/>
      <c r="AC17" s="118"/>
      <c r="AD17" s="118"/>
      <c r="AE17" s="118"/>
      <c r="AF17" s="118"/>
      <c r="AG17" s="118"/>
      <c r="AH17" s="118"/>
      <c r="AI17" s="118"/>
      <c r="AJ17" s="118"/>
      <c r="AK17" s="162">
        <v>0</v>
      </c>
      <c r="AL17" s="162">
        <v>0</v>
      </c>
      <c r="AM17" s="163">
        <v>0</v>
      </c>
      <c r="AN17" s="163"/>
      <c r="AO17" s="217"/>
      <c r="AP17" s="217"/>
      <c r="AQ17" s="272"/>
      <c r="AR17" s="307"/>
      <c r="AS17" s="307"/>
      <c r="AT17" s="307"/>
      <c r="AU17" s="307"/>
    </row>
    <row r="18" spans="1:47" s="5" customFormat="1" ht="30.75" customHeight="1" thickBot="1">
      <c r="A18" s="316"/>
      <c r="B18" s="468"/>
      <c r="C18" s="469"/>
      <c r="D18" s="462"/>
      <c r="E18" s="318"/>
      <c r="F18" s="321"/>
      <c r="G18" s="64" t="s">
        <v>12</v>
      </c>
      <c r="H18" s="136">
        <v>0</v>
      </c>
      <c r="I18" s="196">
        <v>0</v>
      </c>
      <c r="J18" s="137">
        <v>0</v>
      </c>
      <c r="K18" s="137">
        <v>0</v>
      </c>
      <c r="L18" s="72"/>
      <c r="M18" s="72">
        <v>80302963</v>
      </c>
      <c r="N18" s="164">
        <v>28339305</v>
      </c>
      <c r="O18" s="164">
        <v>80302963</v>
      </c>
      <c r="P18" s="164">
        <v>80302963</v>
      </c>
      <c r="Q18" s="164">
        <v>80302963</v>
      </c>
      <c r="R18" s="164">
        <v>80302963</v>
      </c>
      <c r="S18" s="164">
        <v>1190467</v>
      </c>
      <c r="T18" s="164">
        <v>0</v>
      </c>
      <c r="U18" s="164">
        <v>0</v>
      </c>
      <c r="V18" s="164">
        <v>0</v>
      </c>
      <c r="W18" s="164">
        <v>0</v>
      </c>
      <c r="X18" s="158">
        <f t="shared" si="5"/>
        <v>0</v>
      </c>
      <c r="Y18" s="164"/>
      <c r="Z18" s="164"/>
      <c r="AA18" s="164"/>
      <c r="AB18" s="164"/>
      <c r="AC18" s="164"/>
      <c r="AD18" s="164"/>
      <c r="AE18" s="164"/>
      <c r="AF18" s="164"/>
      <c r="AG18" s="164"/>
      <c r="AH18" s="164"/>
      <c r="AI18" s="164"/>
      <c r="AJ18" s="164"/>
      <c r="AK18" s="72">
        <v>0</v>
      </c>
      <c r="AL18" s="72">
        <v>0</v>
      </c>
      <c r="AM18" s="72">
        <v>0</v>
      </c>
      <c r="AN18" s="72">
        <v>0</v>
      </c>
      <c r="AO18" s="217"/>
      <c r="AP18" s="217"/>
      <c r="AQ18" s="272"/>
      <c r="AR18" s="307"/>
      <c r="AS18" s="307"/>
      <c r="AT18" s="307"/>
      <c r="AU18" s="307"/>
    </row>
    <row r="19" spans="1:47" s="5" customFormat="1" ht="30.75" customHeight="1" thickBot="1">
      <c r="A19" s="316"/>
      <c r="B19" s="468"/>
      <c r="C19" s="469"/>
      <c r="D19" s="462"/>
      <c r="E19" s="318"/>
      <c r="F19" s="321"/>
      <c r="G19" s="64" t="s">
        <v>13</v>
      </c>
      <c r="H19" s="138">
        <f>+H15+H17</f>
        <v>5</v>
      </c>
      <c r="I19" s="165">
        <f>+I15+I17</f>
        <v>1</v>
      </c>
      <c r="J19" s="138">
        <f aca="true" t="shared" si="6" ref="J19:L20">+J15+J17</f>
        <v>1</v>
      </c>
      <c r="K19" s="138">
        <f t="shared" si="6"/>
        <v>1</v>
      </c>
      <c r="L19" s="162">
        <f t="shared" si="6"/>
        <v>0.6</v>
      </c>
      <c r="M19" s="200">
        <f>+M15+M17</f>
        <v>1.4</v>
      </c>
      <c r="N19" s="452">
        <v>1.4</v>
      </c>
      <c r="O19" s="452">
        <v>1.4</v>
      </c>
      <c r="P19" s="452">
        <v>1.4</v>
      </c>
      <c r="Q19" s="452">
        <v>1.4</v>
      </c>
      <c r="R19" s="165">
        <f aca="true" t="shared" si="7" ref="R19:W20">+R15+R17</f>
        <v>1.4</v>
      </c>
      <c r="S19" s="165">
        <f t="shared" si="7"/>
        <v>1</v>
      </c>
      <c r="T19" s="165">
        <f t="shared" si="7"/>
        <v>1</v>
      </c>
      <c r="U19" s="165">
        <f t="shared" si="7"/>
        <v>1</v>
      </c>
      <c r="V19" s="165">
        <f t="shared" si="7"/>
        <v>1</v>
      </c>
      <c r="W19" s="165">
        <f t="shared" si="7"/>
        <v>1</v>
      </c>
      <c r="X19" s="158">
        <f t="shared" si="5"/>
        <v>1</v>
      </c>
      <c r="Y19" s="165"/>
      <c r="Z19" s="165">
        <f>+Z15+Z17</f>
        <v>1</v>
      </c>
      <c r="AA19" s="165"/>
      <c r="AB19" s="165"/>
      <c r="AC19" s="165"/>
      <c r="AD19" s="165"/>
      <c r="AE19" s="165"/>
      <c r="AF19" s="165">
        <f>+AF15+AF17</f>
        <v>1</v>
      </c>
      <c r="AG19" s="166"/>
      <c r="AH19" s="166"/>
      <c r="AI19" s="166"/>
      <c r="AJ19" s="166"/>
      <c r="AK19" s="162">
        <f aca="true" t="shared" si="8" ref="AK19:AN19">+AK15+AK17</f>
        <v>0.25</v>
      </c>
      <c r="AL19" s="162">
        <f t="shared" si="8"/>
        <v>0.5</v>
      </c>
      <c r="AM19" s="162">
        <f t="shared" si="8"/>
        <v>0.75</v>
      </c>
      <c r="AN19" s="162">
        <f t="shared" si="8"/>
        <v>1</v>
      </c>
      <c r="AO19" s="217">
        <f>+AN19/W19</f>
        <v>1</v>
      </c>
      <c r="AP19" s="217"/>
      <c r="AQ19" s="272"/>
      <c r="AR19" s="307"/>
      <c r="AS19" s="307"/>
      <c r="AT19" s="307"/>
      <c r="AU19" s="307"/>
    </row>
    <row r="20" spans="1:47" s="5" customFormat="1" ht="159" customHeight="1" thickBot="1">
      <c r="A20" s="316"/>
      <c r="B20" s="470"/>
      <c r="C20" s="471"/>
      <c r="D20" s="472"/>
      <c r="E20" s="318"/>
      <c r="F20" s="321"/>
      <c r="G20" s="65" t="s">
        <v>14</v>
      </c>
      <c r="H20" s="134">
        <f>+H16+H18</f>
        <v>775339000</v>
      </c>
      <c r="I20" s="167">
        <f>+I16+I18</f>
        <v>250000000</v>
      </c>
      <c r="J20" s="134">
        <f t="shared" si="6"/>
        <v>124000000</v>
      </c>
      <c r="K20" s="134">
        <f t="shared" si="6"/>
        <v>124000000</v>
      </c>
      <c r="L20" s="157">
        <f t="shared" si="6"/>
        <v>110575745</v>
      </c>
      <c r="M20" s="157">
        <f>+M16+M18</f>
        <v>235302963</v>
      </c>
      <c r="N20" s="167">
        <v>183339305</v>
      </c>
      <c r="O20" s="167">
        <v>235302963</v>
      </c>
      <c r="P20" s="167">
        <v>235302963</v>
      </c>
      <c r="Q20" s="167">
        <v>235302963</v>
      </c>
      <c r="R20" s="167">
        <f t="shared" si="7"/>
        <v>109537463</v>
      </c>
      <c r="S20" s="167">
        <f t="shared" si="7"/>
        <v>116190467</v>
      </c>
      <c r="T20" s="167">
        <f t="shared" si="7"/>
        <v>115000000</v>
      </c>
      <c r="U20" s="167">
        <f t="shared" si="7"/>
        <v>115000000</v>
      </c>
      <c r="V20" s="167">
        <f t="shared" si="7"/>
        <v>115000000</v>
      </c>
      <c r="W20" s="167">
        <f t="shared" si="7"/>
        <v>148583000</v>
      </c>
      <c r="X20" s="158">
        <f>+X16+X18</f>
        <v>142270558</v>
      </c>
      <c r="Y20" s="167"/>
      <c r="Z20" s="167">
        <f>+Z16+Z18</f>
        <v>181339000</v>
      </c>
      <c r="AA20" s="167"/>
      <c r="AB20" s="167"/>
      <c r="AC20" s="167"/>
      <c r="AD20" s="167"/>
      <c r="AE20" s="167"/>
      <c r="AF20" s="167">
        <f>+AF16+AF18</f>
        <v>200000000</v>
      </c>
      <c r="AG20" s="168"/>
      <c r="AH20" s="168"/>
      <c r="AI20" s="168"/>
      <c r="AJ20" s="168"/>
      <c r="AK20" s="157">
        <f>+AK16+AK18</f>
        <v>26000000</v>
      </c>
      <c r="AL20" s="157">
        <f>+AL16+AL18</f>
        <v>26000000</v>
      </c>
      <c r="AM20" s="157">
        <f>+AM16+AM18</f>
        <v>26000000</v>
      </c>
      <c r="AN20" s="157">
        <f>+AN16+AN18</f>
        <v>142270558</v>
      </c>
      <c r="AO20" s="218">
        <f>+AN20/W20</f>
        <v>0.9575157184873101</v>
      </c>
      <c r="AP20" s="218">
        <f>(L20+R20+W20)/H20</f>
        <v>0.475529036976084</v>
      </c>
      <c r="AQ20" s="273"/>
      <c r="AR20" s="308"/>
      <c r="AS20" s="308"/>
      <c r="AT20" s="308"/>
      <c r="AU20" s="308"/>
    </row>
    <row r="21" spans="1:47" s="5" customFormat="1" ht="42" customHeight="1" thickBot="1">
      <c r="A21" s="316"/>
      <c r="B21" s="466">
        <v>3</v>
      </c>
      <c r="C21" s="467" t="s">
        <v>92</v>
      </c>
      <c r="D21" s="459" t="s">
        <v>89</v>
      </c>
      <c r="E21" s="318"/>
      <c r="F21" s="321"/>
      <c r="G21" s="63" t="s">
        <v>9</v>
      </c>
      <c r="H21" s="139">
        <v>25</v>
      </c>
      <c r="I21" s="169">
        <v>5</v>
      </c>
      <c r="J21" s="139">
        <v>5</v>
      </c>
      <c r="K21" s="139">
        <v>5</v>
      </c>
      <c r="L21" s="170">
        <v>5</v>
      </c>
      <c r="M21" s="170">
        <v>10</v>
      </c>
      <c r="N21" s="169">
        <v>10</v>
      </c>
      <c r="O21" s="169">
        <v>10</v>
      </c>
      <c r="P21" s="169">
        <v>10</v>
      </c>
      <c r="Q21" s="169">
        <v>10</v>
      </c>
      <c r="R21" s="169">
        <v>10</v>
      </c>
      <c r="S21" s="169">
        <v>15</v>
      </c>
      <c r="T21" s="169">
        <v>15</v>
      </c>
      <c r="U21" s="169">
        <v>15</v>
      </c>
      <c r="V21" s="169">
        <v>15</v>
      </c>
      <c r="W21" s="169">
        <v>15</v>
      </c>
      <c r="X21" s="169">
        <f>+AN21</f>
        <v>15</v>
      </c>
      <c r="Y21" s="169"/>
      <c r="Z21" s="169">
        <v>20</v>
      </c>
      <c r="AA21" s="169"/>
      <c r="AB21" s="169"/>
      <c r="AC21" s="169"/>
      <c r="AD21" s="169"/>
      <c r="AE21" s="169"/>
      <c r="AF21" s="169">
        <v>25</v>
      </c>
      <c r="AG21" s="169"/>
      <c r="AH21" s="169"/>
      <c r="AI21" s="169"/>
      <c r="AJ21" s="169"/>
      <c r="AK21" s="169">
        <v>10</v>
      </c>
      <c r="AL21" s="170">
        <v>12</v>
      </c>
      <c r="AM21" s="124">
        <v>13.5</v>
      </c>
      <c r="AN21" s="160">
        <v>15</v>
      </c>
      <c r="AO21" s="219">
        <f>+AN21/W21</f>
        <v>1</v>
      </c>
      <c r="AP21" s="123">
        <f>(AN21)/H21</f>
        <v>0.6</v>
      </c>
      <c r="AQ21" s="271" t="s">
        <v>255</v>
      </c>
      <c r="AR21" s="277" t="s">
        <v>226</v>
      </c>
      <c r="AS21" s="277" t="s">
        <v>226</v>
      </c>
      <c r="AT21" s="271" t="s">
        <v>207</v>
      </c>
      <c r="AU21" s="271" t="s">
        <v>206</v>
      </c>
    </row>
    <row r="22" spans="1:47" s="5" customFormat="1" ht="42" customHeight="1" thickBot="1">
      <c r="A22" s="316"/>
      <c r="B22" s="468"/>
      <c r="C22" s="469"/>
      <c r="D22" s="462"/>
      <c r="E22" s="318"/>
      <c r="F22" s="321"/>
      <c r="G22" s="64" t="s">
        <v>10</v>
      </c>
      <c r="H22" s="67">
        <f>+K22+N22+T22+Z22+AF22</f>
        <v>310000000</v>
      </c>
      <c r="I22" s="152">
        <v>66493359</v>
      </c>
      <c r="J22" s="67">
        <v>70000000</v>
      </c>
      <c r="K22" s="67">
        <v>70000000</v>
      </c>
      <c r="L22" s="72">
        <v>66493359</v>
      </c>
      <c r="M22" s="72">
        <v>30000000</v>
      </c>
      <c r="N22" s="152">
        <v>30000000</v>
      </c>
      <c r="O22" s="152">
        <v>30000000</v>
      </c>
      <c r="P22" s="152">
        <v>30000000</v>
      </c>
      <c r="Q22" s="152">
        <v>30000000</v>
      </c>
      <c r="R22" s="453">
        <v>30000000</v>
      </c>
      <c r="S22" s="152">
        <v>50000000</v>
      </c>
      <c r="T22" s="152">
        <v>50000000</v>
      </c>
      <c r="U22" s="152">
        <v>50000000</v>
      </c>
      <c r="V22" s="152">
        <v>50000000</v>
      </c>
      <c r="W22" s="152">
        <v>50000000</v>
      </c>
      <c r="X22" s="169">
        <f aca="true" t="shared" si="9" ref="X22:X26">+AN22</f>
        <v>50000000</v>
      </c>
      <c r="Y22" s="152"/>
      <c r="Z22" s="152">
        <v>60000000</v>
      </c>
      <c r="AA22" s="152"/>
      <c r="AB22" s="152"/>
      <c r="AC22" s="152"/>
      <c r="AD22" s="152"/>
      <c r="AE22" s="152"/>
      <c r="AF22" s="152">
        <v>100000000</v>
      </c>
      <c r="AG22" s="152"/>
      <c r="AH22" s="152"/>
      <c r="AI22" s="152"/>
      <c r="AJ22" s="152"/>
      <c r="AK22" s="72">
        <v>0</v>
      </c>
      <c r="AL22" s="72">
        <v>0</v>
      </c>
      <c r="AM22" s="72">
        <v>0</v>
      </c>
      <c r="AN22" s="72">
        <v>50000000</v>
      </c>
      <c r="AO22" s="220">
        <f>+AN22/W22</f>
        <v>1</v>
      </c>
      <c r="AP22" s="123">
        <f>(L22+R22+W22)/H22</f>
        <v>0.47255922258064514</v>
      </c>
      <c r="AQ22" s="272"/>
      <c r="AR22" s="278"/>
      <c r="AS22" s="278"/>
      <c r="AT22" s="272"/>
      <c r="AU22" s="272"/>
    </row>
    <row r="23" spans="1:47" s="5" customFormat="1" ht="42" customHeight="1" thickBot="1">
      <c r="A23" s="316"/>
      <c r="B23" s="468"/>
      <c r="C23" s="469"/>
      <c r="D23" s="462"/>
      <c r="E23" s="318"/>
      <c r="F23" s="321"/>
      <c r="G23" s="64" t="s">
        <v>11</v>
      </c>
      <c r="H23" s="67">
        <v>0</v>
      </c>
      <c r="I23" s="152">
        <v>0</v>
      </c>
      <c r="J23" s="67">
        <v>0</v>
      </c>
      <c r="K23" s="67">
        <v>0</v>
      </c>
      <c r="L23" s="163">
        <v>0</v>
      </c>
      <c r="M23" s="163">
        <v>0</v>
      </c>
      <c r="N23" s="152">
        <v>0</v>
      </c>
      <c r="O23" s="152">
        <v>0</v>
      </c>
      <c r="P23" s="152">
        <v>0</v>
      </c>
      <c r="Q23" s="152">
        <v>0</v>
      </c>
      <c r="R23" s="152">
        <v>0</v>
      </c>
      <c r="S23" s="152">
        <v>0</v>
      </c>
      <c r="T23" s="152">
        <v>0</v>
      </c>
      <c r="U23" s="152">
        <v>0</v>
      </c>
      <c r="V23" s="152">
        <v>0</v>
      </c>
      <c r="W23" s="152">
        <v>0</v>
      </c>
      <c r="X23" s="169">
        <f t="shared" si="9"/>
        <v>0</v>
      </c>
      <c r="Y23" s="152"/>
      <c r="Z23" s="152"/>
      <c r="AA23" s="152"/>
      <c r="AB23" s="152"/>
      <c r="AC23" s="152"/>
      <c r="AD23" s="152"/>
      <c r="AE23" s="152"/>
      <c r="AF23" s="152"/>
      <c r="AG23" s="152"/>
      <c r="AH23" s="152"/>
      <c r="AI23" s="152"/>
      <c r="AJ23" s="152"/>
      <c r="AK23" s="163"/>
      <c r="AL23" s="163">
        <v>0</v>
      </c>
      <c r="AM23" s="163"/>
      <c r="AN23" s="163">
        <v>0</v>
      </c>
      <c r="AO23" s="217"/>
      <c r="AP23" s="217"/>
      <c r="AQ23" s="272"/>
      <c r="AR23" s="278"/>
      <c r="AS23" s="278"/>
      <c r="AT23" s="272"/>
      <c r="AU23" s="272"/>
    </row>
    <row r="24" spans="1:47" s="5" customFormat="1" ht="42" customHeight="1" thickBot="1">
      <c r="A24" s="316"/>
      <c r="B24" s="468"/>
      <c r="C24" s="469"/>
      <c r="D24" s="462"/>
      <c r="E24" s="318"/>
      <c r="F24" s="321"/>
      <c r="G24" s="64" t="s">
        <v>12</v>
      </c>
      <c r="H24" s="67">
        <v>0</v>
      </c>
      <c r="I24" s="152">
        <v>0</v>
      </c>
      <c r="J24" s="67">
        <v>0</v>
      </c>
      <c r="K24" s="67">
        <v>0</v>
      </c>
      <c r="L24" s="72">
        <v>0</v>
      </c>
      <c r="M24" s="72">
        <v>21511408</v>
      </c>
      <c r="N24" s="152">
        <v>40300517</v>
      </c>
      <c r="O24" s="152">
        <v>21511408</v>
      </c>
      <c r="P24" s="152">
        <v>21511408</v>
      </c>
      <c r="Q24" s="152">
        <v>21511408</v>
      </c>
      <c r="R24" s="152">
        <v>21511408</v>
      </c>
      <c r="S24" s="152">
        <v>29994052</v>
      </c>
      <c r="T24" s="152">
        <v>29994052</v>
      </c>
      <c r="U24" s="152">
        <v>29994052</v>
      </c>
      <c r="V24" s="152">
        <v>29994052</v>
      </c>
      <c r="W24" s="152">
        <v>29994052</v>
      </c>
      <c r="X24" s="169">
        <f t="shared" si="9"/>
        <v>29993570</v>
      </c>
      <c r="Y24" s="152"/>
      <c r="Z24" s="152"/>
      <c r="AA24" s="152"/>
      <c r="AB24" s="152"/>
      <c r="AC24" s="152"/>
      <c r="AD24" s="152"/>
      <c r="AE24" s="152"/>
      <c r="AF24" s="152"/>
      <c r="AG24" s="152"/>
      <c r="AH24" s="152"/>
      <c r="AI24" s="152"/>
      <c r="AJ24" s="152"/>
      <c r="AK24" s="72">
        <v>0</v>
      </c>
      <c r="AL24" s="72">
        <v>23808450</v>
      </c>
      <c r="AM24" s="72">
        <v>29993570</v>
      </c>
      <c r="AN24" s="72">
        <v>29993570</v>
      </c>
      <c r="AO24" s="217">
        <f>+AN24/W24</f>
        <v>0.9999839301472172</v>
      </c>
      <c r="AP24" s="217"/>
      <c r="AQ24" s="272"/>
      <c r="AR24" s="278"/>
      <c r="AS24" s="278"/>
      <c r="AT24" s="272"/>
      <c r="AU24" s="272"/>
    </row>
    <row r="25" spans="1:47" s="5" customFormat="1" ht="42" customHeight="1" thickBot="1">
      <c r="A25" s="316"/>
      <c r="B25" s="468"/>
      <c r="C25" s="469"/>
      <c r="D25" s="462"/>
      <c r="E25" s="318"/>
      <c r="F25" s="321"/>
      <c r="G25" s="64" t="s">
        <v>13</v>
      </c>
      <c r="H25" s="67">
        <f>+H21+H23</f>
        <v>25</v>
      </c>
      <c r="I25" s="152">
        <f>+I21+I23</f>
        <v>5</v>
      </c>
      <c r="J25" s="67">
        <f aca="true" t="shared" si="10" ref="J25:L26">+J21+J23</f>
        <v>5</v>
      </c>
      <c r="K25" s="67">
        <f t="shared" si="10"/>
        <v>5</v>
      </c>
      <c r="L25" s="162">
        <f t="shared" si="10"/>
        <v>5</v>
      </c>
      <c r="M25" s="162">
        <f>+M21+M23</f>
        <v>10</v>
      </c>
      <c r="N25" s="152">
        <v>10</v>
      </c>
      <c r="O25" s="152">
        <v>10</v>
      </c>
      <c r="P25" s="152">
        <v>10</v>
      </c>
      <c r="Q25" s="152">
        <v>10</v>
      </c>
      <c r="R25" s="152">
        <f aca="true" t="shared" si="11" ref="R25:W26">+R21+R23</f>
        <v>10</v>
      </c>
      <c r="S25" s="152">
        <f t="shared" si="11"/>
        <v>15</v>
      </c>
      <c r="T25" s="152">
        <f t="shared" si="11"/>
        <v>15</v>
      </c>
      <c r="U25" s="152">
        <f t="shared" si="11"/>
        <v>15</v>
      </c>
      <c r="V25" s="152" t="s">
        <v>216</v>
      </c>
      <c r="W25" s="152">
        <f aca="true" t="shared" si="12" ref="W25">+W21+W23</f>
        <v>15</v>
      </c>
      <c r="X25" s="169">
        <f t="shared" si="9"/>
        <v>15</v>
      </c>
      <c r="Y25" s="152"/>
      <c r="Z25" s="152">
        <f>+Z21+Z23</f>
        <v>20</v>
      </c>
      <c r="AA25" s="152"/>
      <c r="AB25" s="152"/>
      <c r="AC25" s="152"/>
      <c r="AD25" s="152"/>
      <c r="AE25" s="152"/>
      <c r="AF25" s="152">
        <f>+AF21+AF23</f>
        <v>25</v>
      </c>
      <c r="AG25" s="152"/>
      <c r="AH25" s="152"/>
      <c r="AI25" s="152"/>
      <c r="AJ25" s="152"/>
      <c r="AK25" s="162">
        <f aca="true" t="shared" si="13" ref="AK25:AN26">+AK21+AK23</f>
        <v>10</v>
      </c>
      <c r="AL25" s="162">
        <f t="shared" si="13"/>
        <v>12</v>
      </c>
      <c r="AM25" s="162">
        <f t="shared" si="13"/>
        <v>13.5</v>
      </c>
      <c r="AN25" s="162">
        <f t="shared" si="13"/>
        <v>15</v>
      </c>
      <c r="AO25" s="217">
        <f>+AN25/W25</f>
        <v>1</v>
      </c>
      <c r="AP25" s="217"/>
      <c r="AQ25" s="272"/>
      <c r="AR25" s="278"/>
      <c r="AS25" s="278"/>
      <c r="AT25" s="272"/>
      <c r="AU25" s="272"/>
    </row>
    <row r="26" spans="1:47" s="5" customFormat="1" ht="42" customHeight="1" thickBot="1">
      <c r="A26" s="316"/>
      <c r="B26" s="473"/>
      <c r="C26" s="474"/>
      <c r="D26" s="465"/>
      <c r="E26" s="318"/>
      <c r="F26" s="321"/>
      <c r="G26" s="65" t="s">
        <v>14</v>
      </c>
      <c r="H26" s="140">
        <f>+H22+H24</f>
        <v>310000000</v>
      </c>
      <c r="I26" s="171">
        <f>+I22+I24</f>
        <v>66493359</v>
      </c>
      <c r="J26" s="140">
        <f t="shared" si="10"/>
        <v>70000000</v>
      </c>
      <c r="K26" s="140">
        <f t="shared" si="10"/>
        <v>70000000</v>
      </c>
      <c r="L26" s="157">
        <f t="shared" si="10"/>
        <v>66493359</v>
      </c>
      <c r="M26" s="157">
        <f>+M22+M24</f>
        <v>51511408</v>
      </c>
      <c r="N26" s="171">
        <v>70300517</v>
      </c>
      <c r="O26" s="171">
        <v>51511408</v>
      </c>
      <c r="P26" s="171">
        <v>51511408</v>
      </c>
      <c r="Q26" s="171">
        <v>51511408</v>
      </c>
      <c r="R26" s="171">
        <f t="shared" si="11"/>
        <v>51511408</v>
      </c>
      <c r="S26" s="171">
        <f t="shared" si="11"/>
        <v>79994052</v>
      </c>
      <c r="T26" s="171">
        <f t="shared" si="11"/>
        <v>79994052</v>
      </c>
      <c r="U26" s="171">
        <f t="shared" si="11"/>
        <v>79994052</v>
      </c>
      <c r="V26" s="171">
        <f t="shared" si="11"/>
        <v>79994052</v>
      </c>
      <c r="W26" s="171">
        <f t="shared" si="11"/>
        <v>79994052</v>
      </c>
      <c r="X26" s="169">
        <f t="shared" si="9"/>
        <v>79993570</v>
      </c>
      <c r="Y26" s="171"/>
      <c r="Z26" s="171">
        <f>+Z22+Z24</f>
        <v>60000000</v>
      </c>
      <c r="AA26" s="171"/>
      <c r="AB26" s="171"/>
      <c r="AC26" s="171"/>
      <c r="AD26" s="171"/>
      <c r="AE26" s="171"/>
      <c r="AF26" s="171">
        <f>+AF22+AF24</f>
        <v>100000000</v>
      </c>
      <c r="AG26" s="171"/>
      <c r="AH26" s="171"/>
      <c r="AI26" s="171"/>
      <c r="AJ26" s="171"/>
      <c r="AK26" s="157">
        <f t="shared" si="13"/>
        <v>0</v>
      </c>
      <c r="AL26" s="157">
        <f t="shared" si="13"/>
        <v>23808450</v>
      </c>
      <c r="AM26" s="157">
        <f t="shared" si="13"/>
        <v>29993570</v>
      </c>
      <c r="AN26" s="157">
        <f t="shared" si="13"/>
        <v>79993570</v>
      </c>
      <c r="AO26" s="221">
        <f>+AN26/W26</f>
        <v>0.9999939745520079</v>
      </c>
      <c r="AP26" s="221">
        <f>(L26+R26+W26)/H26</f>
        <v>0.6387058677419355</v>
      </c>
      <c r="AQ26" s="273"/>
      <c r="AR26" s="279"/>
      <c r="AS26" s="279"/>
      <c r="AT26" s="273"/>
      <c r="AU26" s="273"/>
    </row>
    <row r="27" spans="1:47" s="5" customFormat="1" ht="30.75" customHeight="1" thickBot="1">
      <c r="A27" s="315" t="s">
        <v>98</v>
      </c>
      <c r="B27" s="466">
        <v>4</v>
      </c>
      <c r="C27" s="467" t="s">
        <v>93</v>
      </c>
      <c r="D27" s="459" t="s">
        <v>89</v>
      </c>
      <c r="E27" s="318"/>
      <c r="F27" s="321"/>
      <c r="G27" s="63" t="s">
        <v>9</v>
      </c>
      <c r="H27" s="139">
        <v>10</v>
      </c>
      <c r="I27" s="197">
        <v>0.8</v>
      </c>
      <c r="J27" s="139">
        <v>1</v>
      </c>
      <c r="K27" s="148">
        <v>1</v>
      </c>
      <c r="L27" s="124">
        <v>0.8</v>
      </c>
      <c r="M27" s="124">
        <v>4</v>
      </c>
      <c r="N27" s="169">
        <v>4</v>
      </c>
      <c r="O27" s="169">
        <v>4</v>
      </c>
      <c r="P27" s="169">
        <v>4</v>
      </c>
      <c r="Q27" s="169">
        <v>4</v>
      </c>
      <c r="R27" s="169">
        <v>4</v>
      </c>
      <c r="S27" s="169">
        <v>7</v>
      </c>
      <c r="T27" s="169">
        <v>7</v>
      </c>
      <c r="U27" s="169">
        <v>7</v>
      </c>
      <c r="V27" s="169">
        <v>7</v>
      </c>
      <c r="W27" s="169">
        <v>7</v>
      </c>
      <c r="X27" s="169">
        <f>+AN27</f>
        <v>6.5</v>
      </c>
      <c r="Y27" s="169"/>
      <c r="Z27" s="169">
        <v>9</v>
      </c>
      <c r="AA27" s="169"/>
      <c r="AB27" s="169"/>
      <c r="AC27" s="169"/>
      <c r="AD27" s="169"/>
      <c r="AE27" s="169"/>
      <c r="AF27" s="169">
        <v>10</v>
      </c>
      <c r="AG27" s="169"/>
      <c r="AH27" s="169"/>
      <c r="AI27" s="169"/>
      <c r="AJ27" s="169"/>
      <c r="AK27" s="160">
        <v>4.75</v>
      </c>
      <c r="AL27" s="160">
        <v>5.5</v>
      </c>
      <c r="AM27" s="124">
        <v>6</v>
      </c>
      <c r="AN27" s="124">
        <v>6.5</v>
      </c>
      <c r="AO27" s="219">
        <f>+AN27/W27</f>
        <v>0.9285714285714286</v>
      </c>
      <c r="AP27" s="217">
        <f>(AN27)/H27</f>
        <v>0.65</v>
      </c>
      <c r="AQ27" s="271" t="s">
        <v>240</v>
      </c>
      <c r="AR27" s="277" t="s">
        <v>226</v>
      </c>
      <c r="AS27" s="277" t="s">
        <v>226</v>
      </c>
      <c r="AT27" s="271" t="s">
        <v>208</v>
      </c>
      <c r="AU27" s="274" t="s">
        <v>209</v>
      </c>
    </row>
    <row r="28" spans="1:47" s="5" customFormat="1" ht="30.75" customHeight="1" thickBot="1">
      <c r="A28" s="316"/>
      <c r="B28" s="468"/>
      <c r="C28" s="469"/>
      <c r="D28" s="462"/>
      <c r="E28" s="318"/>
      <c r="F28" s="321"/>
      <c r="G28" s="64" t="s">
        <v>10</v>
      </c>
      <c r="H28" s="67">
        <f>+K28+N28+T28+Z28+AF28</f>
        <v>2057933738</v>
      </c>
      <c r="I28" s="152">
        <v>129054090</v>
      </c>
      <c r="J28" s="67">
        <v>380062738</v>
      </c>
      <c r="K28" s="67">
        <f>247726072+132336666</f>
        <v>380062738</v>
      </c>
      <c r="L28" s="72">
        <v>129054090</v>
      </c>
      <c r="M28" s="72">
        <v>549823000</v>
      </c>
      <c r="N28" s="152">
        <v>549823000</v>
      </c>
      <c r="O28" s="152">
        <v>549823000</v>
      </c>
      <c r="P28" s="152">
        <v>549823000</v>
      </c>
      <c r="Q28" s="152">
        <f>549823000-1367840</f>
        <v>548455160</v>
      </c>
      <c r="R28" s="152">
        <v>534003078</v>
      </c>
      <c r="S28" s="152">
        <v>470000000</v>
      </c>
      <c r="T28" s="152">
        <v>470000000</v>
      </c>
      <c r="U28" s="152">
        <v>470000000</v>
      </c>
      <c r="V28" s="152">
        <v>468632160</v>
      </c>
      <c r="W28" s="152">
        <v>244323294</v>
      </c>
      <c r="X28" s="169">
        <f aca="true" t="shared" si="14" ref="X28:X32">+AN28</f>
        <v>208655553</v>
      </c>
      <c r="Y28" s="152"/>
      <c r="Z28" s="152">
        <v>458048000</v>
      </c>
      <c r="AA28" s="152"/>
      <c r="AB28" s="152"/>
      <c r="AC28" s="152"/>
      <c r="AD28" s="152"/>
      <c r="AE28" s="152"/>
      <c r="AF28" s="152">
        <v>200000000</v>
      </c>
      <c r="AG28" s="152"/>
      <c r="AH28" s="152"/>
      <c r="AI28" s="152"/>
      <c r="AJ28" s="152"/>
      <c r="AK28" s="72">
        <v>150558000</v>
      </c>
      <c r="AL28" s="72">
        <f>29978385+150558000</f>
        <v>180536385</v>
      </c>
      <c r="AM28" s="72">
        <v>180536385</v>
      </c>
      <c r="AN28" s="72">
        <f>26116500+20516000+26116500+26116500+33562668+29978385+6813000+4542000+4542000+5352000+25000000</f>
        <v>208655553</v>
      </c>
      <c r="AO28" s="219">
        <f>+AN28/W28</f>
        <v>0.8540141612530814</v>
      </c>
      <c r="AP28" s="123">
        <f>(L28+R28+W28)/H28</f>
        <v>0.4409182109438744</v>
      </c>
      <c r="AQ28" s="272"/>
      <c r="AR28" s="278"/>
      <c r="AS28" s="278"/>
      <c r="AT28" s="272"/>
      <c r="AU28" s="275"/>
    </row>
    <row r="29" spans="1:47" s="5" customFormat="1" ht="30.75" customHeight="1" thickBot="1">
      <c r="A29" s="316"/>
      <c r="B29" s="468"/>
      <c r="C29" s="469"/>
      <c r="D29" s="462"/>
      <c r="E29" s="318"/>
      <c r="F29" s="321"/>
      <c r="G29" s="64" t="s">
        <v>11</v>
      </c>
      <c r="H29" s="67">
        <v>0</v>
      </c>
      <c r="I29" s="152">
        <v>0</v>
      </c>
      <c r="J29" s="67">
        <v>0</v>
      </c>
      <c r="K29" s="67">
        <v>0</v>
      </c>
      <c r="L29" s="163">
        <v>0</v>
      </c>
      <c r="M29" s="163">
        <v>0</v>
      </c>
      <c r="N29" s="152">
        <v>0</v>
      </c>
      <c r="O29" s="152">
        <v>0</v>
      </c>
      <c r="P29" s="152">
        <v>0</v>
      </c>
      <c r="Q29" s="152">
        <v>0</v>
      </c>
      <c r="R29" s="152">
        <v>0</v>
      </c>
      <c r="S29" s="152">
        <v>0</v>
      </c>
      <c r="T29" s="152">
        <v>0</v>
      </c>
      <c r="U29" s="152">
        <v>0</v>
      </c>
      <c r="V29" s="152">
        <v>0</v>
      </c>
      <c r="W29" s="152">
        <v>0</v>
      </c>
      <c r="X29" s="169">
        <f t="shared" si="14"/>
        <v>0</v>
      </c>
      <c r="Y29" s="152"/>
      <c r="Z29" s="152"/>
      <c r="AA29" s="152"/>
      <c r="AB29" s="152"/>
      <c r="AC29" s="152"/>
      <c r="AD29" s="152"/>
      <c r="AE29" s="152"/>
      <c r="AF29" s="152"/>
      <c r="AG29" s="152"/>
      <c r="AH29" s="152"/>
      <c r="AI29" s="152"/>
      <c r="AJ29" s="152"/>
      <c r="AK29" s="163">
        <v>0</v>
      </c>
      <c r="AL29" s="163">
        <v>0</v>
      </c>
      <c r="AM29" s="163">
        <v>0</v>
      </c>
      <c r="AN29" s="172">
        <v>0</v>
      </c>
      <c r="AO29" s="217"/>
      <c r="AP29" s="217"/>
      <c r="AQ29" s="272"/>
      <c r="AR29" s="278"/>
      <c r="AS29" s="278"/>
      <c r="AT29" s="272"/>
      <c r="AU29" s="275"/>
    </row>
    <row r="30" spans="1:47" s="5" customFormat="1" ht="30.75" customHeight="1" thickBot="1">
      <c r="A30" s="316"/>
      <c r="B30" s="468"/>
      <c r="C30" s="469"/>
      <c r="D30" s="462"/>
      <c r="E30" s="318"/>
      <c r="F30" s="321"/>
      <c r="G30" s="64" t="s">
        <v>12</v>
      </c>
      <c r="H30" s="67">
        <v>0</v>
      </c>
      <c r="I30" s="152">
        <v>0</v>
      </c>
      <c r="J30" s="67">
        <v>0</v>
      </c>
      <c r="K30" s="67">
        <v>0</v>
      </c>
      <c r="L30" s="72">
        <v>0</v>
      </c>
      <c r="M30" s="72">
        <v>115472095</v>
      </c>
      <c r="N30" s="152">
        <v>96683188</v>
      </c>
      <c r="O30" s="152">
        <v>115472095</v>
      </c>
      <c r="P30" s="152">
        <v>115472095</v>
      </c>
      <c r="Q30" s="152">
        <v>115472095</v>
      </c>
      <c r="R30" s="152">
        <v>115472095</v>
      </c>
      <c r="S30" s="152">
        <f>1773200+17245700+8004334+3492800+2837900+323000000+3856633+66531591+4219267+1673633</f>
        <v>432635058</v>
      </c>
      <c r="T30" s="152">
        <v>404885358</v>
      </c>
      <c r="U30" s="152">
        <v>404885358</v>
      </c>
      <c r="V30" s="212">
        <v>398263591</v>
      </c>
      <c r="W30" s="212">
        <v>398263591</v>
      </c>
      <c r="X30" s="169">
        <f t="shared" si="14"/>
        <v>365963591</v>
      </c>
      <c r="Y30" s="152"/>
      <c r="Z30" s="152"/>
      <c r="AA30" s="152"/>
      <c r="AB30" s="152"/>
      <c r="AC30" s="152"/>
      <c r="AD30" s="152"/>
      <c r="AE30" s="152"/>
      <c r="AF30" s="152"/>
      <c r="AG30" s="152"/>
      <c r="AH30" s="152"/>
      <c r="AI30" s="152"/>
      <c r="AJ30" s="152"/>
      <c r="AK30" s="72">
        <v>105632000</v>
      </c>
      <c r="AL30" s="72">
        <f>66531591+105632000</f>
        <v>172163591</v>
      </c>
      <c r="AM30" s="72">
        <v>365963591</v>
      </c>
      <c r="AN30" s="72">
        <f>290700000+2183000+66531591+4366000+2183000</f>
        <v>365963591</v>
      </c>
      <c r="AO30" s="217">
        <f>+AN30/W30</f>
        <v>0.9188979341071627</v>
      </c>
      <c r="AP30" s="217"/>
      <c r="AQ30" s="272"/>
      <c r="AR30" s="278"/>
      <c r="AS30" s="278"/>
      <c r="AT30" s="272"/>
      <c r="AU30" s="275"/>
    </row>
    <row r="31" spans="1:47" s="5" customFormat="1" ht="30.75" customHeight="1" thickBot="1">
      <c r="A31" s="316"/>
      <c r="B31" s="468"/>
      <c r="C31" s="469"/>
      <c r="D31" s="462"/>
      <c r="E31" s="318"/>
      <c r="F31" s="321"/>
      <c r="G31" s="64" t="s">
        <v>13</v>
      </c>
      <c r="H31" s="67">
        <f>+H27+H29</f>
        <v>10</v>
      </c>
      <c r="I31" s="198">
        <f>+I27+I29</f>
        <v>0.8</v>
      </c>
      <c r="J31" s="67">
        <f aca="true" t="shared" si="15" ref="J31:L32">+J27+J29</f>
        <v>1</v>
      </c>
      <c r="K31" s="67">
        <f t="shared" si="15"/>
        <v>1</v>
      </c>
      <c r="L31" s="162">
        <f t="shared" si="15"/>
        <v>0.8</v>
      </c>
      <c r="M31" s="162">
        <f>+M27+M29</f>
        <v>4</v>
      </c>
      <c r="N31" s="152">
        <v>4</v>
      </c>
      <c r="O31" s="152">
        <v>4</v>
      </c>
      <c r="P31" s="152">
        <v>4</v>
      </c>
      <c r="Q31" s="152">
        <v>4</v>
      </c>
      <c r="R31" s="152">
        <f aca="true" t="shared" si="16" ref="R31:W32">+R27+R29</f>
        <v>4</v>
      </c>
      <c r="S31" s="152">
        <f t="shared" si="16"/>
        <v>7</v>
      </c>
      <c r="T31" s="152">
        <f>+T27+T29</f>
        <v>7</v>
      </c>
      <c r="U31" s="152">
        <f>+U27+U29</f>
        <v>7</v>
      </c>
      <c r="V31" s="152">
        <f>+V27+V29</f>
        <v>7</v>
      </c>
      <c r="W31" s="152">
        <f aca="true" t="shared" si="17" ref="W31">+W27+W29</f>
        <v>7</v>
      </c>
      <c r="X31" s="169">
        <f t="shared" si="14"/>
        <v>6.5</v>
      </c>
      <c r="Y31" s="152"/>
      <c r="Z31" s="152">
        <f>+Z27+Z29</f>
        <v>9</v>
      </c>
      <c r="AA31" s="152"/>
      <c r="AB31" s="152"/>
      <c r="AC31" s="152"/>
      <c r="AD31" s="152"/>
      <c r="AE31" s="152"/>
      <c r="AF31" s="152">
        <f>+AF27+AF29</f>
        <v>10</v>
      </c>
      <c r="AG31" s="152"/>
      <c r="AH31" s="152"/>
      <c r="AI31" s="152"/>
      <c r="AJ31" s="152"/>
      <c r="AK31" s="162">
        <f aca="true" t="shared" si="18" ref="AK31:AN32">+AK27+AK29</f>
        <v>4.75</v>
      </c>
      <c r="AL31" s="162">
        <f>+AL27+AL29</f>
        <v>5.5</v>
      </c>
      <c r="AM31" s="162">
        <f>+AM27+AM29</f>
        <v>6</v>
      </c>
      <c r="AN31" s="162">
        <f>+AN27+AN29</f>
        <v>6.5</v>
      </c>
      <c r="AO31" s="217">
        <f>+AN31/W31</f>
        <v>0.9285714285714286</v>
      </c>
      <c r="AP31" s="217"/>
      <c r="AQ31" s="272"/>
      <c r="AR31" s="278"/>
      <c r="AS31" s="278"/>
      <c r="AT31" s="272"/>
      <c r="AU31" s="275"/>
    </row>
    <row r="32" spans="1:47" s="5" customFormat="1" ht="30.75" customHeight="1" thickBot="1">
      <c r="A32" s="323"/>
      <c r="B32" s="473"/>
      <c r="C32" s="474"/>
      <c r="D32" s="465"/>
      <c r="E32" s="318"/>
      <c r="F32" s="321"/>
      <c r="G32" s="65" t="s">
        <v>14</v>
      </c>
      <c r="H32" s="140">
        <f>+H28+H30</f>
        <v>2057933738</v>
      </c>
      <c r="I32" s="171">
        <f>+I28+I30</f>
        <v>129054090</v>
      </c>
      <c r="J32" s="140">
        <f t="shared" si="15"/>
        <v>380062738</v>
      </c>
      <c r="K32" s="140">
        <f t="shared" si="15"/>
        <v>380062738</v>
      </c>
      <c r="L32" s="157">
        <f t="shared" si="15"/>
        <v>129054090</v>
      </c>
      <c r="M32" s="157">
        <f>+M28+M30</f>
        <v>665295095</v>
      </c>
      <c r="N32" s="171">
        <v>646506188</v>
      </c>
      <c r="O32" s="171">
        <v>646506188</v>
      </c>
      <c r="P32" s="171">
        <v>646506188</v>
      </c>
      <c r="Q32" s="171">
        <v>646506188</v>
      </c>
      <c r="R32" s="171">
        <f t="shared" si="16"/>
        <v>649475173</v>
      </c>
      <c r="S32" s="171">
        <f t="shared" si="16"/>
        <v>902635058</v>
      </c>
      <c r="T32" s="171">
        <f t="shared" si="16"/>
        <v>874885358</v>
      </c>
      <c r="U32" s="171">
        <f t="shared" si="16"/>
        <v>874885358</v>
      </c>
      <c r="V32" s="171">
        <f t="shared" si="16"/>
        <v>866895751</v>
      </c>
      <c r="W32" s="171">
        <f t="shared" si="16"/>
        <v>642586885</v>
      </c>
      <c r="X32" s="169">
        <f t="shared" si="14"/>
        <v>574619144</v>
      </c>
      <c r="Y32" s="171"/>
      <c r="Z32" s="171">
        <f>+Z28+Z30</f>
        <v>458048000</v>
      </c>
      <c r="AA32" s="171"/>
      <c r="AB32" s="171"/>
      <c r="AC32" s="171"/>
      <c r="AD32" s="171"/>
      <c r="AE32" s="171"/>
      <c r="AF32" s="171">
        <f>+AF28+AF30</f>
        <v>200000000</v>
      </c>
      <c r="AG32" s="171"/>
      <c r="AH32" s="171"/>
      <c r="AI32" s="171"/>
      <c r="AJ32" s="171"/>
      <c r="AK32" s="157">
        <f t="shared" si="18"/>
        <v>256190000</v>
      </c>
      <c r="AL32" s="157">
        <f t="shared" si="18"/>
        <v>352699976</v>
      </c>
      <c r="AM32" s="157">
        <f t="shared" si="18"/>
        <v>546499976</v>
      </c>
      <c r="AN32" s="157">
        <f t="shared" si="18"/>
        <v>574619144</v>
      </c>
      <c r="AO32" s="218">
        <f>+AN32/W32</f>
        <v>0.894227936195741</v>
      </c>
      <c r="AP32" s="218">
        <f>(L32+R32+W32)/H32</f>
        <v>0.6905548617814633</v>
      </c>
      <c r="AQ32" s="273"/>
      <c r="AR32" s="279"/>
      <c r="AS32" s="279"/>
      <c r="AT32" s="273"/>
      <c r="AU32" s="276"/>
    </row>
    <row r="33" spans="1:47" s="58" customFormat="1" ht="30.75" customHeight="1">
      <c r="A33" s="324" t="s">
        <v>99</v>
      </c>
      <c r="B33" s="466">
        <v>5</v>
      </c>
      <c r="C33" s="467" t="s">
        <v>94</v>
      </c>
      <c r="D33" s="459" t="s">
        <v>89</v>
      </c>
      <c r="E33" s="318"/>
      <c r="F33" s="321"/>
      <c r="G33" s="63" t="s">
        <v>9</v>
      </c>
      <c r="H33" s="141">
        <v>0.9</v>
      </c>
      <c r="I33" s="173">
        <v>0.85</v>
      </c>
      <c r="J33" s="141">
        <v>0.85</v>
      </c>
      <c r="K33" s="149">
        <v>0.85</v>
      </c>
      <c r="L33" s="71">
        <v>0.85</v>
      </c>
      <c r="M33" s="201">
        <v>0.865</v>
      </c>
      <c r="N33" s="454">
        <v>0.865</v>
      </c>
      <c r="O33" s="454">
        <v>0.865</v>
      </c>
      <c r="P33" s="454">
        <v>0.865</v>
      </c>
      <c r="Q33" s="454">
        <v>0.865</v>
      </c>
      <c r="R33" s="173">
        <v>0.87</v>
      </c>
      <c r="S33" s="173">
        <v>0.88</v>
      </c>
      <c r="T33" s="173">
        <v>0.88</v>
      </c>
      <c r="U33" s="173">
        <v>0.88</v>
      </c>
      <c r="V33" s="173">
        <v>0.88</v>
      </c>
      <c r="W33" s="173">
        <v>0.88</v>
      </c>
      <c r="X33" s="173">
        <f>+AN33</f>
        <v>0.88</v>
      </c>
      <c r="Y33" s="173"/>
      <c r="Z33" s="173">
        <v>0.89</v>
      </c>
      <c r="AA33" s="173"/>
      <c r="AB33" s="173"/>
      <c r="AC33" s="173"/>
      <c r="AD33" s="173"/>
      <c r="AE33" s="173"/>
      <c r="AF33" s="173">
        <v>0.9</v>
      </c>
      <c r="AG33" s="173"/>
      <c r="AH33" s="173"/>
      <c r="AI33" s="173"/>
      <c r="AJ33" s="173"/>
      <c r="AK33" s="174">
        <v>0.8687</v>
      </c>
      <c r="AL33" s="174">
        <v>0.8725</v>
      </c>
      <c r="AM33" s="174">
        <v>0.8775</v>
      </c>
      <c r="AN33" s="121">
        <v>0.88</v>
      </c>
      <c r="AO33" s="219">
        <f>+AN33/W33</f>
        <v>1</v>
      </c>
      <c r="AP33" s="217">
        <f>(AN33)/H33</f>
        <v>0.9777777777777777</v>
      </c>
      <c r="AQ33" s="271" t="s">
        <v>227</v>
      </c>
      <c r="AR33" s="277" t="s">
        <v>226</v>
      </c>
      <c r="AS33" s="277" t="s">
        <v>226</v>
      </c>
      <c r="AT33" s="271" t="s">
        <v>210</v>
      </c>
      <c r="AU33" s="274" t="s">
        <v>211</v>
      </c>
    </row>
    <row r="34" spans="1:47" s="5" customFormat="1" ht="30.75" customHeight="1" thickBot="1">
      <c r="A34" s="324"/>
      <c r="B34" s="468"/>
      <c r="C34" s="469"/>
      <c r="D34" s="462"/>
      <c r="E34" s="318"/>
      <c r="F34" s="321"/>
      <c r="G34" s="64" t="s">
        <v>10</v>
      </c>
      <c r="H34" s="142">
        <f>+K34+N34+T34+Z34+AF34</f>
        <v>2889595958</v>
      </c>
      <c r="I34" s="142">
        <v>425843558</v>
      </c>
      <c r="J34" s="143">
        <v>456438958</v>
      </c>
      <c r="K34" s="67">
        <f>8500000+417938958</f>
        <v>426438958</v>
      </c>
      <c r="L34" s="72">
        <v>425843558</v>
      </c>
      <c r="M34" s="72">
        <v>521417500</v>
      </c>
      <c r="N34" s="152">
        <v>522000000</v>
      </c>
      <c r="O34" s="152">
        <v>522000000</v>
      </c>
      <c r="P34" s="152">
        <v>522000000</v>
      </c>
      <c r="Q34" s="152">
        <v>522000000</v>
      </c>
      <c r="R34" s="453">
        <v>521417500</v>
      </c>
      <c r="S34" s="152">
        <v>527000000</v>
      </c>
      <c r="T34" s="152">
        <f>+S34</f>
        <v>527000000</v>
      </c>
      <c r="U34" s="152">
        <v>524176500</v>
      </c>
      <c r="V34" s="152">
        <v>524176500</v>
      </c>
      <c r="W34" s="152">
        <v>538355500</v>
      </c>
      <c r="X34" s="171">
        <f aca="true" t="shared" si="19" ref="X34:X38">+AN34</f>
        <v>537875500</v>
      </c>
      <c r="Y34" s="152"/>
      <c r="Z34" s="152">
        <v>604157000</v>
      </c>
      <c r="AA34" s="152"/>
      <c r="AB34" s="152"/>
      <c r="AC34" s="152"/>
      <c r="AD34" s="152"/>
      <c r="AE34" s="152"/>
      <c r="AF34" s="152">
        <v>810000000</v>
      </c>
      <c r="AG34" s="152"/>
      <c r="AH34" s="152"/>
      <c r="AI34" s="152"/>
      <c r="AJ34" s="152"/>
      <c r="AK34" s="72">
        <v>481008000</v>
      </c>
      <c r="AL34" s="72">
        <f>480184500</f>
        <v>480184500</v>
      </c>
      <c r="AM34" s="72">
        <v>500528500</v>
      </c>
      <c r="AN34" s="72">
        <f>97255500+30509500+30509500+97255500+32901500+38104000+20784000+39836000+34144000+40314000+18571000+20344000+13856000+5722000+8457000+9312000</f>
        <v>537875500</v>
      </c>
      <c r="AO34" s="219">
        <f>+AN34/W34</f>
        <v>0.9991083958462391</v>
      </c>
      <c r="AP34" s="123">
        <f>(L34+R34+W34)/H34</f>
        <v>0.5141260506981925</v>
      </c>
      <c r="AQ34" s="272"/>
      <c r="AR34" s="278"/>
      <c r="AS34" s="278"/>
      <c r="AT34" s="272"/>
      <c r="AU34" s="275"/>
    </row>
    <row r="35" spans="1:47" s="58" customFormat="1" ht="30.75" customHeight="1">
      <c r="A35" s="324"/>
      <c r="B35" s="468"/>
      <c r="C35" s="469"/>
      <c r="D35" s="462"/>
      <c r="E35" s="318"/>
      <c r="F35" s="321"/>
      <c r="G35" s="64" t="s">
        <v>11</v>
      </c>
      <c r="H35" s="85">
        <v>0</v>
      </c>
      <c r="I35" s="131">
        <v>0</v>
      </c>
      <c r="J35" s="85">
        <v>0</v>
      </c>
      <c r="K35" s="85">
        <v>0</v>
      </c>
      <c r="L35" s="153"/>
      <c r="M35" s="153">
        <v>0</v>
      </c>
      <c r="N35" s="131">
        <v>0</v>
      </c>
      <c r="O35" s="131">
        <v>0</v>
      </c>
      <c r="P35" s="131">
        <v>0</v>
      </c>
      <c r="Q35" s="131">
        <v>0</v>
      </c>
      <c r="R35" s="131">
        <v>0</v>
      </c>
      <c r="S35" s="131">
        <v>0</v>
      </c>
      <c r="T35" s="131">
        <v>0</v>
      </c>
      <c r="U35" s="131">
        <v>0</v>
      </c>
      <c r="V35" s="131">
        <v>0</v>
      </c>
      <c r="W35" s="131">
        <v>0</v>
      </c>
      <c r="X35" s="173">
        <f t="shared" si="19"/>
        <v>0</v>
      </c>
      <c r="Y35" s="131"/>
      <c r="Z35" s="131"/>
      <c r="AA35" s="131"/>
      <c r="AB35" s="131"/>
      <c r="AC35" s="131"/>
      <c r="AD35" s="131"/>
      <c r="AE35" s="131"/>
      <c r="AF35" s="131"/>
      <c r="AG35" s="131"/>
      <c r="AH35" s="131"/>
      <c r="AI35" s="131"/>
      <c r="AJ35" s="131"/>
      <c r="AK35" s="153"/>
      <c r="AL35" s="153"/>
      <c r="AM35" s="153">
        <v>0</v>
      </c>
      <c r="AN35" s="153">
        <v>0</v>
      </c>
      <c r="AO35" s="217"/>
      <c r="AP35" s="217"/>
      <c r="AQ35" s="272"/>
      <c r="AR35" s="278"/>
      <c r="AS35" s="278"/>
      <c r="AT35" s="272"/>
      <c r="AU35" s="275"/>
    </row>
    <row r="36" spans="1:47" s="5" customFormat="1" ht="30.75" customHeight="1" thickBot="1">
      <c r="A36" s="324"/>
      <c r="B36" s="468"/>
      <c r="C36" s="469"/>
      <c r="D36" s="462"/>
      <c r="E36" s="318"/>
      <c r="F36" s="321"/>
      <c r="G36" s="64" t="s">
        <v>12</v>
      </c>
      <c r="H36" s="67">
        <v>0</v>
      </c>
      <c r="I36" s="152">
        <v>0</v>
      </c>
      <c r="J36" s="67">
        <v>0</v>
      </c>
      <c r="K36" s="67">
        <v>0</v>
      </c>
      <c r="L36" s="72"/>
      <c r="M36" s="72">
        <v>130745383</v>
      </c>
      <c r="N36" s="152">
        <v>117004537</v>
      </c>
      <c r="O36" s="152">
        <v>130745383</v>
      </c>
      <c r="P36" s="152">
        <v>130745383</v>
      </c>
      <c r="Q36" s="152">
        <v>130745383</v>
      </c>
      <c r="R36" s="453">
        <v>130745383</v>
      </c>
      <c r="S36" s="152">
        <v>2885500</v>
      </c>
      <c r="T36" s="152">
        <v>2885500</v>
      </c>
      <c r="U36" s="152">
        <v>2885500</v>
      </c>
      <c r="V36" s="152">
        <v>2885500</v>
      </c>
      <c r="W36" s="152">
        <v>2885500</v>
      </c>
      <c r="X36" s="171">
        <f t="shared" si="19"/>
        <v>2885500</v>
      </c>
      <c r="Y36" s="152"/>
      <c r="Z36" s="152"/>
      <c r="AA36" s="152"/>
      <c r="AB36" s="152"/>
      <c r="AC36" s="152"/>
      <c r="AD36" s="152"/>
      <c r="AE36" s="152"/>
      <c r="AF36" s="152"/>
      <c r="AG36" s="152"/>
      <c r="AH36" s="152"/>
      <c r="AI36" s="152"/>
      <c r="AJ36" s="152"/>
      <c r="AK36" s="72">
        <v>2885500</v>
      </c>
      <c r="AL36" s="72">
        <v>2885500</v>
      </c>
      <c r="AM36" s="72">
        <v>2885500</v>
      </c>
      <c r="AN36" s="72">
        <v>2885500</v>
      </c>
      <c r="AO36" s="217">
        <f>+AN36/W36</f>
        <v>1</v>
      </c>
      <c r="AP36" s="217"/>
      <c r="AQ36" s="272"/>
      <c r="AR36" s="278"/>
      <c r="AS36" s="278"/>
      <c r="AT36" s="272"/>
      <c r="AU36" s="275"/>
    </row>
    <row r="37" spans="1:47" s="58" customFormat="1" ht="30.75" customHeight="1">
      <c r="A37" s="324"/>
      <c r="B37" s="468"/>
      <c r="C37" s="469"/>
      <c r="D37" s="462"/>
      <c r="E37" s="318"/>
      <c r="F37" s="321"/>
      <c r="G37" s="64" t="s">
        <v>13</v>
      </c>
      <c r="H37" s="85">
        <f>+H33+H35</f>
        <v>0.9</v>
      </c>
      <c r="I37" s="131">
        <f>+I33+I35</f>
        <v>0.85</v>
      </c>
      <c r="J37" s="85">
        <f aca="true" t="shared" si="20" ref="J37:L38">+J33+J35</f>
        <v>0.85</v>
      </c>
      <c r="K37" s="85">
        <f t="shared" si="20"/>
        <v>0.85</v>
      </c>
      <c r="L37" s="153">
        <f t="shared" si="20"/>
        <v>0.85</v>
      </c>
      <c r="M37" s="202">
        <f>+M33+M35</f>
        <v>0.865</v>
      </c>
      <c r="N37" s="455">
        <v>0.865</v>
      </c>
      <c r="O37" s="455">
        <v>0.865</v>
      </c>
      <c r="P37" s="455">
        <v>0.865</v>
      </c>
      <c r="Q37" s="455">
        <v>0.865</v>
      </c>
      <c r="R37" s="131">
        <f aca="true" t="shared" si="21" ref="R37:T38">+R33+R35</f>
        <v>0.87</v>
      </c>
      <c r="S37" s="131">
        <f t="shared" si="21"/>
        <v>0.88</v>
      </c>
      <c r="T37" s="131">
        <f t="shared" si="21"/>
        <v>0.88</v>
      </c>
      <c r="U37" s="131">
        <f>+U33+U35</f>
        <v>0.88</v>
      </c>
      <c r="V37" s="131">
        <f>+V33+V35</f>
        <v>0.88</v>
      </c>
      <c r="W37" s="131">
        <f aca="true" t="shared" si="22" ref="W37">+W33+W35</f>
        <v>0.88</v>
      </c>
      <c r="X37" s="173">
        <f t="shared" si="19"/>
        <v>0.88</v>
      </c>
      <c r="Y37" s="131"/>
      <c r="Z37" s="131">
        <f>+Z33+Z35</f>
        <v>0.89</v>
      </c>
      <c r="AA37" s="131"/>
      <c r="AB37" s="131"/>
      <c r="AC37" s="131"/>
      <c r="AD37" s="131"/>
      <c r="AE37" s="131"/>
      <c r="AF37" s="131">
        <f>+AF33+AF35</f>
        <v>0.9</v>
      </c>
      <c r="AG37" s="131"/>
      <c r="AH37" s="131"/>
      <c r="AI37" s="131"/>
      <c r="AJ37" s="131"/>
      <c r="AK37" s="131">
        <f aca="true" t="shared" si="23" ref="AK37">+AK33+AK35</f>
        <v>0.8687</v>
      </c>
      <c r="AL37" s="131">
        <f aca="true" t="shared" si="24" ref="AL37:AN38">+AL33+AL35</f>
        <v>0.8725</v>
      </c>
      <c r="AM37" s="131">
        <f t="shared" si="24"/>
        <v>0.8775</v>
      </c>
      <c r="AN37" s="131">
        <f t="shared" si="24"/>
        <v>0.88</v>
      </c>
      <c r="AO37" s="217">
        <f>+AN37/W37</f>
        <v>1</v>
      </c>
      <c r="AP37" s="217"/>
      <c r="AQ37" s="272"/>
      <c r="AR37" s="278"/>
      <c r="AS37" s="278"/>
      <c r="AT37" s="272"/>
      <c r="AU37" s="275"/>
    </row>
    <row r="38" spans="1:47" s="5" customFormat="1" ht="30.75" customHeight="1" thickBot="1">
      <c r="A38" s="324"/>
      <c r="B38" s="473"/>
      <c r="C38" s="474"/>
      <c r="D38" s="465"/>
      <c r="E38" s="318"/>
      <c r="F38" s="321"/>
      <c r="G38" s="65" t="s">
        <v>14</v>
      </c>
      <c r="H38" s="140">
        <f>+H34+H36</f>
        <v>2889595958</v>
      </c>
      <c r="I38" s="171">
        <f>+I34+I36</f>
        <v>425843558</v>
      </c>
      <c r="J38" s="140">
        <f t="shared" si="20"/>
        <v>456438958</v>
      </c>
      <c r="K38" s="140">
        <f t="shared" si="20"/>
        <v>426438958</v>
      </c>
      <c r="L38" s="157">
        <f t="shared" si="20"/>
        <v>425843558</v>
      </c>
      <c r="M38" s="157">
        <f>+M34+M36</f>
        <v>652162883</v>
      </c>
      <c r="N38" s="171">
        <v>639004537</v>
      </c>
      <c r="O38" s="171">
        <v>652745383</v>
      </c>
      <c r="P38" s="171">
        <v>652745383</v>
      </c>
      <c r="Q38" s="171">
        <v>652745383</v>
      </c>
      <c r="R38" s="171">
        <f t="shared" si="21"/>
        <v>652162883</v>
      </c>
      <c r="S38" s="171">
        <f>+S34+S36</f>
        <v>529885500</v>
      </c>
      <c r="T38" s="171">
        <f>+T34+T36</f>
        <v>529885500</v>
      </c>
      <c r="U38" s="171">
        <f>+U34+U36</f>
        <v>527062000</v>
      </c>
      <c r="V38" s="171">
        <f>+V34+V36</f>
        <v>527062000</v>
      </c>
      <c r="W38" s="171">
        <f>+W34+W36</f>
        <v>541241000</v>
      </c>
      <c r="X38" s="171">
        <f t="shared" si="19"/>
        <v>540761000</v>
      </c>
      <c r="Y38" s="171"/>
      <c r="Z38" s="171">
        <f>+Z34+Z36</f>
        <v>604157000</v>
      </c>
      <c r="AA38" s="171"/>
      <c r="AB38" s="171"/>
      <c r="AC38" s="171"/>
      <c r="AD38" s="171"/>
      <c r="AE38" s="171"/>
      <c r="AF38" s="171">
        <f>+AF34+AF36</f>
        <v>810000000</v>
      </c>
      <c r="AG38" s="171"/>
      <c r="AH38" s="171"/>
      <c r="AI38" s="171"/>
      <c r="AJ38" s="171"/>
      <c r="AK38" s="171">
        <f>+AK34+AK36</f>
        <v>483893500</v>
      </c>
      <c r="AL38" s="171">
        <f t="shared" si="24"/>
        <v>483070000</v>
      </c>
      <c r="AM38" s="171">
        <f t="shared" si="24"/>
        <v>503414000</v>
      </c>
      <c r="AN38" s="171">
        <f t="shared" si="24"/>
        <v>540761000</v>
      </c>
      <c r="AO38" s="222">
        <f>+AN38/W38</f>
        <v>0.999113149225576</v>
      </c>
      <c r="AP38" s="218"/>
      <c r="AQ38" s="273"/>
      <c r="AR38" s="279"/>
      <c r="AS38" s="279"/>
      <c r="AT38" s="273"/>
      <c r="AU38" s="276"/>
    </row>
    <row r="39" spans="1:47" s="58" customFormat="1" ht="30.75" customHeight="1">
      <c r="A39" s="324"/>
      <c r="B39" s="466">
        <v>6</v>
      </c>
      <c r="C39" s="467" t="s">
        <v>95</v>
      </c>
      <c r="D39" s="459" t="s">
        <v>96</v>
      </c>
      <c r="E39" s="318"/>
      <c r="F39" s="321"/>
      <c r="G39" s="63" t="s">
        <v>9</v>
      </c>
      <c r="H39" s="70">
        <v>0.82</v>
      </c>
      <c r="I39" s="70">
        <v>0.82</v>
      </c>
      <c r="J39" s="70">
        <v>0.82</v>
      </c>
      <c r="K39" s="150">
        <v>0.82</v>
      </c>
      <c r="L39" s="71">
        <v>0.82</v>
      </c>
      <c r="M39" s="71">
        <v>0.82</v>
      </c>
      <c r="N39" s="70">
        <v>0.82</v>
      </c>
      <c r="O39" s="70">
        <v>0.82</v>
      </c>
      <c r="P39" s="70">
        <v>0.82</v>
      </c>
      <c r="Q39" s="70">
        <v>0.82</v>
      </c>
      <c r="R39" s="70">
        <v>0.82</v>
      </c>
      <c r="S39" s="70">
        <v>0.82</v>
      </c>
      <c r="T39" s="70">
        <v>0.82</v>
      </c>
      <c r="U39" s="70">
        <v>0.82</v>
      </c>
      <c r="V39" s="70">
        <v>0.82</v>
      </c>
      <c r="W39" s="70">
        <v>0.82</v>
      </c>
      <c r="X39" s="70">
        <f>+AN39</f>
        <v>0.82</v>
      </c>
      <c r="Y39" s="70"/>
      <c r="Z39" s="70">
        <v>0.82</v>
      </c>
      <c r="AA39" s="70"/>
      <c r="AB39" s="70"/>
      <c r="AC39" s="70"/>
      <c r="AD39" s="70"/>
      <c r="AE39" s="70"/>
      <c r="AF39" s="70">
        <v>0.82</v>
      </c>
      <c r="AG39" s="70"/>
      <c r="AH39" s="70"/>
      <c r="AI39" s="70"/>
      <c r="AJ39" s="70"/>
      <c r="AK39" s="121">
        <v>0.82</v>
      </c>
      <c r="AL39" s="121">
        <v>0.82</v>
      </c>
      <c r="AM39" s="71">
        <v>0.82</v>
      </c>
      <c r="AN39" s="71">
        <v>0.82</v>
      </c>
      <c r="AO39" s="219">
        <f>+AN39/W39</f>
        <v>1</v>
      </c>
      <c r="AP39" s="123">
        <f>(H39/16)*12</f>
        <v>0.615</v>
      </c>
      <c r="AQ39" s="271" t="s">
        <v>225</v>
      </c>
      <c r="AR39" s="277" t="s">
        <v>226</v>
      </c>
      <c r="AS39" s="277" t="s">
        <v>226</v>
      </c>
      <c r="AT39" s="271" t="s">
        <v>212</v>
      </c>
      <c r="AU39" s="274" t="s">
        <v>213</v>
      </c>
    </row>
    <row r="40" spans="1:49" s="5" customFormat="1" ht="30.75" customHeight="1" thickBot="1">
      <c r="A40" s="324"/>
      <c r="B40" s="468"/>
      <c r="C40" s="469"/>
      <c r="D40" s="462"/>
      <c r="E40" s="318"/>
      <c r="F40" s="321"/>
      <c r="G40" s="64" t="s">
        <v>10</v>
      </c>
      <c r="H40" s="144">
        <f>+K40+N40+T40+Z40+AF40</f>
        <v>2599853042</v>
      </c>
      <c r="I40" s="144">
        <v>381526164</v>
      </c>
      <c r="J40" s="143">
        <v>351561042</v>
      </c>
      <c r="K40" s="67">
        <f>+J40+30000000</f>
        <v>381561042</v>
      </c>
      <c r="L40" s="72">
        <v>381526164</v>
      </c>
      <c r="M40" s="72">
        <v>480689000</v>
      </c>
      <c r="N40" s="152">
        <v>502000000</v>
      </c>
      <c r="O40" s="152">
        <v>502000000</v>
      </c>
      <c r="P40" s="152">
        <v>502000000</v>
      </c>
      <c r="Q40" s="152">
        <v>502000000</v>
      </c>
      <c r="R40" s="453">
        <v>480689000</v>
      </c>
      <c r="S40" s="152">
        <v>520000000</v>
      </c>
      <c r="T40" s="152">
        <v>522000000</v>
      </c>
      <c r="U40" s="210">
        <f>+AL40</f>
        <v>522823500</v>
      </c>
      <c r="V40" s="152">
        <v>522823500</v>
      </c>
      <c r="W40" s="152">
        <v>534037500</v>
      </c>
      <c r="X40" s="72">
        <f aca="true" t="shared" si="25" ref="X40:X44">+AN40</f>
        <v>529542500</v>
      </c>
      <c r="Y40" s="152"/>
      <c r="Z40" s="152">
        <v>583292000</v>
      </c>
      <c r="AA40" s="152"/>
      <c r="AB40" s="152"/>
      <c r="AC40" s="152"/>
      <c r="AD40" s="152"/>
      <c r="AE40" s="152"/>
      <c r="AF40" s="152">
        <v>611000000</v>
      </c>
      <c r="AG40" s="152"/>
      <c r="AH40" s="152"/>
      <c r="AI40" s="152"/>
      <c r="AJ40" s="152"/>
      <c r="AK40" s="72">
        <v>522000000</v>
      </c>
      <c r="AL40" s="72">
        <f>522823500</f>
        <v>522823500</v>
      </c>
      <c r="AM40" s="72">
        <v>522823500</v>
      </c>
      <c r="AN40" s="72">
        <f>86658000+97255500+30509500+30509500+77268500+73909000+77268500+49445000+6719000</f>
        <v>529542500</v>
      </c>
      <c r="AO40" s="219">
        <f>+AN40/W40</f>
        <v>0.9915829880860426</v>
      </c>
      <c r="AP40" s="123">
        <f>(L40+R40+W40)/H40</f>
        <v>0.5370506107244811</v>
      </c>
      <c r="AQ40" s="272"/>
      <c r="AR40" s="278"/>
      <c r="AS40" s="278"/>
      <c r="AT40" s="272"/>
      <c r="AU40" s="275"/>
      <c r="AW40" s="151"/>
    </row>
    <row r="41" spans="1:47" s="58" customFormat="1" ht="30.75" customHeight="1">
      <c r="A41" s="324"/>
      <c r="B41" s="468"/>
      <c r="C41" s="469"/>
      <c r="D41" s="462"/>
      <c r="E41" s="318"/>
      <c r="F41" s="321"/>
      <c r="G41" s="64" t="s">
        <v>11</v>
      </c>
      <c r="H41" s="130">
        <v>0</v>
      </c>
      <c r="I41" s="130">
        <v>0</v>
      </c>
      <c r="J41" s="85">
        <v>0</v>
      </c>
      <c r="K41" s="85">
        <v>0</v>
      </c>
      <c r="L41" s="153">
        <v>0</v>
      </c>
      <c r="M41" s="153">
        <v>0</v>
      </c>
      <c r="N41" s="154"/>
      <c r="O41" s="154"/>
      <c r="P41" s="154"/>
      <c r="Q41" s="154"/>
      <c r="R41" s="154">
        <v>0</v>
      </c>
      <c r="S41" s="154">
        <v>0</v>
      </c>
      <c r="T41" s="154">
        <v>0</v>
      </c>
      <c r="U41" s="154"/>
      <c r="V41" s="154"/>
      <c r="W41" s="154">
        <v>0</v>
      </c>
      <c r="X41" s="70">
        <f t="shared" si="25"/>
        <v>0</v>
      </c>
      <c r="Y41" s="154"/>
      <c r="Z41" s="154"/>
      <c r="AA41" s="154"/>
      <c r="AB41" s="154"/>
      <c r="AC41" s="154"/>
      <c r="AD41" s="154"/>
      <c r="AE41" s="154"/>
      <c r="AF41" s="154"/>
      <c r="AG41" s="154"/>
      <c r="AH41" s="154"/>
      <c r="AI41" s="154"/>
      <c r="AJ41" s="154"/>
      <c r="AK41" s="153">
        <v>0</v>
      </c>
      <c r="AL41" s="153">
        <v>0</v>
      </c>
      <c r="AM41" s="153">
        <v>0</v>
      </c>
      <c r="AN41" s="153">
        <v>0</v>
      </c>
      <c r="AO41" s="217"/>
      <c r="AP41" s="217"/>
      <c r="AQ41" s="272"/>
      <c r="AR41" s="278"/>
      <c r="AS41" s="278"/>
      <c r="AT41" s="272"/>
      <c r="AU41" s="275"/>
    </row>
    <row r="42" spans="1:47" s="62" customFormat="1" ht="30.75" customHeight="1" thickBot="1">
      <c r="A42" s="324"/>
      <c r="B42" s="468"/>
      <c r="C42" s="469"/>
      <c r="D42" s="462"/>
      <c r="E42" s="318"/>
      <c r="F42" s="321"/>
      <c r="G42" s="64" t="s">
        <v>12</v>
      </c>
      <c r="H42" s="142">
        <v>0</v>
      </c>
      <c r="I42" s="142">
        <v>0</v>
      </c>
      <c r="J42" s="67">
        <v>0</v>
      </c>
      <c r="K42" s="85">
        <v>0</v>
      </c>
      <c r="L42" s="203">
        <v>0</v>
      </c>
      <c r="M42" s="203">
        <v>97152272</v>
      </c>
      <c r="N42" s="456">
        <v>110892918</v>
      </c>
      <c r="O42" s="456">
        <v>97152272</v>
      </c>
      <c r="P42" s="456">
        <v>97152272</v>
      </c>
      <c r="Q42" s="456">
        <v>97152272</v>
      </c>
      <c r="R42" s="456">
        <v>97152272</v>
      </c>
      <c r="S42" s="152">
        <f>4091967+2442733+19383000</f>
        <v>25917700</v>
      </c>
      <c r="T42" s="152">
        <f>4091967+2442733+19383000</f>
        <v>25917700</v>
      </c>
      <c r="U42" s="152">
        <f>4091967+2442733+19383000</f>
        <v>25917700</v>
      </c>
      <c r="V42" s="152">
        <v>25702333</v>
      </c>
      <c r="W42" s="152">
        <v>25702333</v>
      </c>
      <c r="X42" s="72">
        <f t="shared" si="25"/>
        <v>25702333</v>
      </c>
      <c r="Y42" s="175"/>
      <c r="Z42" s="175"/>
      <c r="AA42" s="175"/>
      <c r="AB42" s="175"/>
      <c r="AC42" s="175"/>
      <c r="AD42" s="175"/>
      <c r="AE42" s="175"/>
      <c r="AF42" s="175"/>
      <c r="AG42" s="175"/>
      <c r="AH42" s="175"/>
      <c r="AI42" s="175"/>
      <c r="AJ42" s="175"/>
      <c r="AK42" s="72">
        <v>6534700</v>
      </c>
      <c r="AL42" s="72">
        <f>6245633+6534700</f>
        <v>12780333</v>
      </c>
      <c r="AM42" s="72">
        <v>25702333</v>
      </c>
      <c r="AN42" s="72">
        <f>4091967+2442733+19167633</f>
        <v>25702333</v>
      </c>
      <c r="AO42" s="217">
        <f>+AN42/W42</f>
        <v>1</v>
      </c>
      <c r="AP42" s="217"/>
      <c r="AQ42" s="272"/>
      <c r="AR42" s="278"/>
      <c r="AS42" s="278"/>
      <c r="AT42" s="272"/>
      <c r="AU42" s="275"/>
    </row>
    <row r="43" spans="1:47" s="58" customFormat="1" ht="30.75" customHeight="1">
      <c r="A43" s="324"/>
      <c r="B43" s="468"/>
      <c r="C43" s="469"/>
      <c r="D43" s="462"/>
      <c r="E43" s="318"/>
      <c r="F43" s="321"/>
      <c r="G43" s="64" t="s">
        <v>13</v>
      </c>
      <c r="H43" s="68">
        <f>+H39+H41</f>
        <v>0.82</v>
      </c>
      <c r="I43" s="156">
        <f>+I39+I41</f>
        <v>0.82</v>
      </c>
      <c r="J43" s="68">
        <f aca="true" t="shared" si="26" ref="J43:L44">+J39+J41</f>
        <v>0.82</v>
      </c>
      <c r="K43" s="68">
        <f t="shared" si="26"/>
        <v>0.82</v>
      </c>
      <c r="L43" s="153">
        <f t="shared" si="26"/>
        <v>0.82</v>
      </c>
      <c r="M43" s="153">
        <f>+M39+M41</f>
        <v>0.82</v>
      </c>
      <c r="N43" s="156">
        <v>0.82</v>
      </c>
      <c r="O43" s="156">
        <v>0.82</v>
      </c>
      <c r="P43" s="156">
        <v>0.82</v>
      </c>
      <c r="Q43" s="156">
        <v>0.82</v>
      </c>
      <c r="R43" s="156">
        <f aca="true" t="shared" si="27" ref="R43:AG44">+R39+R41</f>
        <v>0.82</v>
      </c>
      <c r="S43" s="156">
        <f t="shared" si="27"/>
        <v>0.82</v>
      </c>
      <c r="T43" s="156">
        <f t="shared" si="27"/>
        <v>0.82</v>
      </c>
      <c r="U43" s="156">
        <f t="shared" si="27"/>
        <v>0.82</v>
      </c>
      <c r="V43" s="156">
        <f t="shared" si="27"/>
        <v>0.82</v>
      </c>
      <c r="W43" s="156">
        <f t="shared" si="27"/>
        <v>0.82</v>
      </c>
      <c r="X43" s="70">
        <f t="shared" si="25"/>
        <v>0.82</v>
      </c>
      <c r="Y43" s="156">
        <f t="shared" si="27"/>
        <v>0</v>
      </c>
      <c r="Z43" s="156">
        <f t="shared" si="27"/>
        <v>0.82</v>
      </c>
      <c r="AA43" s="156">
        <f t="shared" si="27"/>
        <v>0</v>
      </c>
      <c r="AB43" s="156">
        <f t="shared" si="27"/>
        <v>0</v>
      </c>
      <c r="AC43" s="156">
        <f t="shared" si="27"/>
        <v>0</v>
      </c>
      <c r="AD43" s="156">
        <f t="shared" si="27"/>
        <v>0</v>
      </c>
      <c r="AE43" s="156">
        <f t="shared" si="27"/>
        <v>0</v>
      </c>
      <c r="AF43" s="156">
        <f t="shared" si="27"/>
        <v>0.82</v>
      </c>
      <c r="AG43" s="156">
        <f t="shared" si="27"/>
        <v>0</v>
      </c>
      <c r="AH43" s="156">
        <f aca="true" t="shared" si="28" ref="AH43:AK43">+AH39+AH41</f>
        <v>0</v>
      </c>
      <c r="AI43" s="156">
        <f t="shared" si="28"/>
        <v>0</v>
      </c>
      <c r="AJ43" s="156">
        <f t="shared" si="28"/>
        <v>0</v>
      </c>
      <c r="AK43" s="156">
        <f t="shared" si="28"/>
        <v>0.82</v>
      </c>
      <c r="AL43" s="156">
        <f aca="true" t="shared" si="29" ref="AL43:AN44">+AL39+AL41</f>
        <v>0.82</v>
      </c>
      <c r="AM43" s="156">
        <f t="shared" si="29"/>
        <v>0.82</v>
      </c>
      <c r="AN43" s="156">
        <f t="shared" si="29"/>
        <v>0.82</v>
      </c>
      <c r="AO43" s="217">
        <f>+AN43/W43</f>
        <v>1</v>
      </c>
      <c r="AP43" s="223"/>
      <c r="AQ43" s="272"/>
      <c r="AR43" s="278"/>
      <c r="AS43" s="278"/>
      <c r="AT43" s="272"/>
      <c r="AU43" s="275"/>
    </row>
    <row r="44" spans="1:47" s="5" customFormat="1" ht="30.75" customHeight="1" thickBot="1">
      <c r="A44" s="325"/>
      <c r="B44" s="473"/>
      <c r="C44" s="474"/>
      <c r="D44" s="465"/>
      <c r="E44" s="319"/>
      <c r="F44" s="322"/>
      <c r="G44" s="65" t="s">
        <v>14</v>
      </c>
      <c r="H44" s="140">
        <f>+H40+H42</f>
        <v>2599853042</v>
      </c>
      <c r="I44" s="171">
        <f>+I40+I42</f>
        <v>381526164</v>
      </c>
      <c r="J44" s="140">
        <f t="shared" si="26"/>
        <v>351561042</v>
      </c>
      <c r="K44" s="140">
        <f t="shared" si="26"/>
        <v>381561042</v>
      </c>
      <c r="L44" s="157">
        <f t="shared" si="26"/>
        <v>381526164</v>
      </c>
      <c r="M44" s="157">
        <f>+M40+M42</f>
        <v>577841272</v>
      </c>
      <c r="N44" s="171">
        <v>612892918</v>
      </c>
      <c r="O44" s="171">
        <v>599152272</v>
      </c>
      <c r="P44" s="171">
        <v>599152272</v>
      </c>
      <c r="Q44" s="171">
        <v>599152272</v>
      </c>
      <c r="R44" s="171">
        <f t="shared" si="27"/>
        <v>577841272</v>
      </c>
      <c r="S44" s="171">
        <f t="shared" si="27"/>
        <v>545917700</v>
      </c>
      <c r="T44" s="171">
        <f t="shared" si="27"/>
        <v>547917700</v>
      </c>
      <c r="U44" s="171">
        <f t="shared" si="27"/>
        <v>548741200</v>
      </c>
      <c r="V44" s="171">
        <f t="shared" si="27"/>
        <v>548525833</v>
      </c>
      <c r="W44" s="171">
        <f t="shared" si="27"/>
        <v>559739833</v>
      </c>
      <c r="X44" s="72">
        <f t="shared" si="25"/>
        <v>555244833</v>
      </c>
      <c r="Y44" s="171"/>
      <c r="Z44" s="171">
        <f>+Z40+Z42</f>
        <v>583292000</v>
      </c>
      <c r="AA44" s="171"/>
      <c r="AB44" s="171"/>
      <c r="AC44" s="171"/>
      <c r="AD44" s="171"/>
      <c r="AE44" s="171"/>
      <c r="AF44" s="171">
        <f>+AF40+AF42</f>
        <v>611000000</v>
      </c>
      <c r="AG44" s="171"/>
      <c r="AH44" s="171"/>
      <c r="AI44" s="171"/>
      <c r="AJ44" s="171"/>
      <c r="AK44" s="171">
        <f>+AK40+AK42</f>
        <v>528534700</v>
      </c>
      <c r="AL44" s="171">
        <f t="shared" si="29"/>
        <v>535603833</v>
      </c>
      <c r="AM44" s="171">
        <f t="shared" si="29"/>
        <v>548525833</v>
      </c>
      <c r="AN44" s="171">
        <f t="shared" si="29"/>
        <v>555244833</v>
      </c>
      <c r="AO44" s="217">
        <f>+AN44/W44</f>
        <v>0.9919694834367809</v>
      </c>
      <c r="AP44" s="217"/>
      <c r="AQ44" s="273"/>
      <c r="AR44" s="279"/>
      <c r="AS44" s="279"/>
      <c r="AT44" s="273"/>
      <c r="AU44" s="276"/>
    </row>
    <row r="45" spans="1:47" ht="31.5" customHeight="1">
      <c r="A45" s="309" t="s">
        <v>15</v>
      </c>
      <c r="B45" s="310"/>
      <c r="C45" s="310"/>
      <c r="D45" s="310"/>
      <c r="E45" s="310"/>
      <c r="F45" s="311"/>
      <c r="G45" s="119" t="s">
        <v>10</v>
      </c>
      <c r="H45" s="145">
        <f>+H10+H16+H22+H28+H34+H40</f>
        <v>15685389562</v>
      </c>
      <c r="I45" s="145">
        <f aca="true" t="shared" si="30" ref="I45">+I10+I16+I22+I28+I34+I40</f>
        <v>2226083019</v>
      </c>
      <c r="J45" s="145">
        <f>+J10+J16+J22+J28+J34+J40</f>
        <v>1682062738</v>
      </c>
      <c r="K45" s="145">
        <f>+K10+K16+K22+K28+K34+K40</f>
        <v>2358891062</v>
      </c>
      <c r="L45" s="145">
        <f>+L10+L16+L22+L28+L34+L40</f>
        <v>2086658764</v>
      </c>
      <c r="M45" s="145">
        <f aca="true" t="shared" si="31" ref="M45">+M10+M16+M22+M28+M34+M40</f>
        <v>2267929500</v>
      </c>
      <c r="N45" s="145">
        <f>+N10+N16+N22+N28+N34+N40</f>
        <v>2289823000</v>
      </c>
      <c r="O45" s="145">
        <f aca="true" t="shared" si="32" ref="O45:AJ45">+O10+O16+O22+O28+O34+O40</f>
        <v>2289823000</v>
      </c>
      <c r="P45" s="145">
        <f t="shared" si="32"/>
        <v>2289823000</v>
      </c>
      <c r="Q45" s="145">
        <f>+Q10+Q16+Q22+Q28+Q34+Q40</f>
        <v>2288455160</v>
      </c>
      <c r="R45" s="145">
        <f>+R10+R16+R22+R28+R34+R40</f>
        <v>2076203613</v>
      </c>
      <c r="S45" s="145">
        <f t="shared" si="32"/>
        <v>3517000000</v>
      </c>
      <c r="T45" s="145">
        <f t="shared" si="32"/>
        <v>3519000000</v>
      </c>
      <c r="U45" s="145">
        <f>+U10+U16+U22+U28+U34+U40</f>
        <v>2232000000</v>
      </c>
      <c r="V45" s="145">
        <f>+V10+V16+V22+V28+V34+V40</f>
        <v>4230632160</v>
      </c>
      <c r="W45" s="145">
        <f t="shared" si="32"/>
        <v>5392090013</v>
      </c>
      <c r="X45" s="145">
        <f t="shared" si="32"/>
        <v>5240588317</v>
      </c>
      <c r="Y45" s="145">
        <f t="shared" si="32"/>
        <v>0</v>
      </c>
      <c r="Z45" s="145">
        <f t="shared" si="32"/>
        <v>2334265000</v>
      </c>
      <c r="AA45" s="145">
        <f t="shared" si="32"/>
        <v>0</v>
      </c>
      <c r="AB45" s="145">
        <f t="shared" si="32"/>
        <v>0</v>
      </c>
      <c r="AC45" s="145">
        <f t="shared" si="32"/>
        <v>0</v>
      </c>
      <c r="AD45" s="145">
        <f t="shared" si="32"/>
        <v>0</v>
      </c>
      <c r="AE45" s="145">
        <f t="shared" si="32"/>
        <v>0</v>
      </c>
      <c r="AF45" s="145">
        <f t="shared" si="32"/>
        <v>1921000000</v>
      </c>
      <c r="AG45" s="145">
        <f t="shared" si="32"/>
        <v>0</v>
      </c>
      <c r="AH45" s="145">
        <f t="shared" si="32"/>
        <v>0</v>
      </c>
      <c r="AI45" s="145">
        <f t="shared" si="32"/>
        <v>0</v>
      </c>
      <c r="AJ45" s="145">
        <f t="shared" si="32"/>
        <v>0</v>
      </c>
      <c r="AK45" s="145">
        <f>+AK10+AK16+AK22+AK28+AK34+AK40</f>
        <v>1199541500</v>
      </c>
      <c r="AL45" s="145">
        <f>+AL10+AL16+AL22+AL28+AL34+AL40</f>
        <v>1229519885</v>
      </c>
      <c r="AM45" s="145">
        <f>+AM10+AM16+AM22+AM28+AM34+AM40</f>
        <v>1249863885</v>
      </c>
      <c r="AN45" s="145">
        <f>+AN10+AN16+AN22+AN28+AN34+AN40</f>
        <v>5240588317</v>
      </c>
      <c r="AO45" s="45"/>
      <c r="AP45" s="46"/>
      <c r="AQ45" s="47"/>
      <c r="AR45" s="47"/>
      <c r="AS45" s="47"/>
      <c r="AT45" s="47"/>
      <c r="AU45" s="50"/>
    </row>
    <row r="46" spans="1:47" ht="28.5" customHeight="1">
      <c r="A46" s="309"/>
      <c r="B46" s="310"/>
      <c r="C46" s="310"/>
      <c r="D46" s="310"/>
      <c r="E46" s="310"/>
      <c r="F46" s="311"/>
      <c r="G46" s="44" t="s">
        <v>12</v>
      </c>
      <c r="H46" s="144">
        <f aca="true" t="shared" si="33" ref="H46:R46">+H12+H18+H24+H30+H36+H42</f>
        <v>0</v>
      </c>
      <c r="I46" s="145">
        <f t="shared" si="33"/>
        <v>0</v>
      </c>
      <c r="J46" s="144">
        <f t="shared" si="33"/>
        <v>0</v>
      </c>
      <c r="K46" s="144">
        <f t="shared" si="33"/>
        <v>0</v>
      </c>
      <c r="L46" s="144">
        <f t="shared" si="33"/>
        <v>0</v>
      </c>
      <c r="M46" s="145">
        <f t="shared" si="33"/>
        <v>1418349969</v>
      </c>
      <c r="N46" s="144">
        <f t="shared" si="33"/>
        <v>1418349969</v>
      </c>
      <c r="O46" s="144">
        <f t="shared" si="33"/>
        <v>1418349969</v>
      </c>
      <c r="P46" s="144">
        <f t="shared" si="33"/>
        <v>1418349969</v>
      </c>
      <c r="Q46" s="144">
        <f t="shared" si="33"/>
        <v>1418349969</v>
      </c>
      <c r="R46" s="144">
        <f t="shared" si="33"/>
        <v>1300400493</v>
      </c>
      <c r="S46" s="144">
        <f aca="true" t="shared" si="34" ref="S46:AJ46">+S12+S18+S24+S30+S36+S42</f>
        <v>801402315</v>
      </c>
      <c r="T46" s="144">
        <f>+T12+T18+T24+T30+T36+T42</f>
        <v>772462148</v>
      </c>
      <c r="U46" s="144">
        <f>+U12+U18+U24+U30+U36+U42</f>
        <v>772462148</v>
      </c>
      <c r="V46" s="144">
        <f t="shared" si="34"/>
        <v>763100014</v>
      </c>
      <c r="W46" s="144">
        <f t="shared" si="34"/>
        <v>763100014</v>
      </c>
      <c r="X46" s="144">
        <f t="shared" si="34"/>
        <v>727518501</v>
      </c>
      <c r="Y46" s="144">
        <f t="shared" si="34"/>
        <v>0</v>
      </c>
      <c r="Z46" s="144">
        <f t="shared" si="34"/>
        <v>0</v>
      </c>
      <c r="AA46" s="144">
        <f t="shared" si="34"/>
        <v>0</v>
      </c>
      <c r="AB46" s="144">
        <f t="shared" si="34"/>
        <v>0</v>
      </c>
      <c r="AC46" s="144">
        <f t="shared" si="34"/>
        <v>0</v>
      </c>
      <c r="AD46" s="144">
        <f t="shared" si="34"/>
        <v>0</v>
      </c>
      <c r="AE46" s="144">
        <f t="shared" si="34"/>
        <v>0</v>
      </c>
      <c r="AF46" s="144">
        <f t="shared" si="34"/>
        <v>0</v>
      </c>
      <c r="AG46" s="144">
        <f t="shared" si="34"/>
        <v>0</v>
      </c>
      <c r="AH46" s="144">
        <f t="shared" si="34"/>
        <v>0</v>
      </c>
      <c r="AI46" s="144">
        <f t="shared" si="34"/>
        <v>0</v>
      </c>
      <c r="AJ46" s="144">
        <f t="shared" si="34"/>
        <v>0</v>
      </c>
      <c r="AK46" s="144">
        <f>+AK12+AK18+AK24+AK30+AK36+AK42</f>
        <v>160465625</v>
      </c>
      <c r="AL46" s="144">
        <f>+AL12+AL18+AL24+AL30+AL36+AL42</f>
        <v>389716531</v>
      </c>
      <c r="AM46" s="144">
        <f>+AM12+AM18+AM24+AM30+AM36+AM42</f>
        <v>609891921</v>
      </c>
      <c r="AN46" s="144">
        <f>+AN12+AN18+AN24+AN30+AN36+AN42</f>
        <v>727518501</v>
      </c>
      <c r="AO46" s="46"/>
      <c r="AP46" s="46"/>
      <c r="AQ46" s="47"/>
      <c r="AR46" s="47"/>
      <c r="AS46" s="47"/>
      <c r="AT46" s="47"/>
      <c r="AU46" s="50"/>
    </row>
    <row r="47" spans="1:51" ht="35.25" customHeight="1" thickBot="1">
      <c r="A47" s="312"/>
      <c r="B47" s="313"/>
      <c r="C47" s="313"/>
      <c r="D47" s="313"/>
      <c r="E47" s="313"/>
      <c r="F47" s="314"/>
      <c r="G47" s="120" t="s">
        <v>15</v>
      </c>
      <c r="H47" s="146">
        <f aca="true" t="shared" si="35" ref="H47:R47">+H45+H46</f>
        <v>15685389562</v>
      </c>
      <c r="I47" s="176">
        <f t="shared" si="35"/>
        <v>2226083019</v>
      </c>
      <c r="J47" s="146">
        <f t="shared" si="35"/>
        <v>1682062738</v>
      </c>
      <c r="K47" s="146">
        <f t="shared" si="35"/>
        <v>2358891062</v>
      </c>
      <c r="L47" s="176">
        <f t="shared" si="35"/>
        <v>2086658764</v>
      </c>
      <c r="M47" s="176">
        <f t="shared" si="35"/>
        <v>3686279469</v>
      </c>
      <c r="N47" s="176">
        <f t="shared" si="35"/>
        <v>3708172969</v>
      </c>
      <c r="O47" s="176">
        <f t="shared" si="35"/>
        <v>3708172969</v>
      </c>
      <c r="P47" s="176">
        <f t="shared" si="35"/>
        <v>3708172969</v>
      </c>
      <c r="Q47" s="176">
        <f t="shared" si="35"/>
        <v>3706805129</v>
      </c>
      <c r="R47" s="176">
        <f t="shared" si="35"/>
        <v>3376604106</v>
      </c>
      <c r="S47" s="176">
        <f aca="true" t="shared" si="36" ref="S47:AK47">+S45+S46</f>
        <v>4318402315</v>
      </c>
      <c r="T47" s="176">
        <f t="shared" si="36"/>
        <v>4291462148</v>
      </c>
      <c r="U47" s="176">
        <f>+U45+U46</f>
        <v>3004462148</v>
      </c>
      <c r="V47" s="176">
        <f t="shared" si="36"/>
        <v>4993732174</v>
      </c>
      <c r="W47" s="176">
        <f t="shared" si="36"/>
        <v>6155190027</v>
      </c>
      <c r="X47" s="176">
        <f t="shared" si="36"/>
        <v>5968106818</v>
      </c>
      <c r="Y47" s="176">
        <f t="shared" si="36"/>
        <v>0</v>
      </c>
      <c r="Z47" s="176">
        <f t="shared" si="36"/>
        <v>2334265000</v>
      </c>
      <c r="AA47" s="176">
        <f t="shared" si="36"/>
        <v>0</v>
      </c>
      <c r="AB47" s="176">
        <f t="shared" si="36"/>
        <v>0</v>
      </c>
      <c r="AC47" s="176">
        <f t="shared" si="36"/>
        <v>0</v>
      </c>
      <c r="AD47" s="176">
        <f t="shared" si="36"/>
        <v>0</v>
      </c>
      <c r="AE47" s="176">
        <f t="shared" si="36"/>
        <v>0</v>
      </c>
      <c r="AF47" s="176">
        <f t="shared" si="36"/>
        <v>1921000000</v>
      </c>
      <c r="AG47" s="176">
        <f t="shared" si="36"/>
        <v>0</v>
      </c>
      <c r="AH47" s="176">
        <f t="shared" si="36"/>
        <v>0</v>
      </c>
      <c r="AI47" s="176">
        <f t="shared" si="36"/>
        <v>0</v>
      </c>
      <c r="AJ47" s="176">
        <f t="shared" si="36"/>
        <v>0</v>
      </c>
      <c r="AK47" s="176">
        <f t="shared" si="36"/>
        <v>1360007125</v>
      </c>
      <c r="AL47" s="176">
        <f>+AL45+AL46</f>
        <v>1619236416</v>
      </c>
      <c r="AM47" s="176">
        <f>+AM45+AM46</f>
        <v>1859755806</v>
      </c>
      <c r="AN47" s="176">
        <f>+AN45+AN46</f>
        <v>5968106818</v>
      </c>
      <c r="AO47" s="51"/>
      <c r="AP47" s="51"/>
      <c r="AQ47" s="52"/>
      <c r="AR47" s="52"/>
      <c r="AS47" s="52"/>
      <c r="AT47" s="52"/>
      <c r="AU47" s="147"/>
      <c r="AV47" s="6"/>
      <c r="AW47" s="6"/>
      <c r="AX47" s="6"/>
      <c r="AY47" s="6"/>
    </row>
    <row r="48" spans="1:47" ht="71.25" customHeight="1">
      <c r="A48" s="305" t="s">
        <v>167</v>
      </c>
      <c r="B48" s="305"/>
      <c r="C48" s="305"/>
      <c r="D48" s="305"/>
      <c r="E48" s="305"/>
      <c r="F48" s="305"/>
      <c r="G48" s="305"/>
      <c r="H48" s="305"/>
      <c r="I48" s="305"/>
      <c r="J48" s="305"/>
      <c r="K48" s="305"/>
      <c r="L48" s="305"/>
      <c r="M48" s="305"/>
      <c r="N48" s="305"/>
      <c r="O48" s="305"/>
      <c r="P48" s="305"/>
      <c r="Q48" s="305"/>
      <c r="R48" s="305"/>
      <c r="S48" s="305"/>
      <c r="T48" s="305"/>
      <c r="U48" s="305"/>
      <c r="V48" s="305"/>
      <c r="W48" s="305"/>
      <c r="X48" s="305"/>
      <c r="Y48" s="305"/>
      <c r="Z48" s="305"/>
      <c r="AA48" s="305"/>
      <c r="AB48" s="305"/>
      <c r="AC48" s="305"/>
      <c r="AD48" s="305"/>
      <c r="AE48" s="305"/>
      <c r="AF48" s="305"/>
      <c r="AG48" s="305"/>
      <c r="AH48" s="305"/>
      <c r="AI48" s="305"/>
      <c r="AJ48" s="305"/>
      <c r="AK48" s="305"/>
      <c r="AL48" s="305"/>
      <c r="AM48" s="305"/>
      <c r="AN48" s="305"/>
      <c r="AO48" s="305"/>
      <c r="AP48" s="305"/>
      <c r="AQ48" s="305"/>
      <c r="AR48" s="305"/>
      <c r="AS48" s="305"/>
      <c r="AT48" s="305"/>
      <c r="AU48" s="305"/>
    </row>
    <row r="49" ht="15">
      <c r="AN49" s="215"/>
    </row>
    <row r="50" spans="23:40" ht="15">
      <c r="W50" s="214"/>
      <c r="AN50" s="215">
        <f>5240588317-AN45</f>
        <v>0</v>
      </c>
    </row>
    <row r="51" ht="15">
      <c r="W51" s="214"/>
    </row>
  </sheetData>
  <mergeCells count="83">
    <mergeCell ref="A27:A32"/>
    <mergeCell ref="A33:A44"/>
    <mergeCell ref="B21:B26"/>
    <mergeCell ref="B27:B32"/>
    <mergeCell ref="B33:B38"/>
    <mergeCell ref="AS15:AS20"/>
    <mergeCell ref="D15:D20"/>
    <mergeCell ref="C15:C20"/>
    <mergeCell ref="AR15:AR20"/>
    <mergeCell ref="A9:A26"/>
    <mergeCell ref="B9:B14"/>
    <mergeCell ref="C9:C14"/>
    <mergeCell ref="D9:D14"/>
    <mergeCell ref="AQ9:AQ14"/>
    <mergeCell ref="E9:E44"/>
    <mergeCell ref="F9:F44"/>
    <mergeCell ref="AQ15:AQ20"/>
    <mergeCell ref="C21:C26"/>
    <mergeCell ref="C27:C32"/>
    <mergeCell ref="C33:C38"/>
    <mergeCell ref="AR39:AR44"/>
    <mergeCell ref="AS39:AS44"/>
    <mergeCell ref="AQ39:AQ44"/>
    <mergeCell ref="D21:D26"/>
    <mergeCell ref="D27:D32"/>
    <mergeCell ref="D33:D38"/>
    <mergeCell ref="AS27:AS32"/>
    <mergeCell ref="AQ33:AQ38"/>
    <mergeCell ref="AR33:AR38"/>
    <mergeCell ref="AS33:AS38"/>
    <mergeCell ref="AU9:AU14"/>
    <mergeCell ref="AR9:AR14"/>
    <mergeCell ref="A48:AU48"/>
    <mergeCell ref="AT39:AT44"/>
    <mergeCell ref="AU39:AU44"/>
    <mergeCell ref="B39:B44"/>
    <mergeCell ref="C39:C44"/>
    <mergeCell ref="D39:D44"/>
    <mergeCell ref="AT15:AT20"/>
    <mergeCell ref="AU15:AU20"/>
    <mergeCell ref="AS9:AS14"/>
    <mergeCell ref="AT9:AT14"/>
    <mergeCell ref="A45:F47"/>
    <mergeCell ref="B15:B20"/>
    <mergeCell ref="AQ27:AQ32"/>
    <mergeCell ref="AR27:AR32"/>
    <mergeCell ref="AQ6:AQ8"/>
    <mergeCell ref="G6:G8"/>
    <mergeCell ref="H6:H8"/>
    <mergeCell ref="AP6:AP8"/>
    <mergeCell ref="B6:D7"/>
    <mergeCell ref="E6:E8"/>
    <mergeCell ref="AF7:AJ7"/>
    <mergeCell ref="I7:L7"/>
    <mergeCell ref="I6:AJ6"/>
    <mergeCell ref="M7:R7"/>
    <mergeCell ref="S7:X7"/>
    <mergeCell ref="Y7:AD7"/>
    <mergeCell ref="A1:E4"/>
    <mergeCell ref="AK7:AN7"/>
    <mergeCell ref="F3:P3"/>
    <mergeCell ref="F4:P4"/>
    <mergeCell ref="Q3:AU3"/>
    <mergeCell ref="Q4:AU4"/>
    <mergeCell ref="F1:AU1"/>
    <mergeCell ref="F2:AU2"/>
    <mergeCell ref="F6:F8"/>
    <mergeCell ref="AK6:AN6"/>
    <mergeCell ref="AO6:AO8"/>
    <mergeCell ref="AR6:AR8"/>
    <mergeCell ref="A6:A8"/>
    <mergeCell ref="AS6:AS8"/>
    <mergeCell ref="AT6:AT8"/>
    <mergeCell ref="AU6:AU8"/>
    <mergeCell ref="AT33:AT38"/>
    <mergeCell ref="AU33:AU38"/>
    <mergeCell ref="AT27:AT32"/>
    <mergeCell ref="AU27:AU32"/>
    <mergeCell ref="AQ21:AQ26"/>
    <mergeCell ref="AR21:AR26"/>
    <mergeCell ref="AS21:AS26"/>
    <mergeCell ref="AU21:AU26"/>
    <mergeCell ref="AT21:AT26"/>
  </mergeCells>
  <printOptions horizontalCentered="1" verticalCentered="1"/>
  <pageMargins left="0.2362204724409449" right="0.2362204724409449" top="0.7480314960629921" bottom="0.9448818897637796" header="0.31496062992125984" footer="0.31496062992125984"/>
  <pageSetup fitToHeight="0" horizontalDpi="600" verticalDpi="600" orientation="landscape" scale="55" r:id="rId3"/>
  <headerFooter>
    <oddFooter>&amp;C&amp;G</oddFooter>
  </headerFooter>
  <drawing r:id="rId1"/>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H141"/>
  <sheetViews>
    <sheetView zoomScale="66" zoomScaleNormal="66" zoomScaleSheetLayoutView="80" workbookViewId="0" topLeftCell="A1">
      <selection activeCell="V8" sqref="V8:V9"/>
    </sheetView>
  </sheetViews>
  <sheetFormatPr defaultColWidth="11.421875" defaultRowHeight="15"/>
  <cols>
    <col min="1" max="1" width="10.140625" style="9" customWidth="1"/>
    <col min="2" max="2" width="10.8515625" style="9" customWidth="1"/>
    <col min="3" max="3" width="23.421875" style="26" customWidth="1"/>
    <col min="4" max="4" width="5.57421875" style="9" customWidth="1"/>
    <col min="5" max="5" width="4.8515625" style="9" customWidth="1"/>
    <col min="6" max="6" width="7.8515625" style="9" customWidth="1"/>
    <col min="7" max="7" width="7.421875" style="9" customWidth="1"/>
    <col min="8" max="8" width="6.7109375" style="9" customWidth="1"/>
    <col min="9" max="12" width="7.00390625" style="9" customWidth="1"/>
    <col min="13" max="13" width="7.140625" style="9" customWidth="1"/>
    <col min="14" max="14" width="7.140625" style="10" customWidth="1"/>
    <col min="15" max="15" width="8.421875" style="10" customWidth="1"/>
    <col min="16" max="18" width="7.140625" style="10" customWidth="1"/>
    <col min="19" max="19" width="10.421875" style="10" customWidth="1"/>
    <col min="20" max="20" width="11.8515625" style="10" customWidth="1"/>
    <col min="21" max="21" width="8.7109375" style="10" customWidth="1"/>
    <col min="22" max="22" width="45.28125" style="14" customWidth="1"/>
    <col min="23" max="23" width="15.7109375" style="206" customWidth="1"/>
    <col min="24" max="24" width="17.140625" style="14" customWidth="1"/>
    <col min="25" max="60" width="11.421875" style="14" customWidth="1"/>
    <col min="61" max="16384" width="11.421875" style="9" customWidth="1"/>
  </cols>
  <sheetData>
    <row r="1" spans="1:23" s="11" customFormat="1" ht="33" customHeight="1">
      <c r="A1" s="352"/>
      <c r="B1" s="353"/>
      <c r="C1" s="358" t="s">
        <v>0</v>
      </c>
      <c r="D1" s="358"/>
      <c r="E1" s="358"/>
      <c r="F1" s="358"/>
      <c r="G1" s="358"/>
      <c r="H1" s="358"/>
      <c r="I1" s="358"/>
      <c r="J1" s="358"/>
      <c r="K1" s="358"/>
      <c r="L1" s="358"/>
      <c r="M1" s="358"/>
      <c r="N1" s="358"/>
      <c r="O1" s="358"/>
      <c r="P1" s="358"/>
      <c r="Q1" s="358"/>
      <c r="R1" s="358"/>
      <c r="S1" s="358"/>
      <c r="T1" s="358"/>
      <c r="U1" s="358"/>
      <c r="V1" s="359"/>
      <c r="W1" s="204"/>
    </row>
    <row r="2" spans="1:23" s="11" customFormat="1" ht="30" customHeight="1">
      <c r="A2" s="354"/>
      <c r="B2" s="355"/>
      <c r="C2" s="360" t="s">
        <v>82</v>
      </c>
      <c r="D2" s="360"/>
      <c r="E2" s="360"/>
      <c r="F2" s="360"/>
      <c r="G2" s="360"/>
      <c r="H2" s="360"/>
      <c r="I2" s="360"/>
      <c r="J2" s="360"/>
      <c r="K2" s="360"/>
      <c r="L2" s="360"/>
      <c r="M2" s="360"/>
      <c r="N2" s="360"/>
      <c r="O2" s="360"/>
      <c r="P2" s="360"/>
      <c r="Q2" s="360"/>
      <c r="R2" s="360"/>
      <c r="S2" s="360"/>
      <c r="T2" s="360"/>
      <c r="U2" s="360"/>
      <c r="V2" s="361"/>
      <c r="W2" s="204"/>
    </row>
    <row r="3" spans="1:23" s="11" customFormat="1" ht="27.75" customHeight="1">
      <c r="A3" s="354"/>
      <c r="B3" s="355"/>
      <c r="C3" s="31" t="s">
        <v>1</v>
      </c>
      <c r="D3" s="362" t="s">
        <v>85</v>
      </c>
      <c r="E3" s="362"/>
      <c r="F3" s="362"/>
      <c r="G3" s="362"/>
      <c r="H3" s="362"/>
      <c r="I3" s="362"/>
      <c r="J3" s="362"/>
      <c r="K3" s="362"/>
      <c r="L3" s="362"/>
      <c r="M3" s="362"/>
      <c r="N3" s="362"/>
      <c r="O3" s="362"/>
      <c r="P3" s="362"/>
      <c r="Q3" s="362"/>
      <c r="R3" s="362"/>
      <c r="S3" s="362"/>
      <c r="T3" s="362"/>
      <c r="U3" s="362"/>
      <c r="V3" s="363"/>
      <c r="W3" s="204"/>
    </row>
    <row r="4" spans="1:23" s="11" customFormat="1" ht="50.25" customHeight="1" thickBot="1">
      <c r="A4" s="356"/>
      <c r="B4" s="357"/>
      <c r="C4" s="53" t="s">
        <v>16</v>
      </c>
      <c r="D4" s="364" t="s">
        <v>86</v>
      </c>
      <c r="E4" s="364"/>
      <c r="F4" s="364"/>
      <c r="G4" s="364"/>
      <c r="H4" s="364"/>
      <c r="I4" s="364"/>
      <c r="J4" s="364"/>
      <c r="K4" s="364"/>
      <c r="L4" s="364"/>
      <c r="M4" s="364"/>
      <c r="N4" s="364"/>
      <c r="O4" s="364"/>
      <c r="P4" s="364"/>
      <c r="Q4" s="364"/>
      <c r="R4" s="364"/>
      <c r="S4" s="364"/>
      <c r="T4" s="364"/>
      <c r="U4" s="364"/>
      <c r="V4" s="365"/>
      <c r="W4" s="204"/>
    </row>
    <row r="5" spans="1:23" s="11" customFormat="1" ht="13.5" thickBot="1">
      <c r="A5" s="12"/>
      <c r="B5" s="9"/>
      <c r="C5" s="23"/>
      <c r="D5" s="9"/>
      <c r="E5" s="9"/>
      <c r="F5" s="9"/>
      <c r="G5" s="9"/>
      <c r="H5" s="9"/>
      <c r="I5" s="9"/>
      <c r="J5" s="9"/>
      <c r="K5" s="9"/>
      <c r="L5" s="9"/>
      <c r="M5" s="9"/>
      <c r="N5" s="10"/>
      <c r="O5" s="10"/>
      <c r="P5" s="10"/>
      <c r="Q5" s="10"/>
      <c r="R5" s="10"/>
      <c r="S5" s="10"/>
      <c r="T5" s="10"/>
      <c r="U5" s="10"/>
      <c r="W5" s="204"/>
    </row>
    <row r="6" spans="1:23" s="13" customFormat="1" ht="42.75" customHeight="1">
      <c r="A6" s="366" t="s">
        <v>34</v>
      </c>
      <c r="B6" s="344" t="s">
        <v>35</v>
      </c>
      <c r="C6" s="369" t="s">
        <v>36</v>
      </c>
      <c r="D6" s="373" t="s">
        <v>37</v>
      </c>
      <c r="E6" s="374"/>
      <c r="F6" s="344" t="s">
        <v>172</v>
      </c>
      <c r="G6" s="344"/>
      <c r="H6" s="344"/>
      <c r="I6" s="344"/>
      <c r="J6" s="344"/>
      <c r="K6" s="344"/>
      <c r="L6" s="344"/>
      <c r="M6" s="344"/>
      <c r="N6" s="344"/>
      <c r="O6" s="344"/>
      <c r="P6" s="344"/>
      <c r="Q6" s="344"/>
      <c r="R6" s="344"/>
      <c r="S6" s="344"/>
      <c r="T6" s="344" t="s">
        <v>41</v>
      </c>
      <c r="U6" s="344"/>
      <c r="V6" s="345" t="s">
        <v>259</v>
      </c>
      <c r="W6" s="205"/>
    </row>
    <row r="7" spans="1:23" s="13" customFormat="1" ht="48.75" customHeight="1" thickBot="1">
      <c r="A7" s="367"/>
      <c r="B7" s="368"/>
      <c r="C7" s="370"/>
      <c r="D7" s="73" t="s">
        <v>38</v>
      </c>
      <c r="E7" s="73" t="s">
        <v>39</v>
      </c>
      <c r="F7" s="73" t="s">
        <v>40</v>
      </c>
      <c r="G7" s="74" t="s">
        <v>17</v>
      </c>
      <c r="H7" s="74" t="s">
        <v>18</v>
      </c>
      <c r="I7" s="74" t="s">
        <v>19</v>
      </c>
      <c r="J7" s="74" t="s">
        <v>20</v>
      </c>
      <c r="K7" s="74" t="s">
        <v>21</v>
      </c>
      <c r="L7" s="74" t="s">
        <v>22</v>
      </c>
      <c r="M7" s="74" t="s">
        <v>23</v>
      </c>
      <c r="N7" s="74" t="s">
        <v>24</v>
      </c>
      <c r="O7" s="74" t="s">
        <v>25</v>
      </c>
      <c r="P7" s="74" t="s">
        <v>26</v>
      </c>
      <c r="Q7" s="74" t="s">
        <v>27</v>
      </c>
      <c r="R7" s="74" t="s">
        <v>28</v>
      </c>
      <c r="S7" s="84" t="s">
        <v>29</v>
      </c>
      <c r="T7" s="84" t="s">
        <v>42</v>
      </c>
      <c r="U7" s="84" t="s">
        <v>43</v>
      </c>
      <c r="V7" s="346"/>
      <c r="W7" s="205"/>
    </row>
    <row r="8" spans="1:23" s="14" customFormat="1" ht="53.25" customHeight="1">
      <c r="A8" s="350" t="s">
        <v>100</v>
      </c>
      <c r="B8" s="350" t="s">
        <v>88</v>
      </c>
      <c r="C8" s="443" t="s">
        <v>176</v>
      </c>
      <c r="D8" s="330" t="s">
        <v>101</v>
      </c>
      <c r="E8" s="330"/>
      <c r="F8" s="32" t="s">
        <v>30</v>
      </c>
      <c r="G8" s="82">
        <v>0</v>
      </c>
      <c r="H8" s="82">
        <v>0</v>
      </c>
      <c r="I8" s="82">
        <v>0.2</v>
      </c>
      <c r="J8" s="82">
        <v>0.2</v>
      </c>
      <c r="K8" s="82">
        <v>0.2</v>
      </c>
      <c r="L8" s="82">
        <v>0.2</v>
      </c>
      <c r="M8" s="82">
        <v>0.2</v>
      </c>
      <c r="N8" s="82">
        <v>0</v>
      </c>
      <c r="O8" s="82">
        <v>0</v>
      </c>
      <c r="P8" s="82">
        <v>0</v>
      </c>
      <c r="Q8" s="82">
        <v>0</v>
      </c>
      <c r="R8" s="82">
        <v>0</v>
      </c>
      <c r="S8" s="76">
        <f aca="true" t="shared" si="0" ref="S8:S37">SUM(G8:R8)</f>
        <v>1</v>
      </c>
      <c r="T8" s="337">
        <v>0.2</v>
      </c>
      <c r="U8" s="332">
        <v>0.02</v>
      </c>
      <c r="V8" s="347" t="s">
        <v>243</v>
      </c>
      <c r="W8" s="206"/>
    </row>
    <row r="9" spans="1:23" s="14" customFormat="1" ht="51" customHeight="1" thickBot="1">
      <c r="A9" s="351"/>
      <c r="B9" s="351"/>
      <c r="C9" s="444"/>
      <c r="D9" s="340"/>
      <c r="E9" s="340"/>
      <c r="F9" s="75" t="s">
        <v>31</v>
      </c>
      <c r="G9" s="422">
        <v>0</v>
      </c>
      <c r="H9" s="422">
        <v>0</v>
      </c>
      <c r="I9" s="422">
        <v>0.2</v>
      </c>
      <c r="J9" s="82">
        <v>0.2</v>
      </c>
      <c r="K9" s="82">
        <v>0.2</v>
      </c>
      <c r="L9" s="82">
        <v>0.2</v>
      </c>
      <c r="M9" s="422">
        <v>0</v>
      </c>
      <c r="N9" s="422">
        <v>0</v>
      </c>
      <c r="O9" s="422">
        <v>0</v>
      </c>
      <c r="P9" s="422">
        <v>0</v>
      </c>
      <c r="Q9" s="422">
        <v>0</v>
      </c>
      <c r="R9" s="422">
        <v>0</v>
      </c>
      <c r="S9" s="76">
        <f>SUM(G9:R9)</f>
        <v>0.8</v>
      </c>
      <c r="T9" s="338"/>
      <c r="U9" s="333"/>
      <c r="V9" s="336"/>
      <c r="W9" s="206"/>
    </row>
    <row r="10" spans="1:24" s="14" customFormat="1" ht="46.5" customHeight="1" thickBot="1">
      <c r="A10" s="351"/>
      <c r="B10" s="351"/>
      <c r="C10" s="445" t="s">
        <v>177</v>
      </c>
      <c r="D10" s="348" t="s">
        <v>101</v>
      </c>
      <c r="E10" s="348"/>
      <c r="F10" s="54" t="s">
        <v>30</v>
      </c>
      <c r="G10" s="82">
        <v>0</v>
      </c>
      <c r="H10" s="82">
        <v>0</v>
      </c>
      <c r="I10" s="82">
        <v>0</v>
      </c>
      <c r="J10" s="82">
        <v>0</v>
      </c>
      <c r="K10" s="82">
        <v>0.15</v>
      </c>
      <c r="L10" s="82">
        <v>0.15</v>
      </c>
      <c r="M10" s="82">
        <v>0.2</v>
      </c>
      <c r="N10" s="82">
        <v>0.3</v>
      </c>
      <c r="O10" s="423">
        <v>0.2</v>
      </c>
      <c r="P10" s="82">
        <v>0</v>
      </c>
      <c r="Q10" s="82">
        <v>0</v>
      </c>
      <c r="R10" s="82">
        <v>0</v>
      </c>
      <c r="S10" s="76">
        <f t="shared" si="0"/>
        <v>1</v>
      </c>
      <c r="T10" s="338"/>
      <c r="U10" s="349">
        <v>0.08</v>
      </c>
      <c r="V10" s="335" t="s">
        <v>242</v>
      </c>
      <c r="W10" s="385"/>
      <c r="X10" s="334"/>
    </row>
    <row r="11" spans="1:24" s="14" customFormat="1" ht="46.5" customHeight="1" thickBot="1">
      <c r="A11" s="351"/>
      <c r="B11" s="351"/>
      <c r="C11" s="444"/>
      <c r="D11" s="340"/>
      <c r="E11" s="340"/>
      <c r="F11" s="75" t="s">
        <v>31</v>
      </c>
      <c r="G11" s="82">
        <v>0</v>
      </c>
      <c r="H11" s="82">
        <v>0</v>
      </c>
      <c r="I11" s="82">
        <v>0</v>
      </c>
      <c r="J11" s="82">
        <v>0</v>
      </c>
      <c r="K11" s="82">
        <v>0</v>
      </c>
      <c r="L11" s="82">
        <v>0</v>
      </c>
      <c r="M11" s="82">
        <v>0</v>
      </c>
      <c r="N11" s="82">
        <v>0</v>
      </c>
      <c r="O11" s="82">
        <v>0</v>
      </c>
      <c r="P11" s="82">
        <v>0</v>
      </c>
      <c r="Q11" s="82">
        <v>0</v>
      </c>
      <c r="R11" s="82">
        <v>0</v>
      </c>
      <c r="S11" s="76">
        <f t="shared" si="0"/>
        <v>0</v>
      </c>
      <c r="T11" s="338"/>
      <c r="U11" s="333"/>
      <c r="V11" s="336"/>
      <c r="W11" s="385"/>
      <c r="X11" s="334"/>
    </row>
    <row r="12" spans="1:23" s="14" customFormat="1" ht="35.25" customHeight="1">
      <c r="A12" s="351"/>
      <c r="B12" s="351"/>
      <c r="C12" s="445" t="s">
        <v>178</v>
      </c>
      <c r="D12" s="348" t="s">
        <v>101</v>
      </c>
      <c r="E12" s="348"/>
      <c r="F12" s="54" t="s">
        <v>30</v>
      </c>
      <c r="G12" s="79">
        <v>0</v>
      </c>
      <c r="H12" s="79">
        <v>0.2</v>
      </c>
      <c r="I12" s="79">
        <v>0.3</v>
      </c>
      <c r="J12" s="79">
        <v>0.3</v>
      </c>
      <c r="K12" s="79">
        <v>0.2</v>
      </c>
      <c r="L12" s="82">
        <v>0</v>
      </c>
      <c r="M12" s="82">
        <v>0</v>
      </c>
      <c r="N12" s="82">
        <v>0</v>
      </c>
      <c r="O12" s="82">
        <v>0</v>
      </c>
      <c r="P12" s="82">
        <v>0</v>
      </c>
      <c r="Q12" s="79">
        <v>0</v>
      </c>
      <c r="R12" s="79">
        <v>0</v>
      </c>
      <c r="S12" s="76">
        <f t="shared" si="0"/>
        <v>1</v>
      </c>
      <c r="T12" s="338"/>
      <c r="U12" s="349">
        <v>0.04</v>
      </c>
      <c r="V12" s="335" t="s">
        <v>232</v>
      </c>
      <c r="W12" s="326"/>
    </row>
    <row r="13" spans="1:23" s="14" customFormat="1" ht="35.25" customHeight="1" thickBot="1">
      <c r="A13" s="351"/>
      <c r="B13" s="351"/>
      <c r="C13" s="444"/>
      <c r="D13" s="340"/>
      <c r="E13" s="340"/>
      <c r="F13" s="75" t="s">
        <v>31</v>
      </c>
      <c r="G13" s="422">
        <v>0</v>
      </c>
      <c r="H13" s="422">
        <v>0</v>
      </c>
      <c r="I13" s="422">
        <v>0</v>
      </c>
      <c r="J13" s="422">
        <v>0</v>
      </c>
      <c r="K13" s="422">
        <v>0</v>
      </c>
      <c r="L13" s="422">
        <v>0</v>
      </c>
      <c r="M13" s="422">
        <v>0</v>
      </c>
      <c r="N13" s="422">
        <v>0</v>
      </c>
      <c r="O13" s="422">
        <v>0</v>
      </c>
      <c r="P13" s="422">
        <v>0.3333</v>
      </c>
      <c r="Q13" s="422">
        <v>0.3333</v>
      </c>
      <c r="R13" s="422">
        <v>0.3333</v>
      </c>
      <c r="S13" s="76">
        <f t="shared" si="0"/>
        <v>0.9999</v>
      </c>
      <c r="T13" s="338"/>
      <c r="U13" s="333"/>
      <c r="V13" s="336"/>
      <c r="W13" s="326"/>
    </row>
    <row r="14" spans="1:23" s="14" customFormat="1" ht="35.25" customHeight="1">
      <c r="A14" s="351"/>
      <c r="B14" s="351"/>
      <c r="C14" s="446" t="s">
        <v>179</v>
      </c>
      <c r="D14" s="371" t="s">
        <v>101</v>
      </c>
      <c r="E14" s="371"/>
      <c r="F14" s="54" t="s">
        <v>30</v>
      </c>
      <c r="G14" s="82">
        <v>0</v>
      </c>
      <c r="H14" s="82">
        <v>0</v>
      </c>
      <c r="I14" s="82">
        <v>0</v>
      </c>
      <c r="J14" s="82">
        <v>0</v>
      </c>
      <c r="K14" s="82">
        <v>0</v>
      </c>
      <c r="L14" s="82">
        <v>0</v>
      </c>
      <c r="M14" s="82">
        <v>0</v>
      </c>
      <c r="N14" s="82">
        <v>0.2</v>
      </c>
      <c r="O14" s="82">
        <v>0.2</v>
      </c>
      <c r="P14" s="82">
        <v>0.2</v>
      </c>
      <c r="Q14" s="82">
        <v>0.2</v>
      </c>
      <c r="R14" s="82">
        <v>0.2</v>
      </c>
      <c r="S14" s="76">
        <f t="shared" si="0"/>
        <v>1</v>
      </c>
      <c r="T14" s="338"/>
      <c r="U14" s="388">
        <v>0.02</v>
      </c>
      <c r="V14" s="335" t="s">
        <v>233</v>
      </c>
      <c r="W14" s="206"/>
    </row>
    <row r="15" spans="1:23" s="14" customFormat="1" ht="35.25" customHeight="1" thickBot="1">
      <c r="A15" s="351"/>
      <c r="B15" s="351"/>
      <c r="C15" s="447"/>
      <c r="D15" s="372"/>
      <c r="E15" s="372"/>
      <c r="F15" s="75" t="s">
        <v>31</v>
      </c>
      <c r="G15" s="422">
        <v>0</v>
      </c>
      <c r="H15" s="422">
        <v>0</v>
      </c>
      <c r="I15" s="422">
        <v>0</v>
      </c>
      <c r="J15" s="422">
        <v>0</v>
      </c>
      <c r="K15" s="422">
        <v>0</v>
      </c>
      <c r="L15" s="422">
        <v>0</v>
      </c>
      <c r="M15" s="422">
        <v>0</v>
      </c>
      <c r="N15" s="422">
        <v>0</v>
      </c>
      <c r="O15" s="422">
        <v>0</v>
      </c>
      <c r="P15" s="422">
        <v>0</v>
      </c>
      <c r="Q15" s="422">
        <v>0</v>
      </c>
      <c r="R15" s="422">
        <v>0</v>
      </c>
      <c r="S15" s="76">
        <f t="shared" si="0"/>
        <v>0</v>
      </c>
      <c r="T15" s="338"/>
      <c r="U15" s="389"/>
      <c r="V15" s="336"/>
      <c r="W15" s="206"/>
    </row>
    <row r="16" spans="1:23" s="14" customFormat="1" ht="35.25" customHeight="1">
      <c r="A16" s="351"/>
      <c r="B16" s="351"/>
      <c r="C16" s="446" t="s">
        <v>215</v>
      </c>
      <c r="D16" s="371" t="s">
        <v>101</v>
      </c>
      <c r="E16" s="371"/>
      <c r="F16" s="54" t="s">
        <v>30</v>
      </c>
      <c r="G16" s="82">
        <v>0</v>
      </c>
      <c r="H16" s="82">
        <v>0</v>
      </c>
      <c r="I16" s="82">
        <v>0</v>
      </c>
      <c r="J16" s="82">
        <v>0</v>
      </c>
      <c r="K16" s="82">
        <v>0</v>
      </c>
      <c r="L16" s="82">
        <v>0</v>
      </c>
      <c r="M16" s="82">
        <v>0</v>
      </c>
      <c r="N16" s="82">
        <v>0</v>
      </c>
      <c r="O16" s="82">
        <v>0</v>
      </c>
      <c r="P16" s="82">
        <v>0.3333</v>
      </c>
      <c r="Q16" s="82">
        <v>0.3331</v>
      </c>
      <c r="R16" s="82">
        <v>0.33311</v>
      </c>
      <c r="S16" s="76">
        <f aca="true" t="shared" si="1" ref="S16:S17">SUM(G16:R16)</f>
        <v>0.99951</v>
      </c>
      <c r="T16" s="338"/>
      <c r="U16" s="388">
        <v>0.04</v>
      </c>
      <c r="V16" s="335" t="s">
        <v>234</v>
      </c>
      <c r="W16" s="206"/>
    </row>
    <row r="17" spans="1:23" s="14" customFormat="1" ht="35.25" customHeight="1" thickBot="1">
      <c r="A17" s="351"/>
      <c r="B17" s="377"/>
      <c r="C17" s="447"/>
      <c r="D17" s="372"/>
      <c r="E17" s="372"/>
      <c r="F17" s="75" t="s">
        <v>31</v>
      </c>
      <c r="G17" s="422">
        <v>0</v>
      </c>
      <c r="H17" s="422">
        <v>0</v>
      </c>
      <c r="I17" s="422">
        <v>0</v>
      </c>
      <c r="J17" s="422">
        <v>0</v>
      </c>
      <c r="K17" s="422">
        <v>0</v>
      </c>
      <c r="L17" s="422">
        <v>0</v>
      </c>
      <c r="M17" s="422">
        <v>0</v>
      </c>
      <c r="N17" s="422">
        <v>0</v>
      </c>
      <c r="O17" s="422">
        <v>0</v>
      </c>
      <c r="P17" s="82">
        <v>0.3333</v>
      </c>
      <c r="Q17" s="82">
        <v>0.3333</v>
      </c>
      <c r="R17" s="424">
        <v>0.3334</v>
      </c>
      <c r="S17" s="76">
        <f t="shared" si="1"/>
        <v>1</v>
      </c>
      <c r="T17" s="339"/>
      <c r="U17" s="389"/>
      <c r="V17" s="336"/>
      <c r="W17" s="206"/>
    </row>
    <row r="18" spans="1:23" s="14" customFormat="1" ht="30.75" customHeight="1">
      <c r="A18" s="351"/>
      <c r="B18" s="327" t="s">
        <v>90</v>
      </c>
      <c r="C18" s="443" t="s">
        <v>180</v>
      </c>
      <c r="D18" s="330" t="s">
        <v>101</v>
      </c>
      <c r="E18" s="330"/>
      <c r="F18" s="32" t="s">
        <v>30</v>
      </c>
      <c r="G18" s="82">
        <v>0.06</v>
      </c>
      <c r="H18" s="82">
        <v>0.06</v>
      </c>
      <c r="I18" s="82">
        <v>0.06</v>
      </c>
      <c r="J18" s="82">
        <v>0.06</v>
      </c>
      <c r="K18" s="82">
        <v>0.06</v>
      </c>
      <c r="L18" s="82">
        <v>0.2</v>
      </c>
      <c r="M18" s="82">
        <v>0.06</v>
      </c>
      <c r="N18" s="82">
        <v>0.06</v>
      </c>
      <c r="O18" s="82">
        <v>0.06</v>
      </c>
      <c r="P18" s="82">
        <v>0.06</v>
      </c>
      <c r="Q18" s="82">
        <v>0.06</v>
      </c>
      <c r="R18" s="82">
        <v>0.2</v>
      </c>
      <c r="S18" s="76">
        <f t="shared" si="0"/>
        <v>1.0000000000000002</v>
      </c>
      <c r="T18" s="337">
        <v>0.05</v>
      </c>
      <c r="U18" s="332">
        <v>0.01</v>
      </c>
      <c r="V18" s="429" t="s">
        <v>228</v>
      </c>
      <c r="W18" s="206"/>
    </row>
    <row r="19" spans="1:23" s="14" customFormat="1" ht="45" customHeight="1" thickBot="1">
      <c r="A19" s="351"/>
      <c r="B19" s="328"/>
      <c r="C19" s="448"/>
      <c r="D19" s="331"/>
      <c r="E19" s="331"/>
      <c r="F19" s="33" t="s">
        <v>31</v>
      </c>
      <c r="G19" s="82">
        <v>0.06</v>
      </c>
      <c r="H19" s="82">
        <v>0.06</v>
      </c>
      <c r="I19" s="82">
        <v>0.06</v>
      </c>
      <c r="J19" s="82">
        <v>0.06</v>
      </c>
      <c r="K19" s="82">
        <v>0.06</v>
      </c>
      <c r="L19" s="82">
        <v>0.2</v>
      </c>
      <c r="M19" s="82">
        <v>0.06</v>
      </c>
      <c r="N19" s="82">
        <v>0.06</v>
      </c>
      <c r="O19" s="82">
        <v>0.06</v>
      </c>
      <c r="P19" s="82">
        <v>0.06</v>
      </c>
      <c r="Q19" s="82">
        <v>0.06</v>
      </c>
      <c r="R19" s="82">
        <v>0.2</v>
      </c>
      <c r="S19" s="76">
        <f t="shared" si="0"/>
        <v>1.0000000000000002</v>
      </c>
      <c r="T19" s="338"/>
      <c r="U19" s="333"/>
      <c r="V19" s="430"/>
      <c r="W19" s="206"/>
    </row>
    <row r="20" spans="1:23" s="14" customFormat="1" ht="30.75" customHeight="1">
      <c r="A20" s="351"/>
      <c r="B20" s="328"/>
      <c r="C20" s="443" t="s">
        <v>181</v>
      </c>
      <c r="D20" s="330" t="s">
        <v>101</v>
      </c>
      <c r="E20" s="330"/>
      <c r="F20" s="32" t="s">
        <v>30</v>
      </c>
      <c r="G20" s="82">
        <v>0</v>
      </c>
      <c r="H20" s="82">
        <v>0</v>
      </c>
      <c r="I20" s="82">
        <v>0.5</v>
      </c>
      <c r="J20" s="82">
        <v>0.3</v>
      </c>
      <c r="K20" s="82">
        <v>0.2</v>
      </c>
      <c r="L20" s="82">
        <v>0</v>
      </c>
      <c r="M20" s="82">
        <v>0</v>
      </c>
      <c r="N20" s="82">
        <v>0</v>
      </c>
      <c r="O20" s="82">
        <v>0</v>
      </c>
      <c r="P20" s="82">
        <v>0</v>
      </c>
      <c r="Q20" s="82">
        <v>0</v>
      </c>
      <c r="R20" s="82">
        <v>0</v>
      </c>
      <c r="S20" s="76">
        <f t="shared" si="0"/>
        <v>1</v>
      </c>
      <c r="T20" s="338"/>
      <c r="U20" s="332">
        <v>0.01</v>
      </c>
      <c r="V20" s="347" t="s">
        <v>229</v>
      </c>
      <c r="W20" s="206"/>
    </row>
    <row r="21" spans="1:23" s="14" customFormat="1" ht="30.75" customHeight="1" thickBot="1">
      <c r="A21" s="351"/>
      <c r="B21" s="328"/>
      <c r="C21" s="448"/>
      <c r="D21" s="331"/>
      <c r="E21" s="331"/>
      <c r="F21" s="33" t="s">
        <v>31</v>
      </c>
      <c r="G21" s="82">
        <v>0</v>
      </c>
      <c r="H21" s="82">
        <v>0</v>
      </c>
      <c r="I21" s="82">
        <v>0.5</v>
      </c>
      <c r="J21" s="82">
        <v>0.3</v>
      </c>
      <c r="K21" s="82">
        <v>0.2</v>
      </c>
      <c r="L21" s="82">
        <v>0</v>
      </c>
      <c r="M21" s="82">
        <v>0</v>
      </c>
      <c r="N21" s="82">
        <v>0</v>
      </c>
      <c r="O21" s="82">
        <v>0</v>
      </c>
      <c r="P21" s="82">
        <v>0</v>
      </c>
      <c r="Q21" s="82">
        <v>0</v>
      </c>
      <c r="R21" s="82">
        <v>0</v>
      </c>
      <c r="S21" s="76">
        <f t="shared" si="0"/>
        <v>1</v>
      </c>
      <c r="T21" s="338"/>
      <c r="U21" s="333"/>
      <c r="V21" s="390"/>
      <c r="W21" s="206"/>
    </row>
    <row r="22" spans="1:23" s="14" customFormat="1" ht="41.25" customHeight="1">
      <c r="A22" s="351"/>
      <c r="B22" s="328"/>
      <c r="C22" s="443" t="s">
        <v>182</v>
      </c>
      <c r="D22" s="330" t="s">
        <v>101</v>
      </c>
      <c r="E22" s="330"/>
      <c r="F22" s="32" t="s">
        <v>30</v>
      </c>
      <c r="G22" s="82">
        <v>0</v>
      </c>
      <c r="H22" s="82">
        <v>0.05</v>
      </c>
      <c r="I22" s="82">
        <v>0.1</v>
      </c>
      <c r="J22" s="82">
        <v>0.1</v>
      </c>
      <c r="K22" s="82">
        <v>0.1</v>
      </c>
      <c r="L22" s="82">
        <v>0.1</v>
      </c>
      <c r="M22" s="82">
        <v>0.1</v>
      </c>
      <c r="N22" s="82">
        <v>0.1</v>
      </c>
      <c r="O22" s="115">
        <v>0.1</v>
      </c>
      <c r="P22" s="82">
        <v>0.1</v>
      </c>
      <c r="Q22" s="82">
        <v>0.1</v>
      </c>
      <c r="R22" s="82">
        <v>0.05</v>
      </c>
      <c r="S22" s="76">
        <f t="shared" si="0"/>
        <v>0.9999999999999999</v>
      </c>
      <c r="T22" s="338"/>
      <c r="U22" s="332">
        <v>0.01</v>
      </c>
      <c r="V22" s="431" t="s">
        <v>230</v>
      </c>
      <c r="W22" s="206"/>
    </row>
    <row r="23" spans="1:23" s="14" customFormat="1" ht="41.25" customHeight="1" thickBot="1">
      <c r="A23" s="351"/>
      <c r="B23" s="328"/>
      <c r="C23" s="444"/>
      <c r="D23" s="340"/>
      <c r="E23" s="340"/>
      <c r="F23" s="75" t="s">
        <v>31</v>
      </c>
      <c r="G23" s="82">
        <v>0</v>
      </c>
      <c r="H23" s="82">
        <v>0.05</v>
      </c>
      <c r="I23" s="82">
        <v>0.1</v>
      </c>
      <c r="J23" s="82">
        <v>0.1</v>
      </c>
      <c r="K23" s="82">
        <v>0.1</v>
      </c>
      <c r="L23" s="82">
        <v>0.1</v>
      </c>
      <c r="M23" s="82">
        <v>0.1</v>
      </c>
      <c r="N23" s="82">
        <v>0.1</v>
      </c>
      <c r="O23" s="82">
        <v>0.1</v>
      </c>
      <c r="P23" s="82">
        <v>0.1</v>
      </c>
      <c r="Q23" s="82">
        <v>0.1</v>
      </c>
      <c r="R23" s="82">
        <v>0.05</v>
      </c>
      <c r="S23" s="76">
        <f t="shared" si="0"/>
        <v>0.9999999999999999</v>
      </c>
      <c r="T23" s="338"/>
      <c r="U23" s="333"/>
      <c r="V23" s="432"/>
      <c r="W23" s="206"/>
    </row>
    <row r="24" spans="1:23" s="14" customFormat="1" ht="30.75" customHeight="1">
      <c r="A24" s="351"/>
      <c r="B24" s="328"/>
      <c r="C24" s="443" t="s">
        <v>183</v>
      </c>
      <c r="D24" s="330" t="s">
        <v>101</v>
      </c>
      <c r="E24" s="330"/>
      <c r="F24" s="32" t="s">
        <v>30</v>
      </c>
      <c r="G24" s="82">
        <v>0.05</v>
      </c>
      <c r="H24" s="82">
        <v>0.09</v>
      </c>
      <c r="I24" s="82">
        <v>0.09</v>
      </c>
      <c r="J24" s="82">
        <v>0.09</v>
      </c>
      <c r="K24" s="82">
        <v>0.09</v>
      </c>
      <c r="L24" s="82">
        <v>0.09</v>
      </c>
      <c r="M24" s="82">
        <v>0.09</v>
      </c>
      <c r="N24" s="82">
        <v>0.09</v>
      </c>
      <c r="O24" s="79">
        <v>0.09</v>
      </c>
      <c r="P24" s="80">
        <v>0.09</v>
      </c>
      <c r="Q24" s="80">
        <v>0.09</v>
      </c>
      <c r="R24" s="80">
        <v>0.05</v>
      </c>
      <c r="S24" s="76">
        <f t="shared" si="0"/>
        <v>0.9999999999999999</v>
      </c>
      <c r="T24" s="338"/>
      <c r="U24" s="332">
        <v>0.01</v>
      </c>
      <c r="V24" s="431" t="s">
        <v>245</v>
      </c>
      <c r="W24" s="206"/>
    </row>
    <row r="25" spans="1:23" s="14" customFormat="1" ht="75.75" customHeight="1" thickBot="1">
      <c r="A25" s="351"/>
      <c r="B25" s="328"/>
      <c r="C25" s="448"/>
      <c r="D25" s="331"/>
      <c r="E25" s="331"/>
      <c r="F25" s="33" t="s">
        <v>31</v>
      </c>
      <c r="G25" s="82">
        <v>0.05</v>
      </c>
      <c r="H25" s="82">
        <v>0.09</v>
      </c>
      <c r="I25" s="82">
        <v>0.09</v>
      </c>
      <c r="J25" s="82">
        <v>0.09</v>
      </c>
      <c r="K25" s="82">
        <v>0.09</v>
      </c>
      <c r="L25" s="82">
        <v>0.09</v>
      </c>
      <c r="M25" s="82">
        <v>0.09</v>
      </c>
      <c r="N25" s="82">
        <v>0.09</v>
      </c>
      <c r="O25" s="82">
        <v>0.09</v>
      </c>
      <c r="P25" s="82">
        <v>0.09</v>
      </c>
      <c r="Q25" s="82">
        <v>0.09</v>
      </c>
      <c r="R25" s="82">
        <v>0.05</v>
      </c>
      <c r="S25" s="76">
        <f t="shared" si="0"/>
        <v>0.9999999999999999</v>
      </c>
      <c r="T25" s="338"/>
      <c r="U25" s="333"/>
      <c r="V25" s="432"/>
      <c r="W25" s="206"/>
    </row>
    <row r="26" spans="1:23" s="14" customFormat="1" ht="30.75" customHeight="1">
      <c r="A26" s="351"/>
      <c r="B26" s="328"/>
      <c r="C26" s="443" t="s">
        <v>184</v>
      </c>
      <c r="D26" s="330" t="s">
        <v>101</v>
      </c>
      <c r="E26" s="330"/>
      <c r="F26" s="32" t="s">
        <v>30</v>
      </c>
      <c r="G26" s="82">
        <v>0.05</v>
      </c>
      <c r="H26" s="82">
        <v>0.09</v>
      </c>
      <c r="I26" s="82">
        <v>0.09</v>
      </c>
      <c r="J26" s="82">
        <v>0.09</v>
      </c>
      <c r="K26" s="82">
        <v>0.09</v>
      </c>
      <c r="L26" s="82">
        <v>0.09</v>
      </c>
      <c r="M26" s="82">
        <v>0.09</v>
      </c>
      <c r="N26" s="82">
        <v>0.09</v>
      </c>
      <c r="O26" s="82">
        <v>0.09</v>
      </c>
      <c r="P26" s="82">
        <v>0.09</v>
      </c>
      <c r="Q26" s="82">
        <v>0.09</v>
      </c>
      <c r="R26" s="82">
        <v>0.05</v>
      </c>
      <c r="S26" s="76">
        <f t="shared" si="0"/>
        <v>0.9999999999999999</v>
      </c>
      <c r="T26" s="338"/>
      <c r="U26" s="332">
        <v>0.01</v>
      </c>
      <c r="V26" s="347" t="s">
        <v>231</v>
      </c>
      <c r="W26" s="206"/>
    </row>
    <row r="27" spans="1:23" s="14" customFormat="1" ht="98.25" customHeight="1" thickBot="1">
      <c r="A27" s="351"/>
      <c r="B27" s="329"/>
      <c r="C27" s="448"/>
      <c r="D27" s="331"/>
      <c r="E27" s="331"/>
      <c r="F27" s="33" t="s">
        <v>31</v>
      </c>
      <c r="G27" s="125">
        <v>0.05</v>
      </c>
      <c r="H27" s="125">
        <v>0.09</v>
      </c>
      <c r="I27" s="125">
        <v>0.09</v>
      </c>
      <c r="J27" s="82">
        <v>0.09</v>
      </c>
      <c r="K27" s="82">
        <v>0.09</v>
      </c>
      <c r="L27" s="82">
        <v>0.09</v>
      </c>
      <c r="M27" s="125">
        <v>0.09</v>
      </c>
      <c r="N27" s="125">
        <v>0.09</v>
      </c>
      <c r="O27" s="125">
        <v>0.09</v>
      </c>
      <c r="P27" s="125">
        <v>0.09</v>
      </c>
      <c r="Q27" s="125">
        <v>0.09</v>
      </c>
      <c r="R27" s="125">
        <v>0.05</v>
      </c>
      <c r="S27" s="76">
        <f t="shared" si="0"/>
        <v>0.9999999999999999</v>
      </c>
      <c r="T27" s="339"/>
      <c r="U27" s="333"/>
      <c r="V27" s="433"/>
      <c r="W27" s="206"/>
    </row>
    <row r="28" spans="1:23" s="14" customFormat="1" ht="30.75" customHeight="1">
      <c r="A28" s="351"/>
      <c r="B28" s="327" t="s">
        <v>92</v>
      </c>
      <c r="C28" s="443" t="s">
        <v>185</v>
      </c>
      <c r="D28" s="330" t="s">
        <v>101</v>
      </c>
      <c r="E28" s="330"/>
      <c r="F28" s="32" t="s">
        <v>30</v>
      </c>
      <c r="G28" s="127">
        <v>0</v>
      </c>
      <c r="H28" s="127">
        <v>0</v>
      </c>
      <c r="I28" s="127">
        <v>0.25</v>
      </c>
      <c r="J28" s="127">
        <v>0</v>
      </c>
      <c r="K28" s="127">
        <v>0.25</v>
      </c>
      <c r="L28" s="127">
        <v>0</v>
      </c>
      <c r="M28" s="127">
        <v>0</v>
      </c>
      <c r="N28" s="127">
        <v>0.25</v>
      </c>
      <c r="O28" s="127">
        <v>0</v>
      </c>
      <c r="P28" s="127">
        <v>0</v>
      </c>
      <c r="Q28" s="127">
        <v>0.25</v>
      </c>
      <c r="R28" s="127">
        <v>0</v>
      </c>
      <c r="S28" s="128">
        <f t="shared" si="0"/>
        <v>1</v>
      </c>
      <c r="T28" s="337">
        <v>0.2</v>
      </c>
      <c r="U28" s="332">
        <v>0.025</v>
      </c>
      <c r="V28" s="434" t="s">
        <v>254</v>
      </c>
      <c r="W28" s="206"/>
    </row>
    <row r="29" spans="1:23" s="14" customFormat="1" ht="57.75" customHeight="1" thickBot="1">
      <c r="A29" s="351"/>
      <c r="B29" s="328"/>
      <c r="C29" s="444"/>
      <c r="D29" s="340"/>
      <c r="E29" s="340"/>
      <c r="F29" s="75" t="s">
        <v>31</v>
      </c>
      <c r="G29" s="425">
        <v>0</v>
      </c>
      <c r="H29" s="425">
        <v>0</v>
      </c>
      <c r="I29" s="425">
        <v>0</v>
      </c>
      <c r="J29" s="425">
        <v>0</v>
      </c>
      <c r="K29" s="425">
        <v>0.25</v>
      </c>
      <c r="L29" s="425">
        <v>0</v>
      </c>
      <c r="M29" s="425">
        <v>0.25</v>
      </c>
      <c r="N29" s="425">
        <v>0</v>
      </c>
      <c r="O29" s="425">
        <v>0</v>
      </c>
      <c r="P29" s="425">
        <v>0</v>
      </c>
      <c r="Q29" s="425">
        <v>0.5</v>
      </c>
      <c r="R29" s="425">
        <v>0</v>
      </c>
      <c r="S29" s="129">
        <f>SUM(G29:R29)</f>
        <v>1</v>
      </c>
      <c r="T29" s="338"/>
      <c r="U29" s="333"/>
      <c r="V29" s="435"/>
      <c r="W29" s="206"/>
    </row>
    <row r="30" spans="1:23" s="14" customFormat="1" ht="30.75" customHeight="1">
      <c r="A30" s="351"/>
      <c r="B30" s="328"/>
      <c r="C30" s="445" t="s">
        <v>186</v>
      </c>
      <c r="D30" s="348" t="s">
        <v>101</v>
      </c>
      <c r="E30" s="348"/>
      <c r="F30" s="54" t="s">
        <v>30</v>
      </c>
      <c r="G30" s="82">
        <v>0</v>
      </c>
      <c r="H30" s="82">
        <v>0</v>
      </c>
      <c r="I30" s="82">
        <v>0</v>
      </c>
      <c r="J30" s="82">
        <v>0</v>
      </c>
      <c r="K30" s="82">
        <v>0</v>
      </c>
      <c r="L30" s="82">
        <v>0</v>
      </c>
      <c r="M30" s="82">
        <v>0</v>
      </c>
      <c r="N30" s="82">
        <v>0</v>
      </c>
      <c r="O30" s="82">
        <v>0.3</v>
      </c>
      <c r="P30" s="82">
        <v>0.3</v>
      </c>
      <c r="Q30" s="82">
        <v>0</v>
      </c>
      <c r="R30" s="82">
        <v>0.4</v>
      </c>
      <c r="S30" s="126">
        <f t="shared" si="0"/>
        <v>1</v>
      </c>
      <c r="T30" s="338"/>
      <c r="U30" s="332">
        <v>0.05</v>
      </c>
      <c r="V30" s="393" t="s">
        <v>241</v>
      </c>
      <c r="W30" s="206"/>
    </row>
    <row r="31" spans="1:23" s="14" customFormat="1" ht="30.75" customHeight="1" thickBot="1">
      <c r="A31" s="351"/>
      <c r="B31" s="328"/>
      <c r="C31" s="444"/>
      <c r="D31" s="340"/>
      <c r="E31" s="340"/>
      <c r="F31" s="75" t="s">
        <v>31</v>
      </c>
      <c r="G31" s="82">
        <v>0</v>
      </c>
      <c r="H31" s="82">
        <v>0</v>
      </c>
      <c r="I31" s="82">
        <v>0</v>
      </c>
      <c r="J31" s="82">
        <v>0</v>
      </c>
      <c r="K31" s="82">
        <v>0</v>
      </c>
      <c r="L31" s="82">
        <v>0</v>
      </c>
      <c r="M31" s="82">
        <v>0.1</v>
      </c>
      <c r="N31" s="82">
        <v>0.1</v>
      </c>
      <c r="O31" s="82">
        <v>0.1</v>
      </c>
      <c r="P31" s="82">
        <v>0.3</v>
      </c>
      <c r="Q31" s="82">
        <v>0</v>
      </c>
      <c r="R31" s="82">
        <v>0.4</v>
      </c>
      <c r="S31" s="76">
        <f t="shared" si="0"/>
        <v>1</v>
      </c>
      <c r="T31" s="338"/>
      <c r="U31" s="333"/>
      <c r="V31" s="393"/>
      <c r="W31" s="206"/>
    </row>
    <row r="32" spans="1:23" s="14" customFormat="1" ht="30.75" customHeight="1">
      <c r="A32" s="351"/>
      <c r="B32" s="328"/>
      <c r="C32" s="443" t="s">
        <v>187</v>
      </c>
      <c r="D32" s="330" t="s">
        <v>101</v>
      </c>
      <c r="E32" s="330"/>
      <c r="F32" s="32" t="s">
        <v>30</v>
      </c>
      <c r="G32" s="82">
        <v>0</v>
      </c>
      <c r="H32" s="82">
        <v>0</v>
      </c>
      <c r="I32" s="82">
        <v>0</v>
      </c>
      <c r="J32" s="82">
        <v>0.1</v>
      </c>
      <c r="K32" s="82">
        <v>0.1</v>
      </c>
      <c r="L32" s="82">
        <v>0.1</v>
      </c>
      <c r="M32" s="82">
        <v>0.05</v>
      </c>
      <c r="N32" s="82">
        <v>0.1</v>
      </c>
      <c r="O32" s="82">
        <v>0.15</v>
      </c>
      <c r="P32" s="82">
        <v>0.1</v>
      </c>
      <c r="Q32" s="82">
        <v>0.2</v>
      </c>
      <c r="R32" s="82">
        <v>0.1</v>
      </c>
      <c r="S32" s="76">
        <f t="shared" si="0"/>
        <v>1.0000000000000002</v>
      </c>
      <c r="T32" s="338"/>
      <c r="U32" s="378">
        <v>0.05</v>
      </c>
      <c r="V32" s="429" t="s">
        <v>236</v>
      </c>
      <c r="W32" s="206"/>
    </row>
    <row r="33" spans="1:23" s="14" customFormat="1" ht="30.75" customHeight="1" thickBot="1">
      <c r="A33" s="351"/>
      <c r="B33" s="328"/>
      <c r="C33" s="444"/>
      <c r="D33" s="340"/>
      <c r="E33" s="340"/>
      <c r="F33" s="75" t="s">
        <v>31</v>
      </c>
      <c r="G33" s="82">
        <v>0</v>
      </c>
      <c r="H33" s="82">
        <v>0</v>
      </c>
      <c r="I33" s="82">
        <v>0</v>
      </c>
      <c r="J33" s="82">
        <v>0.1</v>
      </c>
      <c r="K33" s="82">
        <v>0.1</v>
      </c>
      <c r="L33" s="82">
        <v>0.1</v>
      </c>
      <c r="M33" s="82">
        <v>0.05</v>
      </c>
      <c r="N33" s="82">
        <v>0.1</v>
      </c>
      <c r="O33" s="82">
        <v>0.15</v>
      </c>
      <c r="P33" s="82">
        <v>0.1</v>
      </c>
      <c r="Q33" s="82">
        <v>0.2</v>
      </c>
      <c r="R33" s="82">
        <v>0.1</v>
      </c>
      <c r="S33" s="76">
        <f t="shared" si="0"/>
        <v>1.0000000000000002</v>
      </c>
      <c r="T33" s="338"/>
      <c r="U33" s="379"/>
      <c r="V33" s="430"/>
      <c r="W33" s="206"/>
    </row>
    <row r="34" spans="1:23" s="14" customFormat="1" ht="30.75" customHeight="1">
      <c r="A34" s="351"/>
      <c r="B34" s="328"/>
      <c r="C34" s="443" t="s">
        <v>188</v>
      </c>
      <c r="D34" s="330" t="s">
        <v>101</v>
      </c>
      <c r="E34" s="330"/>
      <c r="F34" s="32" t="s">
        <v>30</v>
      </c>
      <c r="G34" s="82">
        <v>0</v>
      </c>
      <c r="H34" s="82">
        <v>0.05</v>
      </c>
      <c r="I34" s="82">
        <v>0.05</v>
      </c>
      <c r="J34" s="82">
        <v>0.1</v>
      </c>
      <c r="K34" s="82">
        <v>0.3</v>
      </c>
      <c r="L34" s="82">
        <v>0</v>
      </c>
      <c r="M34" s="82">
        <v>0.05</v>
      </c>
      <c r="N34" s="82">
        <v>0.05</v>
      </c>
      <c r="O34" s="82">
        <v>0.05</v>
      </c>
      <c r="P34" s="82">
        <v>0.15</v>
      </c>
      <c r="Q34" s="82">
        <v>0.2</v>
      </c>
      <c r="R34" s="82">
        <v>0</v>
      </c>
      <c r="S34" s="76">
        <f t="shared" si="0"/>
        <v>1.0000000000000002</v>
      </c>
      <c r="T34" s="338"/>
      <c r="U34" s="378">
        <v>0.05</v>
      </c>
      <c r="V34" s="429" t="s">
        <v>237</v>
      </c>
      <c r="W34" s="206"/>
    </row>
    <row r="35" spans="1:23" s="14" customFormat="1" ht="30.75" customHeight="1" thickBot="1">
      <c r="A35" s="351"/>
      <c r="B35" s="328"/>
      <c r="C35" s="444"/>
      <c r="D35" s="340"/>
      <c r="E35" s="340"/>
      <c r="F35" s="75" t="s">
        <v>31</v>
      </c>
      <c r="G35" s="82">
        <v>0</v>
      </c>
      <c r="H35" s="82">
        <v>0.05</v>
      </c>
      <c r="I35" s="82">
        <v>0.05</v>
      </c>
      <c r="J35" s="82">
        <v>0.1</v>
      </c>
      <c r="K35" s="82">
        <v>0.3</v>
      </c>
      <c r="L35" s="82">
        <v>0</v>
      </c>
      <c r="M35" s="82">
        <v>0.05</v>
      </c>
      <c r="N35" s="82">
        <v>0.05</v>
      </c>
      <c r="O35" s="82">
        <v>0.05</v>
      </c>
      <c r="P35" s="82">
        <v>0.15</v>
      </c>
      <c r="Q35" s="82">
        <v>0.2</v>
      </c>
      <c r="R35" s="82">
        <v>0</v>
      </c>
      <c r="S35" s="76">
        <f t="shared" si="0"/>
        <v>1.0000000000000002</v>
      </c>
      <c r="T35" s="338"/>
      <c r="U35" s="379"/>
      <c r="V35" s="430"/>
      <c r="W35" s="206"/>
    </row>
    <row r="36" spans="1:23" s="14" customFormat="1" ht="30.75" customHeight="1">
      <c r="A36" s="351"/>
      <c r="B36" s="328"/>
      <c r="C36" s="443" t="s">
        <v>189</v>
      </c>
      <c r="D36" s="330" t="s">
        <v>101</v>
      </c>
      <c r="E36" s="330"/>
      <c r="F36" s="32" t="s">
        <v>30</v>
      </c>
      <c r="G36" s="82">
        <v>0</v>
      </c>
      <c r="H36" s="82">
        <v>0</v>
      </c>
      <c r="I36" s="82">
        <v>0.25</v>
      </c>
      <c r="J36" s="82">
        <v>0</v>
      </c>
      <c r="K36" s="82">
        <v>0</v>
      </c>
      <c r="L36" s="82">
        <v>0.25</v>
      </c>
      <c r="M36" s="82">
        <v>0</v>
      </c>
      <c r="N36" s="82">
        <v>0</v>
      </c>
      <c r="O36" s="82">
        <v>0.25</v>
      </c>
      <c r="P36" s="82">
        <v>0</v>
      </c>
      <c r="Q36" s="82">
        <v>0</v>
      </c>
      <c r="R36" s="82">
        <v>0.25</v>
      </c>
      <c r="S36" s="76">
        <f t="shared" si="0"/>
        <v>1</v>
      </c>
      <c r="T36" s="338"/>
      <c r="U36" s="378">
        <v>0.025</v>
      </c>
      <c r="V36" s="429" t="s">
        <v>238</v>
      </c>
      <c r="W36" s="206"/>
    </row>
    <row r="37" spans="1:23" s="14" customFormat="1" ht="30.75" customHeight="1" thickBot="1">
      <c r="A37" s="351"/>
      <c r="B37" s="328"/>
      <c r="C37" s="444"/>
      <c r="D37" s="340"/>
      <c r="E37" s="340"/>
      <c r="F37" s="75" t="s">
        <v>31</v>
      </c>
      <c r="G37" s="82">
        <v>0</v>
      </c>
      <c r="H37" s="82">
        <v>0</v>
      </c>
      <c r="I37" s="82">
        <v>0</v>
      </c>
      <c r="J37" s="426">
        <v>0</v>
      </c>
      <c r="K37" s="426">
        <v>0</v>
      </c>
      <c r="L37" s="82">
        <v>0.25</v>
      </c>
      <c r="M37" s="426">
        <v>0.25</v>
      </c>
      <c r="N37" s="426">
        <v>0</v>
      </c>
      <c r="O37" s="426">
        <v>0.25</v>
      </c>
      <c r="P37" s="82">
        <v>0</v>
      </c>
      <c r="Q37" s="82">
        <v>0</v>
      </c>
      <c r="R37" s="82">
        <v>0.25</v>
      </c>
      <c r="S37" s="76">
        <f t="shared" si="0"/>
        <v>1</v>
      </c>
      <c r="T37" s="338"/>
      <c r="U37" s="379"/>
      <c r="V37" s="430"/>
      <c r="W37" s="206"/>
    </row>
    <row r="38" spans="1:23" s="14" customFormat="1" ht="25.5" customHeight="1">
      <c r="A38" s="375"/>
      <c r="B38" s="350" t="s">
        <v>173</v>
      </c>
      <c r="C38" s="443" t="s">
        <v>190</v>
      </c>
      <c r="D38" s="330" t="s">
        <v>101</v>
      </c>
      <c r="E38" s="330"/>
      <c r="F38" s="32" t="s">
        <v>30</v>
      </c>
      <c r="G38" s="122">
        <v>0.05</v>
      </c>
      <c r="H38" s="122">
        <v>0.09</v>
      </c>
      <c r="I38" s="122">
        <v>0.09</v>
      </c>
      <c r="J38" s="82">
        <v>0.09</v>
      </c>
      <c r="K38" s="82">
        <v>0.09</v>
      </c>
      <c r="L38" s="82">
        <v>0.09</v>
      </c>
      <c r="M38" s="82">
        <v>0.09</v>
      </c>
      <c r="N38" s="82">
        <v>0.09</v>
      </c>
      <c r="O38" s="82">
        <v>0.09</v>
      </c>
      <c r="P38" s="122">
        <v>0.09</v>
      </c>
      <c r="Q38" s="122">
        <v>0.09</v>
      </c>
      <c r="R38" s="122">
        <v>0.05</v>
      </c>
      <c r="S38" s="76">
        <f aca="true" t="shared" si="2" ref="S38:S65">SUM(G38:R38)</f>
        <v>0.9999999999999999</v>
      </c>
      <c r="T38" s="338">
        <v>0.2</v>
      </c>
      <c r="U38" s="378">
        <v>0.05</v>
      </c>
      <c r="V38" s="391" t="s">
        <v>246</v>
      </c>
      <c r="W38" s="206"/>
    </row>
    <row r="39" spans="1:23" s="14" customFormat="1" ht="62.25" customHeight="1" thickBot="1">
      <c r="A39" s="375"/>
      <c r="B39" s="351"/>
      <c r="C39" s="444"/>
      <c r="D39" s="340"/>
      <c r="E39" s="340"/>
      <c r="F39" s="75" t="s">
        <v>31</v>
      </c>
      <c r="G39" s="82">
        <v>0.3</v>
      </c>
      <c r="H39" s="82">
        <v>0.3</v>
      </c>
      <c r="I39" s="82">
        <v>0.2</v>
      </c>
      <c r="J39" s="82">
        <v>0.09</v>
      </c>
      <c r="K39" s="82">
        <v>0.09</v>
      </c>
      <c r="L39" s="82">
        <v>0.02</v>
      </c>
      <c r="M39" s="82">
        <v>0</v>
      </c>
      <c r="N39" s="82">
        <v>0</v>
      </c>
      <c r="O39" s="82">
        <v>0</v>
      </c>
      <c r="P39" s="82">
        <v>0</v>
      </c>
      <c r="Q39" s="82">
        <v>0</v>
      </c>
      <c r="R39" s="82">
        <v>0</v>
      </c>
      <c r="S39" s="76">
        <f t="shared" si="2"/>
        <v>1</v>
      </c>
      <c r="T39" s="338"/>
      <c r="U39" s="379"/>
      <c r="V39" s="392"/>
      <c r="W39" s="206"/>
    </row>
    <row r="40" spans="1:23" s="14" customFormat="1" ht="30.75" customHeight="1">
      <c r="A40" s="375"/>
      <c r="B40" s="351"/>
      <c r="C40" s="443" t="s">
        <v>191</v>
      </c>
      <c r="D40" s="330" t="s">
        <v>101</v>
      </c>
      <c r="E40" s="330"/>
      <c r="F40" s="32" t="s">
        <v>30</v>
      </c>
      <c r="G40" s="122">
        <v>0.05</v>
      </c>
      <c r="H40" s="122">
        <v>0.09</v>
      </c>
      <c r="I40" s="122">
        <v>0.09</v>
      </c>
      <c r="J40" s="82">
        <v>0.09</v>
      </c>
      <c r="K40" s="82">
        <v>0.09</v>
      </c>
      <c r="L40" s="82">
        <v>0.09</v>
      </c>
      <c r="M40" s="82">
        <v>0.09</v>
      </c>
      <c r="N40" s="82">
        <v>0.09</v>
      </c>
      <c r="O40" s="82">
        <v>0.09</v>
      </c>
      <c r="P40" s="122">
        <v>0.09</v>
      </c>
      <c r="Q40" s="122">
        <v>0.09</v>
      </c>
      <c r="R40" s="122">
        <v>0.05</v>
      </c>
      <c r="S40" s="76">
        <f t="shared" si="2"/>
        <v>0.9999999999999999</v>
      </c>
      <c r="T40" s="338"/>
      <c r="U40" s="378">
        <v>0.05</v>
      </c>
      <c r="V40" s="391" t="s">
        <v>239</v>
      </c>
      <c r="W40" s="206"/>
    </row>
    <row r="41" spans="1:23" s="14" customFormat="1" ht="30.75" customHeight="1" thickBot="1">
      <c r="A41" s="375"/>
      <c r="B41" s="351"/>
      <c r="C41" s="444"/>
      <c r="D41" s="340"/>
      <c r="E41" s="340"/>
      <c r="F41" s="75" t="s">
        <v>31</v>
      </c>
      <c r="G41" s="82">
        <v>0.05</v>
      </c>
      <c r="H41" s="82">
        <v>0.09</v>
      </c>
      <c r="I41" s="82">
        <v>0.09</v>
      </c>
      <c r="J41" s="82">
        <v>0.09</v>
      </c>
      <c r="K41" s="82">
        <v>0.09</v>
      </c>
      <c r="L41" s="82">
        <v>0.09</v>
      </c>
      <c r="M41" s="82">
        <v>0.09</v>
      </c>
      <c r="N41" s="82">
        <v>0.09</v>
      </c>
      <c r="O41" s="82">
        <v>0.09</v>
      </c>
      <c r="P41" s="82">
        <v>0.09</v>
      </c>
      <c r="Q41" s="82">
        <v>0.09</v>
      </c>
      <c r="R41" s="82">
        <v>0.05</v>
      </c>
      <c r="S41" s="76">
        <f t="shared" si="2"/>
        <v>0.9999999999999999</v>
      </c>
      <c r="T41" s="338"/>
      <c r="U41" s="379"/>
      <c r="V41" s="392"/>
      <c r="W41" s="206"/>
    </row>
    <row r="42" spans="1:23" s="14" customFormat="1" ht="78" customHeight="1">
      <c r="A42" s="375"/>
      <c r="B42" s="351"/>
      <c r="C42" s="443" t="s">
        <v>192</v>
      </c>
      <c r="D42" s="330" t="s">
        <v>101</v>
      </c>
      <c r="E42" s="330"/>
      <c r="F42" s="32" t="s">
        <v>30</v>
      </c>
      <c r="G42" s="122">
        <v>0</v>
      </c>
      <c r="H42" s="122">
        <v>0</v>
      </c>
      <c r="I42" s="122">
        <v>0</v>
      </c>
      <c r="J42" s="82">
        <v>0</v>
      </c>
      <c r="K42" s="82">
        <v>0</v>
      </c>
      <c r="L42" s="82">
        <v>0</v>
      </c>
      <c r="M42" s="82">
        <v>0</v>
      </c>
      <c r="N42" s="82">
        <v>0.3</v>
      </c>
      <c r="O42" s="82">
        <v>0.3</v>
      </c>
      <c r="P42" s="81">
        <v>0.3</v>
      </c>
      <c r="Q42" s="81">
        <v>0.1</v>
      </c>
      <c r="R42" s="81">
        <v>0</v>
      </c>
      <c r="S42" s="76">
        <f t="shared" si="2"/>
        <v>0.9999999999999999</v>
      </c>
      <c r="T42" s="338"/>
      <c r="U42" s="378">
        <v>0.1</v>
      </c>
      <c r="V42" s="393" t="s">
        <v>247</v>
      </c>
      <c r="W42" s="206"/>
    </row>
    <row r="43" spans="1:23" s="14" customFormat="1" ht="78" customHeight="1" thickBot="1">
      <c r="A43" s="376"/>
      <c r="B43" s="377"/>
      <c r="C43" s="444"/>
      <c r="D43" s="340"/>
      <c r="E43" s="340"/>
      <c r="F43" s="75" t="s">
        <v>31</v>
      </c>
      <c r="G43" s="82">
        <v>0</v>
      </c>
      <c r="H43" s="82">
        <v>0</v>
      </c>
      <c r="I43" s="82">
        <v>0</v>
      </c>
      <c r="J43" s="82">
        <v>0</v>
      </c>
      <c r="K43" s="82">
        <v>0</v>
      </c>
      <c r="L43" s="82">
        <v>0</v>
      </c>
      <c r="M43" s="82">
        <v>0</v>
      </c>
      <c r="N43" s="82">
        <v>0</v>
      </c>
      <c r="O43" s="82">
        <v>1</v>
      </c>
      <c r="P43" s="82">
        <v>0</v>
      </c>
      <c r="Q43" s="82">
        <v>0</v>
      </c>
      <c r="R43" s="82">
        <v>0</v>
      </c>
      <c r="S43" s="76">
        <f t="shared" si="2"/>
        <v>1</v>
      </c>
      <c r="T43" s="339"/>
      <c r="U43" s="379"/>
      <c r="V43" s="393"/>
      <c r="W43" s="206"/>
    </row>
    <row r="44" spans="1:23" s="14" customFormat="1" ht="30.75" customHeight="1" thickBot="1">
      <c r="A44" s="382" t="s">
        <v>102</v>
      </c>
      <c r="B44" s="341" t="s">
        <v>94</v>
      </c>
      <c r="C44" s="443" t="s">
        <v>193</v>
      </c>
      <c r="D44" s="330" t="s">
        <v>101</v>
      </c>
      <c r="E44" s="330"/>
      <c r="F44" s="32" t="s">
        <v>30</v>
      </c>
      <c r="G44" s="122">
        <v>0.05</v>
      </c>
      <c r="H44" s="122">
        <v>0.09</v>
      </c>
      <c r="I44" s="122">
        <v>0.09</v>
      </c>
      <c r="J44" s="122">
        <v>0.09</v>
      </c>
      <c r="K44" s="122">
        <v>0.09</v>
      </c>
      <c r="L44" s="122">
        <v>0.09</v>
      </c>
      <c r="M44" s="122">
        <v>0.09</v>
      </c>
      <c r="N44" s="122">
        <v>0.09</v>
      </c>
      <c r="O44" s="122">
        <v>0.09</v>
      </c>
      <c r="P44" s="122">
        <v>0.09</v>
      </c>
      <c r="Q44" s="122">
        <v>0.09</v>
      </c>
      <c r="R44" s="122">
        <v>0.05</v>
      </c>
      <c r="S44" s="76">
        <f t="shared" si="2"/>
        <v>0.9999999999999999</v>
      </c>
      <c r="T44" s="337">
        <v>0.2</v>
      </c>
      <c r="U44" s="378">
        <v>0.025</v>
      </c>
      <c r="V44" s="436" t="s">
        <v>217</v>
      </c>
      <c r="W44" s="208"/>
    </row>
    <row r="45" spans="1:23" s="14" customFormat="1" ht="93.75" customHeight="1" thickBot="1">
      <c r="A45" s="383"/>
      <c r="B45" s="342"/>
      <c r="C45" s="444"/>
      <c r="D45" s="340"/>
      <c r="E45" s="340"/>
      <c r="F45" s="75" t="s">
        <v>31</v>
      </c>
      <c r="G45" s="122">
        <v>0.05</v>
      </c>
      <c r="H45" s="122">
        <v>0.09</v>
      </c>
      <c r="I45" s="122">
        <v>0.09</v>
      </c>
      <c r="J45" s="122">
        <v>0.09</v>
      </c>
      <c r="K45" s="122">
        <v>0.09</v>
      </c>
      <c r="L45" s="122">
        <v>0.09</v>
      </c>
      <c r="M45" s="122">
        <v>0.09</v>
      </c>
      <c r="N45" s="122">
        <v>0.09</v>
      </c>
      <c r="O45" s="122">
        <v>0.09</v>
      </c>
      <c r="P45" s="122">
        <v>0.09</v>
      </c>
      <c r="Q45" s="122">
        <v>0.09</v>
      </c>
      <c r="R45" s="122">
        <v>0.05</v>
      </c>
      <c r="S45" s="76">
        <f t="shared" si="2"/>
        <v>0.9999999999999999</v>
      </c>
      <c r="T45" s="338"/>
      <c r="U45" s="379"/>
      <c r="V45" s="437"/>
      <c r="W45" s="208"/>
    </row>
    <row r="46" spans="1:23" s="14" customFormat="1" ht="30.75" customHeight="1" thickBot="1">
      <c r="A46" s="383"/>
      <c r="B46" s="342"/>
      <c r="C46" s="443" t="s">
        <v>194</v>
      </c>
      <c r="D46" s="330" t="s">
        <v>101</v>
      </c>
      <c r="E46" s="330"/>
      <c r="F46" s="32" t="s">
        <v>30</v>
      </c>
      <c r="G46" s="122">
        <v>0.05</v>
      </c>
      <c r="H46" s="122">
        <v>0.09</v>
      </c>
      <c r="I46" s="122">
        <v>0.09</v>
      </c>
      <c r="J46" s="82">
        <v>0.09</v>
      </c>
      <c r="K46" s="82">
        <v>0.09</v>
      </c>
      <c r="L46" s="82">
        <v>0.09</v>
      </c>
      <c r="M46" s="82">
        <v>0.09</v>
      </c>
      <c r="N46" s="82">
        <v>0.09</v>
      </c>
      <c r="O46" s="82">
        <v>0.09</v>
      </c>
      <c r="P46" s="122">
        <v>0.09</v>
      </c>
      <c r="Q46" s="122">
        <v>0.09</v>
      </c>
      <c r="R46" s="122">
        <v>0.05</v>
      </c>
      <c r="S46" s="76">
        <f t="shared" si="2"/>
        <v>0.9999999999999999</v>
      </c>
      <c r="T46" s="338"/>
      <c r="U46" s="378">
        <v>0.02</v>
      </c>
      <c r="V46" s="436" t="s">
        <v>218</v>
      </c>
      <c r="W46" s="206"/>
    </row>
    <row r="47" spans="1:23" s="14" customFormat="1" ht="30.75" customHeight="1" thickBot="1">
      <c r="A47" s="383"/>
      <c r="B47" s="342"/>
      <c r="C47" s="444"/>
      <c r="D47" s="340"/>
      <c r="E47" s="340"/>
      <c r="F47" s="75" t="s">
        <v>31</v>
      </c>
      <c r="G47" s="122">
        <v>0.05</v>
      </c>
      <c r="H47" s="122">
        <v>0.09</v>
      </c>
      <c r="I47" s="122">
        <v>0.09</v>
      </c>
      <c r="J47" s="82">
        <v>0.09</v>
      </c>
      <c r="K47" s="82">
        <v>0.09</v>
      </c>
      <c r="L47" s="82">
        <v>0.09</v>
      </c>
      <c r="M47" s="82">
        <v>0.09</v>
      </c>
      <c r="N47" s="82">
        <v>0.09</v>
      </c>
      <c r="O47" s="82">
        <v>0.09</v>
      </c>
      <c r="P47" s="122">
        <v>0.09</v>
      </c>
      <c r="Q47" s="122">
        <v>0.09</v>
      </c>
      <c r="R47" s="122">
        <v>0.05</v>
      </c>
      <c r="S47" s="76">
        <f t="shared" si="2"/>
        <v>0.9999999999999999</v>
      </c>
      <c r="T47" s="338"/>
      <c r="U47" s="379"/>
      <c r="V47" s="437"/>
      <c r="W47" s="206"/>
    </row>
    <row r="48" spans="1:23" s="14" customFormat="1" ht="30.75" customHeight="1">
      <c r="A48" s="383"/>
      <c r="B48" s="342"/>
      <c r="C48" s="443" t="s">
        <v>195</v>
      </c>
      <c r="D48" s="330" t="s">
        <v>101</v>
      </c>
      <c r="E48" s="330"/>
      <c r="F48" s="32" t="s">
        <v>30</v>
      </c>
      <c r="G48" s="122">
        <v>0.05</v>
      </c>
      <c r="H48" s="122">
        <v>0.09</v>
      </c>
      <c r="I48" s="122">
        <v>0.09</v>
      </c>
      <c r="J48" s="82">
        <v>0.09</v>
      </c>
      <c r="K48" s="82">
        <v>0.09</v>
      </c>
      <c r="L48" s="82">
        <v>0.09</v>
      </c>
      <c r="M48" s="82">
        <v>0.09</v>
      </c>
      <c r="N48" s="82">
        <v>0.09</v>
      </c>
      <c r="O48" s="82">
        <v>0.09</v>
      </c>
      <c r="P48" s="122">
        <v>0.09</v>
      </c>
      <c r="Q48" s="122">
        <v>0.09</v>
      </c>
      <c r="R48" s="122">
        <v>0.05</v>
      </c>
      <c r="S48" s="76">
        <f t="shared" si="2"/>
        <v>0.9999999999999999</v>
      </c>
      <c r="T48" s="338"/>
      <c r="U48" s="378">
        <v>0.02</v>
      </c>
      <c r="V48" s="436" t="s">
        <v>219</v>
      </c>
      <c r="W48" s="206"/>
    </row>
    <row r="49" spans="1:23" s="14" customFormat="1" ht="30.75" customHeight="1" thickBot="1">
      <c r="A49" s="383"/>
      <c r="B49" s="342"/>
      <c r="C49" s="444"/>
      <c r="D49" s="340"/>
      <c r="E49" s="340"/>
      <c r="F49" s="75" t="s">
        <v>31</v>
      </c>
      <c r="G49" s="82">
        <v>0</v>
      </c>
      <c r="H49" s="82">
        <v>0</v>
      </c>
      <c r="I49" s="82">
        <v>0</v>
      </c>
      <c r="J49" s="82">
        <v>0.09</v>
      </c>
      <c r="K49" s="82">
        <v>0.09</v>
      </c>
      <c r="L49" s="82">
        <v>0.09</v>
      </c>
      <c r="M49" s="82">
        <v>0.09</v>
      </c>
      <c r="N49" s="82">
        <v>0.09</v>
      </c>
      <c r="O49" s="82">
        <v>0.09</v>
      </c>
      <c r="P49" s="82">
        <v>0.16</v>
      </c>
      <c r="Q49" s="82">
        <v>0.16</v>
      </c>
      <c r="R49" s="82">
        <v>0.14</v>
      </c>
      <c r="S49" s="76">
        <f>SUM(G49:R49)</f>
        <v>1</v>
      </c>
      <c r="T49" s="338"/>
      <c r="U49" s="379"/>
      <c r="V49" s="437"/>
      <c r="W49" s="206"/>
    </row>
    <row r="50" spans="1:23" s="14" customFormat="1" ht="30.75" customHeight="1">
      <c r="A50" s="383"/>
      <c r="B50" s="342"/>
      <c r="C50" s="443" t="s">
        <v>196</v>
      </c>
      <c r="D50" s="330" t="s">
        <v>101</v>
      </c>
      <c r="E50" s="330"/>
      <c r="F50" s="32" t="s">
        <v>30</v>
      </c>
      <c r="G50" s="122">
        <v>0.05</v>
      </c>
      <c r="H50" s="122">
        <v>0.09</v>
      </c>
      <c r="I50" s="122">
        <v>0.09</v>
      </c>
      <c r="J50" s="82">
        <v>0.09</v>
      </c>
      <c r="K50" s="82">
        <v>0.09</v>
      </c>
      <c r="L50" s="82">
        <v>0.09</v>
      </c>
      <c r="M50" s="82">
        <v>0.09</v>
      </c>
      <c r="N50" s="82">
        <v>0.09</v>
      </c>
      <c r="O50" s="82">
        <v>0.09</v>
      </c>
      <c r="P50" s="122">
        <v>0.09</v>
      </c>
      <c r="Q50" s="122">
        <v>0.09</v>
      </c>
      <c r="R50" s="122">
        <v>0.05</v>
      </c>
      <c r="S50" s="76">
        <f t="shared" si="2"/>
        <v>0.9999999999999999</v>
      </c>
      <c r="T50" s="338"/>
      <c r="U50" s="378">
        <v>0.025</v>
      </c>
      <c r="V50" s="436" t="s">
        <v>220</v>
      </c>
      <c r="W50" s="206"/>
    </row>
    <row r="51" spans="1:23" s="14" customFormat="1" ht="30.75" customHeight="1" thickBot="1">
      <c r="A51" s="383"/>
      <c r="B51" s="342"/>
      <c r="C51" s="444"/>
      <c r="D51" s="340"/>
      <c r="E51" s="340"/>
      <c r="F51" s="75" t="s">
        <v>31</v>
      </c>
      <c r="G51" s="82">
        <v>0.05</v>
      </c>
      <c r="H51" s="82">
        <v>0.09</v>
      </c>
      <c r="I51" s="82">
        <v>0.09</v>
      </c>
      <c r="J51" s="82">
        <v>0.09</v>
      </c>
      <c r="K51" s="82">
        <v>0.09</v>
      </c>
      <c r="L51" s="82">
        <v>0.09</v>
      </c>
      <c r="M51" s="82">
        <v>0.09</v>
      </c>
      <c r="N51" s="82">
        <v>0.09</v>
      </c>
      <c r="O51" s="82">
        <v>0.09</v>
      </c>
      <c r="P51" s="82">
        <v>0.09</v>
      </c>
      <c r="Q51" s="82">
        <v>0.09</v>
      </c>
      <c r="R51" s="82">
        <v>0.05</v>
      </c>
      <c r="S51" s="76">
        <f t="shared" si="2"/>
        <v>0.9999999999999999</v>
      </c>
      <c r="T51" s="338"/>
      <c r="U51" s="379"/>
      <c r="V51" s="437"/>
      <c r="W51" s="206"/>
    </row>
    <row r="52" spans="1:23" s="14" customFormat="1" ht="30.75" customHeight="1">
      <c r="A52" s="383"/>
      <c r="B52" s="342"/>
      <c r="C52" s="443" t="s">
        <v>197</v>
      </c>
      <c r="D52" s="330" t="s">
        <v>101</v>
      </c>
      <c r="E52" s="330"/>
      <c r="F52" s="32" t="s">
        <v>30</v>
      </c>
      <c r="G52" s="122">
        <v>0.05</v>
      </c>
      <c r="H52" s="122">
        <v>0.09</v>
      </c>
      <c r="I52" s="122">
        <v>0.09</v>
      </c>
      <c r="J52" s="82">
        <v>0.09</v>
      </c>
      <c r="K52" s="82">
        <v>0.09</v>
      </c>
      <c r="L52" s="82">
        <v>0.09</v>
      </c>
      <c r="M52" s="82">
        <v>0.09</v>
      </c>
      <c r="N52" s="82">
        <v>0.09</v>
      </c>
      <c r="O52" s="82">
        <v>0.09</v>
      </c>
      <c r="P52" s="122">
        <v>0.09</v>
      </c>
      <c r="Q52" s="122">
        <v>0.09</v>
      </c>
      <c r="R52" s="122">
        <v>0.05</v>
      </c>
      <c r="S52" s="76">
        <f t="shared" si="2"/>
        <v>0.9999999999999999</v>
      </c>
      <c r="T52" s="338"/>
      <c r="U52" s="378">
        <v>0.03</v>
      </c>
      <c r="V52" s="436" t="s">
        <v>221</v>
      </c>
      <c r="W52" s="206"/>
    </row>
    <row r="53" spans="1:23" s="14" customFormat="1" ht="30.75" customHeight="1" thickBot="1">
      <c r="A53" s="383"/>
      <c r="B53" s="342"/>
      <c r="C53" s="444"/>
      <c r="D53" s="340"/>
      <c r="E53" s="340"/>
      <c r="F53" s="75" t="s">
        <v>31</v>
      </c>
      <c r="G53" s="82">
        <v>0.05</v>
      </c>
      <c r="H53" s="82">
        <v>0.09</v>
      </c>
      <c r="I53" s="82">
        <v>0.09</v>
      </c>
      <c r="J53" s="82">
        <v>0.09</v>
      </c>
      <c r="K53" s="82">
        <v>0.09</v>
      </c>
      <c r="L53" s="82">
        <v>0.09</v>
      </c>
      <c r="M53" s="82">
        <v>0.09</v>
      </c>
      <c r="N53" s="82">
        <v>0.09</v>
      </c>
      <c r="O53" s="82">
        <v>0.09</v>
      </c>
      <c r="P53" s="82">
        <v>0.09</v>
      </c>
      <c r="Q53" s="82">
        <v>0.09</v>
      </c>
      <c r="R53" s="82">
        <v>0.05</v>
      </c>
      <c r="S53" s="76">
        <f t="shared" si="2"/>
        <v>0.9999999999999999</v>
      </c>
      <c r="T53" s="338"/>
      <c r="U53" s="379"/>
      <c r="V53" s="438"/>
      <c r="W53" s="206"/>
    </row>
    <row r="54" spans="1:23" s="14" customFormat="1" ht="30.75" customHeight="1">
      <c r="A54" s="383"/>
      <c r="B54" s="342"/>
      <c r="C54" s="443" t="s">
        <v>198</v>
      </c>
      <c r="D54" s="330" t="s">
        <v>101</v>
      </c>
      <c r="E54" s="330"/>
      <c r="F54" s="32" t="s">
        <v>30</v>
      </c>
      <c r="G54" s="122">
        <v>0.05</v>
      </c>
      <c r="H54" s="122">
        <v>0.09</v>
      </c>
      <c r="I54" s="122">
        <v>0.09</v>
      </c>
      <c r="J54" s="82">
        <v>0.09</v>
      </c>
      <c r="K54" s="82">
        <v>0.09</v>
      </c>
      <c r="L54" s="82">
        <v>0.09</v>
      </c>
      <c r="M54" s="82">
        <v>0.09</v>
      </c>
      <c r="N54" s="82">
        <v>0.09</v>
      </c>
      <c r="O54" s="82">
        <v>0.09</v>
      </c>
      <c r="P54" s="122">
        <v>0.09</v>
      </c>
      <c r="Q54" s="122">
        <v>0.09</v>
      </c>
      <c r="R54" s="122">
        <v>0.05</v>
      </c>
      <c r="S54" s="76">
        <f t="shared" si="2"/>
        <v>0.9999999999999999</v>
      </c>
      <c r="T54" s="338"/>
      <c r="U54" s="378">
        <v>0.02</v>
      </c>
      <c r="V54" s="436" t="s">
        <v>222</v>
      </c>
      <c r="W54" s="206"/>
    </row>
    <row r="55" spans="1:23" s="14" customFormat="1" ht="30.75" customHeight="1" thickBot="1">
      <c r="A55" s="383"/>
      <c r="B55" s="342"/>
      <c r="C55" s="444"/>
      <c r="D55" s="340"/>
      <c r="E55" s="340"/>
      <c r="F55" s="75" t="s">
        <v>31</v>
      </c>
      <c r="G55" s="82">
        <v>0.05</v>
      </c>
      <c r="H55" s="82">
        <v>0.09</v>
      </c>
      <c r="I55" s="82">
        <v>0.09</v>
      </c>
      <c r="J55" s="82">
        <v>0.09</v>
      </c>
      <c r="K55" s="82">
        <v>0.09</v>
      </c>
      <c r="L55" s="82">
        <v>0.09</v>
      </c>
      <c r="M55" s="82">
        <v>0.09</v>
      </c>
      <c r="N55" s="82">
        <v>0.09</v>
      </c>
      <c r="O55" s="82">
        <v>0.09</v>
      </c>
      <c r="P55" s="82">
        <v>0.09</v>
      </c>
      <c r="Q55" s="82">
        <v>0.09</v>
      </c>
      <c r="R55" s="82">
        <v>0.05</v>
      </c>
      <c r="S55" s="76">
        <f t="shared" si="2"/>
        <v>0.9999999999999999</v>
      </c>
      <c r="T55" s="338"/>
      <c r="U55" s="379"/>
      <c r="V55" s="439"/>
      <c r="W55" s="206"/>
    </row>
    <row r="56" spans="1:23" s="14" customFormat="1" ht="30.75" customHeight="1">
      <c r="A56" s="383"/>
      <c r="B56" s="342"/>
      <c r="C56" s="443" t="s">
        <v>199</v>
      </c>
      <c r="D56" s="330" t="s">
        <v>101</v>
      </c>
      <c r="E56" s="330"/>
      <c r="F56" s="32" t="s">
        <v>30</v>
      </c>
      <c r="G56" s="122">
        <v>0.05</v>
      </c>
      <c r="H56" s="122">
        <v>0.09</v>
      </c>
      <c r="I56" s="122">
        <v>0.09</v>
      </c>
      <c r="J56" s="125">
        <v>0.09</v>
      </c>
      <c r="K56" s="125">
        <v>0.09</v>
      </c>
      <c r="L56" s="125">
        <v>0.09</v>
      </c>
      <c r="M56" s="82">
        <v>0.09</v>
      </c>
      <c r="N56" s="82">
        <v>0.09</v>
      </c>
      <c r="O56" s="82">
        <v>0.09</v>
      </c>
      <c r="P56" s="122">
        <v>0.09</v>
      </c>
      <c r="Q56" s="122">
        <v>0.09</v>
      </c>
      <c r="R56" s="122">
        <v>0.05</v>
      </c>
      <c r="S56" s="76">
        <f t="shared" si="2"/>
        <v>0.9999999999999999</v>
      </c>
      <c r="T56" s="338"/>
      <c r="U56" s="378">
        <v>0.025</v>
      </c>
      <c r="V56" s="436" t="s">
        <v>248</v>
      </c>
      <c r="W56" s="206"/>
    </row>
    <row r="57" spans="1:23" s="14" customFormat="1" ht="30.75" customHeight="1" thickBot="1">
      <c r="A57" s="383"/>
      <c r="B57" s="342"/>
      <c r="C57" s="444"/>
      <c r="D57" s="340"/>
      <c r="E57" s="340"/>
      <c r="F57" s="75" t="s">
        <v>31</v>
      </c>
      <c r="G57" s="82">
        <v>0.05</v>
      </c>
      <c r="H57" s="82">
        <v>0.09</v>
      </c>
      <c r="I57" s="82">
        <v>0.09</v>
      </c>
      <c r="J57" s="427">
        <v>0.09</v>
      </c>
      <c r="K57" s="427">
        <v>0.09</v>
      </c>
      <c r="L57" s="427">
        <v>0.09</v>
      </c>
      <c r="M57" s="82">
        <v>0.09</v>
      </c>
      <c r="N57" s="82">
        <v>0.09</v>
      </c>
      <c r="O57" s="82">
        <v>0.09</v>
      </c>
      <c r="P57" s="82">
        <v>0.09</v>
      </c>
      <c r="Q57" s="82">
        <v>0.09</v>
      </c>
      <c r="R57" s="82">
        <v>0.05</v>
      </c>
      <c r="S57" s="76">
        <f t="shared" si="2"/>
        <v>0.9999999999999999</v>
      </c>
      <c r="T57" s="338"/>
      <c r="U57" s="379"/>
      <c r="V57" s="438"/>
      <c r="W57" s="206"/>
    </row>
    <row r="58" spans="1:23" s="14" customFormat="1" ht="30.75" customHeight="1">
      <c r="A58" s="383"/>
      <c r="B58" s="342"/>
      <c r="C58" s="443" t="s">
        <v>223</v>
      </c>
      <c r="D58" s="330" t="s">
        <v>101</v>
      </c>
      <c r="E58" s="330"/>
      <c r="F58" s="32" t="s">
        <v>30</v>
      </c>
      <c r="G58" s="122">
        <v>0.05</v>
      </c>
      <c r="H58" s="122">
        <v>0.09</v>
      </c>
      <c r="I58" s="122">
        <v>0.09</v>
      </c>
      <c r="J58" s="82">
        <v>0.09</v>
      </c>
      <c r="K58" s="82">
        <v>0.09</v>
      </c>
      <c r="L58" s="82">
        <v>0.09</v>
      </c>
      <c r="M58" s="82">
        <v>0.09</v>
      </c>
      <c r="N58" s="82">
        <v>0.09</v>
      </c>
      <c r="O58" s="82">
        <v>0.09</v>
      </c>
      <c r="P58" s="122">
        <v>0.09</v>
      </c>
      <c r="Q58" s="122">
        <v>0.09</v>
      </c>
      <c r="R58" s="122">
        <v>0.05</v>
      </c>
      <c r="S58" s="76">
        <f t="shared" si="2"/>
        <v>0.9999999999999999</v>
      </c>
      <c r="T58" s="338"/>
      <c r="U58" s="378">
        <v>0.02</v>
      </c>
      <c r="V58" s="436" t="s">
        <v>249</v>
      </c>
      <c r="W58" s="206"/>
    </row>
    <row r="59" spans="1:23" s="14" customFormat="1" ht="30.75" customHeight="1" thickBot="1">
      <c r="A59" s="383"/>
      <c r="B59" s="342"/>
      <c r="C59" s="444"/>
      <c r="D59" s="340"/>
      <c r="E59" s="340"/>
      <c r="F59" s="75" t="s">
        <v>31</v>
      </c>
      <c r="G59" s="82">
        <v>0.05</v>
      </c>
      <c r="H59" s="82">
        <v>0.09</v>
      </c>
      <c r="I59" s="82">
        <v>0.09</v>
      </c>
      <c r="J59" s="427">
        <v>0.09</v>
      </c>
      <c r="K59" s="427">
        <v>0.09</v>
      </c>
      <c r="L59" s="427">
        <v>0.09</v>
      </c>
      <c r="M59" s="82">
        <v>0.09</v>
      </c>
      <c r="N59" s="82">
        <v>0.09</v>
      </c>
      <c r="O59" s="82">
        <v>0.09</v>
      </c>
      <c r="P59" s="82">
        <v>0.09</v>
      </c>
      <c r="Q59" s="82">
        <v>0.09</v>
      </c>
      <c r="R59" s="82">
        <v>0.05</v>
      </c>
      <c r="S59" s="76">
        <f t="shared" si="2"/>
        <v>0.9999999999999999</v>
      </c>
      <c r="T59" s="338"/>
      <c r="U59" s="379"/>
      <c r="V59" s="437"/>
      <c r="W59" s="206"/>
    </row>
    <row r="60" spans="1:23" s="14" customFormat="1" ht="30.75" customHeight="1">
      <c r="A60" s="383"/>
      <c r="B60" s="342"/>
      <c r="C60" s="443" t="s">
        <v>200</v>
      </c>
      <c r="D60" s="330" t="s">
        <v>101</v>
      </c>
      <c r="E60" s="330"/>
      <c r="F60" s="32" t="s">
        <v>30</v>
      </c>
      <c r="G60" s="122">
        <v>0.05</v>
      </c>
      <c r="H60" s="122">
        <v>0.09</v>
      </c>
      <c r="I60" s="122">
        <v>0.09</v>
      </c>
      <c r="J60" s="82">
        <v>0.09</v>
      </c>
      <c r="K60" s="82">
        <v>0.09</v>
      </c>
      <c r="L60" s="82">
        <v>0.09</v>
      </c>
      <c r="M60" s="82">
        <v>0.09</v>
      </c>
      <c r="N60" s="82">
        <v>0.09</v>
      </c>
      <c r="O60" s="82">
        <v>0.09</v>
      </c>
      <c r="P60" s="122">
        <v>0.09</v>
      </c>
      <c r="Q60" s="122">
        <v>0.09</v>
      </c>
      <c r="R60" s="122">
        <v>0.05</v>
      </c>
      <c r="S60" s="76">
        <f t="shared" si="2"/>
        <v>0.9999999999999999</v>
      </c>
      <c r="T60" s="338"/>
      <c r="U60" s="378">
        <v>0.015</v>
      </c>
      <c r="V60" s="440" t="s">
        <v>224</v>
      </c>
      <c r="W60" s="206"/>
    </row>
    <row r="61" spans="1:23" s="14" customFormat="1" ht="57" customHeight="1" thickBot="1">
      <c r="A61" s="383"/>
      <c r="B61" s="343"/>
      <c r="C61" s="444"/>
      <c r="D61" s="340"/>
      <c r="E61" s="340"/>
      <c r="F61" s="75" t="s">
        <v>31</v>
      </c>
      <c r="G61" s="82">
        <v>0.05</v>
      </c>
      <c r="H61" s="82">
        <v>0.09</v>
      </c>
      <c r="I61" s="82">
        <v>0.09</v>
      </c>
      <c r="J61" s="82">
        <v>0.09</v>
      </c>
      <c r="K61" s="82">
        <v>0.09</v>
      </c>
      <c r="L61" s="82">
        <v>0.09</v>
      </c>
      <c r="M61" s="82">
        <v>0.09</v>
      </c>
      <c r="N61" s="82">
        <v>0.09</v>
      </c>
      <c r="O61" s="82">
        <v>0.09</v>
      </c>
      <c r="P61" s="82">
        <v>0.09</v>
      </c>
      <c r="Q61" s="82">
        <v>0.09</v>
      </c>
      <c r="R61" s="82">
        <v>0.05</v>
      </c>
      <c r="S61" s="76">
        <f t="shared" si="2"/>
        <v>0.9999999999999999</v>
      </c>
      <c r="T61" s="339"/>
      <c r="U61" s="379"/>
      <c r="V61" s="441"/>
      <c r="W61" s="206"/>
    </row>
    <row r="62" spans="1:23" s="14" customFormat="1" ht="30.75" customHeight="1">
      <c r="A62" s="383"/>
      <c r="B62" s="341" t="s">
        <v>95</v>
      </c>
      <c r="C62" s="443" t="s">
        <v>201</v>
      </c>
      <c r="D62" s="330" t="s">
        <v>101</v>
      </c>
      <c r="E62" s="330"/>
      <c r="F62" s="32" t="s">
        <v>30</v>
      </c>
      <c r="G62" s="122">
        <v>0.05</v>
      </c>
      <c r="H62" s="122">
        <v>0.09</v>
      </c>
      <c r="I62" s="122">
        <v>0.09</v>
      </c>
      <c r="J62" s="82">
        <v>0.09</v>
      </c>
      <c r="K62" s="82">
        <v>0.09</v>
      </c>
      <c r="L62" s="82">
        <v>0.09</v>
      </c>
      <c r="M62" s="82">
        <v>0.09</v>
      </c>
      <c r="N62" s="82">
        <v>0.09</v>
      </c>
      <c r="O62" s="82">
        <v>0.09</v>
      </c>
      <c r="P62" s="122">
        <v>0.09</v>
      </c>
      <c r="Q62" s="122">
        <v>0.09</v>
      </c>
      <c r="R62" s="122">
        <v>0.05</v>
      </c>
      <c r="S62" s="76">
        <f t="shared" si="2"/>
        <v>0.9999999999999999</v>
      </c>
      <c r="T62" s="337">
        <v>0.15</v>
      </c>
      <c r="U62" s="378">
        <v>0.06</v>
      </c>
      <c r="V62" s="386" t="s">
        <v>225</v>
      </c>
      <c r="W62" s="206"/>
    </row>
    <row r="63" spans="1:23" s="14" customFormat="1" ht="93.75" customHeight="1" thickBot="1">
      <c r="A63" s="383"/>
      <c r="B63" s="342"/>
      <c r="C63" s="444"/>
      <c r="D63" s="340"/>
      <c r="E63" s="340"/>
      <c r="F63" s="75" t="s">
        <v>31</v>
      </c>
      <c r="G63" s="82">
        <v>0.05</v>
      </c>
      <c r="H63" s="82">
        <v>0.09</v>
      </c>
      <c r="I63" s="82">
        <v>0.09</v>
      </c>
      <c r="J63" s="82">
        <v>0.09</v>
      </c>
      <c r="K63" s="82">
        <v>0.09</v>
      </c>
      <c r="L63" s="82">
        <v>0.09</v>
      </c>
      <c r="M63" s="82">
        <v>0.09</v>
      </c>
      <c r="N63" s="82">
        <v>0.09</v>
      </c>
      <c r="O63" s="82">
        <v>0.09</v>
      </c>
      <c r="P63" s="82">
        <v>0.09</v>
      </c>
      <c r="Q63" s="82">
        <v>0.09</v>
      </c>
      <c r="R63" s="82">
        <v>0.05</v>
      </c>
      <c r="S63" s="76">
        <f t="shared" si="2"/>
        <v>0.9999999999999999</v>
      </c>
      <c r="T63" s="338"/>
      <c r="U63" s="379"/>
      <c r="V63" s="387"/>
      <c r="W63" s="206"/>
    </row>
    <row r="64" spans="1:23" s="14" customFormat="1" ht="30.75" customHeight="1" thickBot="1">
      <c r="A64" s="383"/>
      <c r="B64" s="342"/>
      <c r="C64" s="443" t="s">
        <v>202</v>
      </c>
      <c r="D64" s="330" t="s">
        <v>101</v>
      </c>
      <c r="E64" s="330"/>
      <c r="F64" s="32" t="s">
        <v>30</v>
      </c>
      <c r="G64" s="122">
        <v>0.05</v>
      </c>
      <c r="H64" s="122">
        <v>0.09</v>
      </c>
      <c r="I64" s="122">
        <v>0.09</v>
      </c>
      <c r="J64" s="82">
        <v>0.09</v>
      </c>
      <c r="K64" s="82">
        <v>0.09</v>
      </c>
      <c r="L64" s="82">
        <v>0.09</v>
      </c>
      <c r="M64" s="82">
        <v>0.09</v>
      </c>
      <c r="N64" s="82">
        <v>0.09</v>
      </c>
      <c r="O64" s="82">
        <v>0.09</v>
      </c>
      <c r="P64" s="122">
        <v>0.09</v>
      </c>
      <c r="Q64" s="122">
        <v>0.09</v>
      </c>
      <c r="R64" s="122">
        <v>0.05</v>
      </c>
      <c r="S64" s="76">
        <f t="shared" si="2"/>
        <v>0.9999999999999999</v>
      </c>
      <c r="T64" s="338"/>
      <c r="U64" s="378">
        <v>0.05</v>
      </c>
      <c r="V64" s="387"/>
      <c r="W64" s="206"/>
    </row>
    <row r="65" spans="1:23" s="14" customFormat="1" ht="75" customHeight="1" thickBot="1">
      <c r="A65" s="383"/>
      <c r="B65" s="342"/>
      <c r="C65" s="444"/>
      <c r="D65" s="340"/>
      <c r="E65" s="340"/>
      <c r="F65" s="75" t="s">
        <v>31</v>
      </c>
      <c r="G65" s="122">
        <v>0.05</v>
      </c>
      <c r="H65" s="122">
        <v>0.09</v>
      </c>
      <c r="I65" s="122">
        <v>0.09</v>
      </c>
      <c r="J65" s="422">
        <v>0.09</v>
      </c>
      <c r="K65" s="422">
        <v>0.09</v>
      </c>
      <c r="L65" s="422">
        <v>0.09</v>
      </c>
      <c r="M65" s="428">
        <v>0.09</v>
      </c>
      <c r="N65" s="428">
        <v>0.09</v>
      </c>
      <c r="O65" s="428">
        <v>0.09</v>
      </c>
      <c r="P65" s="122">
        <v>0.09</v>
      </c>
      <c r="Q65" s="122">
        <v>0.09</v>
      </c>
      <c r="R65" s="122">
        <v>0.05</v>
      </c>
      <c r="S65" s="76">
        <f t="shared" si="2"/>
        <v>0.9999999999999999</v>
      </c>
      <c r="T65" s="338"/>
      <c r="U65" s="379"/>
      <c r="V65" s="442"/>
      <c r="W65" s="206"/>
    </row>
    <row r="66" spans="1:23" s="14" customFormat="1" ht="30.75" customHeight="1" thickBot="1">
      <c r="A66" s="383"/>
      <c r="B66" s="342"/>
      <c r="C66" s="443" t="s">
        <v>203</v>
      </c>
      <c r="D66" s="330" t="s">
        <v>101</v>
      </c>
      <c r="E66" s="330"/>
      <c r="F66" s="32" t="s">
        <v>30</v>
      </c>
      <c r="G66" s="122">
        <v>0.05</v>
      </c>
      <c r="H66" s="122">
        <v>0.09</v>
      </c>
      <c r="I66" s="122">
        <v>0.09</v>
      </c>
      <c r="J66" s="82">
        <v>0.09</v>
      </c>
      <c r="K66" s="82">
        <v>0.09</v>
      </c>
      <c r="L66" s="82">
        <v>0.09</v>
      </c>
      <c r="M66" s="82">
        <v>0.09</v>
      </c>
      <c r="N66" s="82">
        <v>0.09</v>
      </c>
      <c r="O66" s="82">
        <v>0.09</v>
      </c>
      <c r="P66" s="122">
        <v>0.09</v>
      </c>
      <c r="Q66" s="122">
        <v>0.09</v>
      </c>
      <c r="R66" s="122">
        <v>0.05</v>
      </c>
      <c r="S66" s="76">
        <f>SUM(G66:R66)</f>
        <v>0.9999999999999999</v>
      </c>
      <c r="T66" s="338"/>
      <c r="U66" s="378">
        <v>0.04</v>
      </c>
      <c r="V66" s="386" t="s">
        <v>250</v>
      </c>
      <c r="W66" s="206"/>
    </row>
    <row r="67" spans="1:23" s="14" customFormat="1" ht="87" customHeight="1" thickBot="1">
      <c r="A67" s="384"/>
      <c r="B67" s="343"/>
      <c r="C67" s="444"/>
      <c r="D67" s="340"/>
      <c r="E67" s="340"/>
      <c r="F67" s="75" t="s">
        <v>31</v>
      </c>
      <c r="G67" s="122">
        <v>0.05</v>
      </c>
      <c r="H67" s="122">
        <v>0.09</v>
      </c>
      <c r="I67" s="122">
        <v>0.09</v>
      </c>
      <c r="J67" s="82">
        <v>0.09</v>
      </c>
      <c r="K67" s="82">
        <v>0.09</v>
      </c>
      <c r="L67" s="82">
        <v>0.09</v>
      </c>
      <c r="M67" s="428">
        <v>0.09</v>
      </c>
      <c r="N67" s="428">
        <v>0.09</v>
      </c>
      <c r="O67" s="428">
        <v>0.09</v>
      </c>
      <c r="P67" s="122">
        <v>0.09</v>
      </c>
      <c r="Q67" s="122">
        <v>0.09</v>
      </c>
      <c r="R67" s="122">
        <v>0.05</v>
      </c>
      <c r="S67" s="76">
        <f>SUM(G67:R67)</f>
        <v>0.9999999999999999</v>
      </c>
      <c r="T67" s="339"/>
      <c r="U67" s="379"/>
      <c r="V67" s="387"/>
      <c r="W67" s="206"/>
    </row>
    <row r="68" spans="1:60" s="16" customFormat="1" ht="18.75" customHeight="1" thickBot="1">
      <c r="A68" s="380" t="s">
        <v>32</v>
      </c>
      <c r="B68" s="381"/>
      <c r="C68" s="381"/>
      <c r="D68" s="381"/>
      <c r="E68" s="381"/>
      <c r="F68" s="381"/>
      <c r="G68" s="381"/>
      <c r="H68" s="381"/>
      <c r="I68" s="381"/>
      <c r="J68" s="381"/>
      <c r="K68" s="381"/>
      <c r="L68" s="381"/>
      <c r="M68" s="381"/>
      <c r="N68" s="381"/>
      <c r="O68" s="381"/>
      <c r="P68" s="381"/>
      <c r="Q68" s="381"/>
      <c r="R68" s="381"/>
      <c r="S68" s="381"/>
      <c r="T68" s="77">
        <f>SUM(T8:T67)</f>
        <v>1</v>
      </c>
      <c r="U68" s="83">
        <f>SUM(U8:U67)</f>
        <v>1.0000000000000004</v>
      </c>
      <c r="V68" s="78"/>
      <c r="W68" s="207"/>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row>
    <row r="69" spans="1:60" s="16" customFormat="1" ht="30.75" customHeight="1">
      <c r="A69" s="17"/>
      <c r="B69" s="17"/>
      <c r="C69" s="24"/>
      <c r="D69" s="17"/>
      <c r="E69" s="17"/>
      <c r="F69" s="17"/>
      <c r="G69" s="18"/>
      <c r="H69" s="18"/>
      <c r="I69" s="18"/>
      <c r="J69" s="18"/>
      <c r="K69" s="18"/>
      <c r="L69" s="18"/>
      <c r="M69" s="18"/>
      <c r="N69" s="18"/>
      <c r="O69" s="18"/>
      <c r="P69" s="18"/>
      <c r="Q69" s="18"/>
      <c r="R69" s="18"/>
      <c r="S69" s="18"/>
      <c r="T69" s="19"/>
      <c r="U69" s="19"/>
      <c r="V69" s="55" t="s">
        <v>167</v>
      </c>
      <c r="W69" s="207"/>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row>
    <row r="70" spans="1:21" ht="29.25" customHeight="1">
      <c r="A70" s="14"/>
      <c r="B70" s="14"/>
      <c r="C70" s="25"/>
      <c r="D70" s="14"/>
      <c r="E70" s="14"/>
      <c r="F70" s="14"/>
      <c r="G70" s="14"/>
      <c r="H70" s="14"/>
      <c r="I70" s="14"/>
      <c r="J70" s="14"/>
      <c r="K70" s="14"/>
      <c r="L70" s="14"/>
      <c r="M70" s="14"/>
      <c r="N70" s="20"/>
      <c r="O70" s="20"/>
      <c r="P70" s="20"/>
      <c r="Q70" s="20"/>
      <c r="R70" s="20"/>
      <c r="S70" s="20"/>
      <c r="T70" s="20"/>
      <c r="U70" s="20"/>
    </row>
    <row r="71" spans="1:21" ht="15">
      <c r="A71" s="14"/>
      <c r="B71" s="14"/>
      <c r="C71" s="25"/>
      <c r="D71" s="14"/>
      <c r="E71" s="14"/>
      <c r="F71" s="14"/>
      <c r="G71" s="14"/>
      <c r="H71" s="14"/>
      <c r="I71" s="14"/>
      <c r="J71" s="14"/>
      <c r="K71" s="14"/>
      <c r="L71" s="14"/>
      <c r="M71" s="14"/>
      <c r="N71" s="20"/>
      <c r="O71" s="20"/>
      <c r="P71" s="20"/>
      <c r="Q71" s="20"/>
      <c r="R71" s="20"/>
      <c r="S71" s="20"/>
      <c r="T71" s="20"/>
      <c r="U71" s="20"/>
    </row>
    <row r="72" spans="1:21" ht="15">
      <c r="A72" s="14"/>
      <c r="B72" s="14"/>
      <c r="C72" s="25"/>
      <c r="D72" s="14"/>
      <c r="E72" s="14"/>
      <c r="F72" s="14"/>
      <c r="G72" s="14"/>
      <c r="H72" s="14"/>
      <c r="I72" s="14"/>
      <c r="J72" s="14"/>
      <c r="K72" s="14"/>
      <c r="L72" s="14"/>
      <c r="M72" s="14"/>
      <c r="N72" s="20"/>
      <c r="O72" s="20"/>
      <c r="P72" s="20"/>
      <c r="Q72" s="20"/>
      <c r="R72" s="20"/>
      <c r="S72" s="20"/>
      <c r="T72" s="20"/>
      <c r="U72" s="20"/>
    </row>
    <row r="73" spans="1:21" ht="15">
      <c r="A73" s="14"/>
      <c r="B73" s="14"/>
      <c r="C73" s="25"/>
      <c r="D73" s="14"/>
      <c r="E73" s="14"/>
      <c r="F73" s="14"/>
      <c r="G73" s="14"/>
      <c r="H73" s="14"/>
      <c r="I73" s="14"/>
      <c r="J73" s="14"/>
      <c r="K73" s="14"/>
      <c r="L73" s="14"/>
      <c r="M73" s="14"/>
      <c r="N73" s="20"/>
      <c r="O73" s="20"/>
      <c r="P73" s="20"/>
      <c r="Q73" s="20"/>
      <c r="R73" s="20"/>
      <c r="S73" s="20"/>
      <c r="T73" s="20"/>
      <c r="U73" s="20"/>
    </row>
    <row r="74" spans="1:21" ht="15">
      <c r="A74" s="14"/>
      <c r="B74" s="14"/>
      <c r="C74" s="25"/>
      <c r="D74" s="14"/>
      <c r="E74" s="14"/>
      <c r="F74" s="14"/>
      <c r="G74" s="14"/>
      <c r="H74" s="14"/>
      <c r="I74" s="14"/>
      <c r="J74" s="14"/>
      <c r="K74" s="14"/>
      <c r="L74" s="14"/>
      <c r="M74" s="14"/>
      <c r="N74" s="20"/>
      <c r="O74" s="20"/>
      <c r="P74" s="20"/>
      <c r="Q74" s="20"/>
      <c r="R74" s="20"/>
      <c r="S74" s="20"/>
      <c r="T74" s="20"/>
      <c r="U74" s="20"/>
    </row>
    <row r="75" spans="1:21" ht="15">
      <c r="A75" s="14"/>
      <c r="B75" s="14"/>
      <c r="C75" s="25"/>
      <c r="D75" s="14"/>
      <c r="E75" s="14"/>
      <c r="F75" s="14"/>
      <c r="G75" s="14"/>
      <c r="H75" s="14"/>
      <c r="I75" s="14"/>
      <c r="J75" s="14"/>
      <c r="K75" s="14"/>
      <c r="L75" s="14"/>
      <c r="M75" s="14"/>
      <c r="N75" s="20"/>
      <c r="O75" s="20"/>
      <c r="P75" s="20"/>
      <c r="Q75" s="20"/>
      <c r="R75" s="20"/>
      <c r="S75" s="20"/>
      <c r="T75" s="20"/>
      <c r="U75" s="20"/>
    </row>
    <row r="76" spans="1:21" ht="15">
      <c r="A76" s="14"/>
      <c r="B76" s="14"/>
      <c r="C76" s="25"/>
      <c r="D76" s="14"/>
      <c r="E76" s="14"/>
      <c r="F76" s="14"/>
      <c r="G76" s="14"/>
      <c r="H76" s="14"/>
      <c r="I76" s="14"/>
      <c r="J76" s="14"/>
      <c r="K76" s="14"/>
      <c r="L76" s="14"/>
      <c r="M76" s="14"/>
      <c r="N76" s="20"/>
      <c r="O76" s="20"/>
      <c r="P76" s="20"/>
      <c r="Q76" s="20"/>
      <c r="R76" s="20"/>
      <c r="S76" s="20"/>
      <c r="T76" s="20"/>
      <c r="U76" s="20"/>
    </row>
    <row r="77" spans="1:21" ht="15">
      <c r="A77" s="14"/>
      <c r="B77" s="14"/>
      <c r="C77" s="25"/>
      <c r="D77" s="14"/>
      <c r="E77" s="14"/>
      <c r="F77" s="14"/>
      <c r="G77" s="14"/>
      <c r="H77" s="14"/>
      <c r="I77" s="14"/>
      <c r="J77" s="14"/>
      <c r="K77" s="14"/>
      <c r="L77" s="14"/>
      <c r="M77" s="14"/>
      <c r="N77" s="20"/>
      <c r="O77" s="20"/>
      <c r="P77" s="20"/>
      <c r="Q77" s="20"/>
      <c r="R77" s="20"/>
      <c r="S77" s="20"/>
      <c r="T77" s="20"/>
      <c r="U77" s="20"/>
    </row>
    <row r="78" spans="1:21" ht="15">
      <c r="A78" s="14"/>
      <c r="B78" s="14"/>
      <c r="C78" s="25"/>
      <c r="D78" s="14"/>
      <c r="E78" s="14"/>
      <c r="F78" s="14"/>
      <c r="G78" s="14"/>
      <c r="H78" s="14"/>
      <c r="I78" s="14"/>
      <c r="J78" s="14"/>
      <c r="K78" s="14"/>
      <c r="L78" s="14"/>
      <c r="M78" s="14"/>
      <c r="N78" s="20"/>
      <c r="O78" s="20"/>
      <c r="P78" s="20"/>
      <c r="Q78" s="20"/>
      <c r="R78" s="20"/>
      <c r="S78" s="20"/>
      <c r="T78" s="20"/>
      <c r="U78" s="20"/>
    </row>
    <row r="79" spans="1:21" ht="15">
      <c r="A79" s="14"/>
      <c r="B79" s="14"/>
      <c r="C79" s="25"/>
      <c r="D79" s="14"/>
      <c r="E79" s="14"/>
      <c r="F79" s="14"/>
      <c r="G79" s="14"/>
      <c r="H79" s="14"/>
      <c r="I79" s="14"/>
      <c r="J79" s="14"/>
      <c r="K79" s="14"/>
      <c r="L79" s="14"/>
      <c r="M79" s="14"/>
      <c r="N79" s="20"/>
      <c r="O79" s="20"/>
      <c r="P79" s="20"/>
      <c r="Q79" s="20"/>
      <c r="R79" s="20"/>
      <c r="S79" s="20"/>
      <c r="T79" s="20"/>
      <c r="U79" s="20"/>
    </row>
    <row r="80" spans="1:21" ht="15">
      <c r="A80" s="14"/>
      <c r="B80" s="14"/>
      <c r="C80" s="25"/>
      <c r="D80" s="14"/>
      <c r="E80" s="14"/>
      <c r="F80" s="14"/>
      <c r="G80" s="14"/>
      <c r="H80" s="14"/>
      <c r="I80" s="14"/>
      <c r="J80" s="14"/>
      <c r="K80" s="14"/>
      <c r="L80" s="14"/>
      <c r="M80" s="14"/>
      <c r="N80" s="20"/>
      <c r="O80" s="20"/>
      <c r="P80" s="20"/>
      <c r="Q80" s="20"/>
      <c r="R80" s="20"/>
      <c r="S80" s="20"/>
      <c r="T80" s="20"/>
      <c r="U80" s="20"/>
    </row>
    <row r="81" spans="1:21" ht="15">
      <c r="A81" s="14"/>
      <c r="B81" s="14"/>
      <c r="C81" s="25"/>
      <c r="D81" s="14"/>
      <c r="E81" s="14"/>
      <c r="F81" s="14"/>
      <c r="G81" s="14"/>
      <c r="H81" s="14"/>
      <c r="I81" s="14"/>
      <c r="J81" s="14"/>
      <c r="K81" s="14"/>
      <c r="L81" s="14"/>
      <c r="M81" s="14"/>
      <c r="N81" s="20"/>
      <c r="O81" s="20"/>
      <c r="P81" s="20"/>
      <c r="Q81" s="20"/>
      <c r="R81" s="20"/>
      <c r="S81" s="20"/>
      <c r="T81" s="20"/>
      <c r="U81" s="20"/>
    </row>
    <row r="82" spans="1:21" ht="15">
      <c r="A82" s="14"/>
      <c r="B82" s="14"/>
      <c r="C82" s="25"/>
      <c r="D82" s="14"/>
      <c r="E82" s="14"/>
      <c r="F82" s="14"/>
      <c r="G82" s="14"/>
      <c r="H82" s="14"/>
      <c r="I82" s="14"/>
      <c r="J82" s="14"/>
      <c r="K82" s="14"/>
      <c r="L82" s="14"/>
      <c r="M82" s="14"/>
      <c r="N82" s="20"/>
      <c r="O82" s="20"/>
      <c r="P82" s="20"/>
      <c r="Q82" s="20"/>
      <c r="R82" s="20"/>
      <c r="S82" s="20"/>
      <c r="T82" s="20"/>
      <c r="U82" s="20"/>
    </row>
    <row r="83" spans="1:21" ht="15">
      <c r="A83" s="14"/>
      <c r="B83" s="14"/>
      <c r="C83" s="25"/>
      <c r="D83" s="14"/>
      <c r="E83" s="14"/>
      <c r="F83" s="14"/>
      <c r="G83" s="14"/>
      <c r="H83" s="14"/>
      <c r="I83" s="14"/>
      <c r="J83" s="14"/>
      <c r="K83" s="14"/>
      <c r="L83" s="14"/>
      <c r="M83" s="14"/>
      <c r="N83" s="20"/>
      <c r="O83" s="20"/>
      <c r="P83" s="20"/>
      <c r="Q83" s="20"/>
      <c r="R83" s="20"/>
      <c r="S83" s="20"/>
      <c r="T83" s="20"/>
      <c r="U83" s="20"/>
    </row>
    <row r="84" spans="1:21" ht="15">
      <c r="A84" s="14"/>
      <c r="B84" s="14"/>
      <c r="C84" s="25"/>
      <c r="D84" s="14"/>
      <c r="E84" s="14"/>
      <c r="F84" s="14"/>
      <c r="G84" s="14"/>
      <c r="H84" s="14"/>
      <c r="I84" s="14"/>
      <c r="J84" s="14"/>
      <c r="K84" s="14"/>
      <c r="L84" s="14"/>
      <c r="M84" s="14"/>
      <c r="N84" s="20"/>
      <c r="O84" s="20"/>
      <c r="P84" s="20"/>
      <c r="Q84" s="20"/>
      <c r="R84" s="20"/>
      <c r="S84" s="20"/>
      <c r="T84" s="20"/>
      <c r="U84" s="20"/>
    </row>
    <row r="85" spans="1:21" ht="15">
      <c r="A85" s="14"/>
      <c r="B85" s="14"/>
      <c r="C85" s="25"/>
      <c r="D85" s="14"/>
      <c r="E85" s="14"/>
      <c r="F85" s="14"/>
      <c r="G85" s="14"/>
      <c r="H85" s="14"/>
      <c r="I85" s="14"/>
      <c r="J85" s="14"/>
      <c r="K85" s="14"/>
      <c r="L85" s="14"/>
      <c r="M85" s="14"/>
      <c r="N85" s="20"/>
      <c r="O85" s="20"/>
      <c r="P85" s="20"/>
      <c r="Q85" s="20"/>
      <c r="R85" s="20"/>
      <c r="S85" s="20"/>
      <c r="T85" s="20"/>
      <c r="U85" s="20"/>
    </row>
    <row r="86" spans="1:21" ht="15">
      <c r="A86" s="14"/>
      <c r="B86" s="14"/>
      <c r="C86" s="25"/>
      <c r="D86" s="14"/>
      <c r="E86" s="14"/>
      <c r="F86" s="14"/>
      <c r="G86" s="14"/>
      <c r="H86" s="14"/>
      <c r="I86" s="14"/>
      <c r="J86" s="14"/>
      <c r="K86" s="14"/>
      <c r="L86" s="14"/>
      <c r="M86" s="14"/>
      <c r="N86" s="20"/>
      <c r="O86" s="20"/>
      <c r="P86" s="20"/>
      <c r="Q86" s="20"/>
      <c r="R86" s="20"/>
      <c r="S86" s="20"/>
      <c r="T86" s="20"/>
      <c r="U86" s="20"/>
    </row>
    <row r="87" spans="1:21" ht="15">
      <c r="A87" s="14"/>
      <c r="B87" s="14"/>
      <c r="C87" s="25"/>
      <c r="D87" s="14"/>
      <c r="E87" s="14"/>
      <c r="F87" s="14"/>
      <c r="G87" s="14"/>
      <c r="H87" s="14"/>
      <c r="I87" s="14"/>
      <c r="J87" s="14"/>
      <c r="K87" s="14"/>
      <c r="L87" s="14"/>
      <c r="M87" s="14"/>
      <c r="N87" s="20"/>
      <c r="O87" s="20"/>
      <c r="P87" s="20"/>
      <c r="Q87" s="20"/>
      <c r="R87" s="20"/>
      <c r="S87" s="20"/>
      <c r="T87" s="20"/>
      <c r="U87" s="20"/>
    </row>
    <row r="88" spans="1:21" ht="15">
      <c r="A88" s="14"/>
      <c r="B88" s="14"/>
      <c r="C88" s="25"/>
      <c r="D88" s="14"/>
      <c r="E88" s="14"/>
      <c r="F88" s="14"/>
      <c r="G88" s="14"/>
      <c r="H88" s="14"/>
      <c r="I88" s="14"/>
      <c r="J88" s="14"/>
      <c r="K88" s="14"/>
      <c r="L88" s="14"/>
      <c r="M88" s="14"/>
      <c r="N88" s="20"/>
      <c r="O88" s="20"/>
      <c r="P88" s="20"/>
      <c r="Q88" s="20"/>
      <c r="R88" s="20"/>
      <c r="S88" s="20"/>
      <c r="T88" s="20"/>
      <c r="U88" s="20"/>
    </row>
    <row r="89" spans="1:21" ht="15">
      <c r="A89" s="14"/>
      <c r="B89" s="14"/>
      <c r="C89" s="25"/>
      <c r="D89" s="14"/>
      <c r="E89" s="14"/>
      <c r="F89" s="14"/>
      <c r="G89" s="14"/>
      <c r="H89" s="14"/>
      <c r="I89" s="14"/>
      <c r="J89" s="14"/>
      <c r="K89" s="14"/>
      <c r="L89" s="14"/>
      <c r="M89" s="14"/>
      <c r="N89" s="20"/>
      <c r="O89" s="20"/>
      <c r="P89" s="20"/>
      <c r="Q89" s="20"/>
      <c r="R89" s="20"/>
      <c r="S89" s="20"/>
      <c r="T89" s="20"/>
      <c r="U89" s="20"/>
    </row>
    <row r="90" spans="1:21" ht="15">
      <c r="A90" s="14"/>
      <c r="B90" s="14"/>
      <c r="C90" s="25"/>
      <c r="D90" s="14"/>
      <c r="E90" s="14"/>
      <c r="F90" s="14"/>
      <c r="G90" s="14"/>
      <c r="H90" s="14"/>
      <c r="I90" s="14"/>
      <c r="J90" s="14"/>
      <c r="K90" s="14"/>
      <c r="L90" s="14"/>
      <c r="M90" s="14"/>
      <c r="N90" s="20"/>
      <c r="O90" s="20"/>
      <c r="P90" s="20"/>
      <c r="Q90" s="20"/>
      <c r="R90" s="20"/>
      <c r="S90" s="20"/>
      <c r="T90" s="20"/>
      <c r="U90" s="20"/>
    </row>
    <row r="91" spans="1:21" ht="15">
      <c r="A91" s="14"/>
      <c r="B91" s="14"/>
      <c r="C91" s="25"/>
      <c r="D91" s="14"/>
      <c r="E91" s="14"/>
      <c r="F91" s="14"/>
      <c r="G91" s="14"/>
      <c r="H91" s="14"/>
      <c r="I91" s="14"/>
      <c r="J91" s="14"/>
      <c r="K91" s="14"/>
      <c r="L91" s="14"/>
      <c r="M91" s="14"/>
      <c r="N91" s="20"/>
      <c r="O91" s="20"/>
      <c r="P91" s="20"/>
      <c r="Q91" s="20"/>
      <c r="R91" s="20"/>
      <c r="S91" s="20"/>
      <c r="T91" s="20"/>
      <c r="U91" s="20"/>
    </row>
    <row r="92" spans="1:21" ht="15">
      <c r="A92" s="14"/>
      <c r="B92" s="14"/>
      <c r="C92" s="25"/>
      <c r="D92" s="14"/>
      <c r="E92" s="14"/>
      <c r="F92" s="14"/>
      <c r="G92" s="14"/>
      <c r="H92" s="14"/>
      <c r="I92" s="14"/>
      <c r="J92" s="14"/>
      <c r="K92" s="14"/>
      <c r="L92" s="14"/>
      <c r="M92" s="14"/>
      <c r="N92" s="20"/>
      <c r="O92" s="20"/>
      <c r="P92" s="20"/>
      <c r="Q92" s="20"/>
      <c r="R92" s="20"/>
      <c r="S92" s="20"/>
      <c r="T92" s="20"/>
      <c r="U92" s="20"/>
    </row>
    <row r="93" spans="1:21" ht="15">
      <c r="A93" s="14"/>
      <c r="B93" s="14"/>
      <c r="C93" s="25"/>
      <c r="D93" s="14"/>
      <c r="E93" s="14"/>
      <c r="F93" s="14"/>
      <c r="G93" s="14"/>
      <c r="H93" s="14"/>
      <c r="I93" s="14"/>
      <c r="J93" s="14"/>
      <c r="K93" s="14"/>
      <c r="L93" s="14"/>
      <c r="M93" s="14"/>
      <c r="N93" s="20"/>
      <c r="O93" s="20"/>
      <c r="P93" s="20"/>
      <c r="Q93" s="20"/>
      <c r="R93" s="20"/>
      <c r="S93" s="20"/>
      <c r="T93" s="20"/>
      <c r="U93" s="20"/>
    </row>
    <row r="94" spans="1:21" ht="15">
      <c r="A94" s="14"/>
      <c r="B94" s="14"/>
      <c r="C94" s="25"/>
      <c r="D94" s="14"/>
      <c r="E94" s="14"/>
      <c r="F94" s="14"/>
      <c r="G94" s="14"/>
      <c r="H94" s="14"/>
      <c r="I94" s="14"/>
      <c r="J94" s="14"/>
      <c r="K94" s="14"/>
      <c r="L94" s="14"/>
      <c r="M94" s="14"/>
      <c r="N94" s="20"/>
      <c r="O94" s="20"/>
      <c r="P94" s="20"/>
      <c r="Q94" s="20"/>
      <c r="R94" s="20"/>
      <c r="S94" s="20"/>
      <c r="T94" s="20"/>
      <c r="U94" s="20"/>
    </row>
    <row r="95" spans="1:21" ht="15">
      <c r="A95" s="14"/>
      <c r="B95" s="14"/>
      <c r="C95" s="25"/>
      <c r="D95" s="14"/>
      <c r="E95" s="14"/>
      <c r="F95" s="14"/>
      <c r="G95" s="14"/>
      <c r="H95" s="14"/>
      <c r="I95" s="14"/>
      <c r="J95" s="14"/>
      <c r="K95" s="14"/>
      <c r="L95" s="14"/>
      <c r="M95" s="14"/>
      <c r="N95" s="20"/>
      <c r="O95" s="20"/>
      <c r="P95" s="20"/>
      <c r="Q95" s="20"/>
      <c r="R95" s="20"/>
      <c r="S95" s="20"/>
      <c r="T95" s="20"/>
      <c r="U95" s="20"/>
    </row>
    <row r="96" spans="1:21" ht="15">
      <c r="A96" s="14"/>
      <c r="B96" s="14"/>
      <c r="C96" s="25"/>
      <c r="D96" s="14"/>
      <c r="E96" s="14"/>
      <c r="F96" s="14"/>
      <c r="G96" s="14"/>
      <c r="H96" s="14"/>
      <c r="I96" s="14"/>
      <c r="J96" s="14"/>
      <c r="K96" s="14"/>
      <c r="L96" s="14"/>
      <c r="M96" s="14"/>
      <c r="N96" s="20"/>
      <c r="O96" s="20"/>
      <c r="P96" s="20"/>
      <c r="Q96" s="20"/>
      <c r="R96" s="20"/>
      <c r="S96" s="20"/>
      <c r="T96" s="20"/>
      <c r="U96" s="20"/>
    </row>
    <row r="97" spans="1:21" ht="15">
      <c r="A97" s="14"/>
      <c r="B97" s="14"/>
      <c r="C97" s="25"/>
      <c r="D97" s="14"/>
      <c r="E97" s="14"/>
      <c r="F97" s="14"/>
      <c r="G97" s="14"/>
      <c r="H97" s="14"/>
      <c r="I97" s="14"/>
      <c r="J97" s="14"/>
      <c r="K97" s="14"/>
      <c r="L97" s="14"/>
      <c r="M97" s="14"/>
      <c r="N97" s="20"/>
      <c r="O97" s="20"/>
      <c r="P97" s="20"/>
      <c r="Q97" s="20"/>
      <c r="R97" s="20"/>
      <c r="S97" s="20"/>
      <c r="T97" s="20"/>
      <c r="U97" s="20"/>
    </row>
    <row r="98" spans="1:21" ht="15">
      <c r="A98" s="14"/>
      <c r="B98" s="14"/>
      <c r="C98" s="25"/>
      <c r="D98" s="14"/>
      <c r="E98" s="14"/>
      <c r="F98" s="14"/>
      <c r="G98" s="14"/>
      <c r="H98" s="14"/>
      <c r="I98" s="14"/>
      <c r="J98" s="14"/>
      <c r="K98" s="14"/>
      <c r="L98" s="14"/>
      <c r="M98" s="14"/>
      <c r="N98" s="20"/>
      <c r="O98" s="20"/>
      <c r="P98" s="20"/>
      <c r="Q98" s="20"/>
      <c r="R98" s="20"/>
      <c r="S98" s="20"/>
      <c r="T98" s="20"/>
      <c r="U98" s="20"/>
    </row>
    <row r="99" spans="1:21" ht="15">
      <c r="A99" s="14"/>
      <c r="B99" s="14"/>
      <c r="C99" s="25"/>
      <c r="D99" s="14"/>
      <c r="E99" s="14"/>
      <c r="F99" s="14"/>
      <c r="G99" s="14"/>
      <c r="H99" s="14"/>
      <c r="I99" s="14"/>
      <c r="J99" s="14"/>
      <c r="K99" s="14"/>
      <c r="L99" s="14"/>
      <c r="M99" s="14"/>
      <c r="N99" s="20"/>
      <c r="O99" s="20"/>
      <c r="P99" s="20"/>
      <c r="Q99" s="20"/>
      <c r="R99" s="20"/>
      <c r="S99" s="20"/>
      <c r="T99" s="20"/>
      <c r="U99" s="20"/>
    </row>
    <row r="100" spans="1:21" ht="15">
      <c r="A100" s="14"/>
      <c r="B100" s="14"/>
      <c r="C100" s="25"/>
      <c r="D100" s="14"/>
      <c r="E100" s="14"/>
      <c r="F100" s="14"/>
      <c r="G100" s="14"/>
      <c r="H100" s="14"/>
      <c r="I100" s="14"/>
      <c r="J100" s="14"/>
      <c r="K100" s="14"/>
      <c r="L100" s="14"/>
      <c r="M100" s="14"/>
      <c r="N100" s="20"/>
      <c r="O100" s="20"/>
      <c r="P100" s="20"/>
      <c r="Q100" s="20"/>
      <c r="R100" s="20"/>
      <c r="S100" s="20"/>
      <c r="T100" s="20"/>
      <c r="U100" s="20"/>
    </row>
    <row r="101" spans="1:21" ht="15">
      <c r="A101" s="14"/>
      <c r="B101" s="14"/>
      <c r="C101" s="25"/>
      <c r="D101" s="14"/>
      <c r="E101" s="14"/>
      <c r="F101" s="14"/>
      <c r="G101" s="14"/>
      <c r="H101" s="14"/>
      <c r="I101" s="14"/>
      <c r="J101" s="14"/>
      <c r="K101" s="14"/>
      <c r="L101" s="14"/>
      <c r="M101" s="14"/>
      <c r="N101" s="20"/>
      <c r="O101" s="20"/>
      <c r="P101" s="20"/>
      <c r="Q101" s="20"/>
      <c r="R101" s="20"/>
      <c r="S101" s="20"/>
      <c r="T101" s="20"/>
      <c r="U101" s="20"/>
    </row>
    <row r="102" spans="1:21" ht="15">
      <c r="A102" s="14"/>
      <c r="B102" s="14"/>
      <c r="C102" s="25"/>
      <c r="D102" s="14"/>
      <c r="E102" s="14"/>
      <c r="F102" s="14"/>
      <c r="G102" s="14"/>
      <c r="H102" s="14"/>
      <c r="I102" s="14"/>
      <c r="J102" s="14"/>
      <c r="K102" s="14"/>
      <c r="L102" s="14"/>
      <c r="M102" s="14"/>
      <c r="N102" s="20"/>
      <c r="O102" s="20"/>
      <c r="P102" s="20"/>
      <c r="Q102" s="20"/>
      <c r="R102" s="20"/>
      <c r="S102" s="20"/>
      <c r="T102" s="20"/>
      <c r="U102" s="20"/>
    </row>
    <row r="103" spans="1:21" ht="15">
      <c r="A103" s="14"/>
      <c r="B103" s="14"/>
      <c r="C103" s="25"/>
      <c r="D103" s="14"/>
      <c r="E103" s="14"/>
      <c r="F103" s="14"/>
      <c r="G103" s="14"/>
      <c r="H103" s="14"/>
      <c r="I103" s="14"/>
      <c r="J103" s="14"/>
      <c r="K103" s="14"/>
      <c r="L103" s="14"/>
      <c r="M103" s="14"/>
      <c r="N103" s="20"/>
      <c r="O103" s="20"/>
      <c r="P103" s="20"/>
      <c r="Q103" s="20"/>
      <c r="R103" s="20"/>
      <c r="S103" s="20"/>
      <c r="T103" s="20"/>
      <c r="U103" s="20"/>
    </row>
    <row r="104" spans="1:21" ht="15">
      <c r="A104" s="14"/>
      <c r="B104" s="14"/>
      <c r="C104" s="25"/>
      <c r="D104" s="14"/>
      <c r="E104" s="14"/>
      <c r="F104" s="14"/>
      <c r="G104" s="14"/>
      <c r="H104" s="14"/>
      <c r="I104" s="14"/>
      <c r="J104" s="14"/>
      <c r="K104" s="14"/>
      <c r="L104" s="14"/>
      <c r="M104" s="14"/>
      <c r="N104" s="20"/>
      <c r="O104" s="20"/>
      <c r="P104" s="20"/>
      <c r="Q104" s="20"/>
      <c r="R104" s="20"/>
      <c r="S104" s="20"/>
      <c r="T104" s="20"/>
      <c r="U104" s="20"/>
    </row>
    <row r="105" spans="1:21" ht="15">
      <c r="A105" s="14"/>
      <c r="B105" s="14"/>
      <c r="C105" s="25"/>
      <c r="D105" s="14"/>
      <c r="E105" s="14"/>
      <c r="F105" s="14"/>
      <c r="G105" s="14"/>
      <c r="H105" s="14"/>
      <c r="I105" s="14"/>
      <c r="J105" s="14"/>
      <c r="K105" s="14"/>
      <c r="L105" s="14"/>
      <c r="M105" s="14"/>
      <c r="N105" s="20"/>
      <c r="O105" s="20"/>
      <c r="P105" s="20"/>
      <c r="Q105" s="20"/>
      <c r="R105" s="20"/>
      <c r="S105" s="20"/>
      <c r="T105" s="20"/>
      <c r="U105" s="20"/>
    </row>
    <row r="106" spans="1:21" ht="15">
      <c r="A106" s="14"/>
      <c r="B106" s="14"/>
      <c r="C106" s="25"/>
      <c r="D106" s="14"/>
      <c r="E106" s="14"/>
      <c r="F106" s="14"/>
      <c r="G106" s="14"/>
      <c r="H106" s="14"/>
      <c r="I106" s="14"/>
      <c r="J106" s="14"/>
      <c r="K106" s="14"/>
      <c r="L106" s="14"/>
      <c r="M106" s="14"/>
      <c r="N106" s="20"/>
      <c r="O106" s="20"/>
      <c r="P106" s="20"/>
      <c r="Q106" s="20"/>
      <c r="R106" s="20"/>
      <c r="S106" s="20"/>
      <c r="T106" s="20"/>
      <c r="U106" s="20"/>
    </row>
    <row r="107" spans="1:21" ht="15">
      <c r="A107" s="14"/>
      <c r="B107" s="14"/>
      <c r="C107" s="25"/>
      <c r="D107" s="14"/>
      <c r="E107" s="14"/>
      <c r="F107" s="14"/>
      <c r="G107" s="14"/>
      <c r="H107" s="14"/>
      <c r="I107" s="14"/>
      <c r="J107" s="14"/>
      <c r="K107" s="14"/>
      <c r="L107" s="14"/>
      <c r="M107" s="14"/>
      <c r="N107" s="20"/>
      <c r="O107" s="20"/>
      <c r="P107" s="20"/>
      <c r="Q107" s="20"/>
      <c r="R107" s="20"/>
      <c r="S107" s="20"/>
      <c r="T107" s="20"/>
      <c r="U107" s="20"/>
    </row>
    <row r="108" spans="1:21" ht="15">
      <c r="A108" s="14"/>
      <c r="B108" s="14"/>
      <c r="C108" s="25"/>
      <c r="D108" s="14"/>
      <c r="E108" s="14"/>
      <c r="F108" s="14"/>
      <c r="G108" s="14"/>
      <c r="H108" s="14"/>
      <c r="I108" s="14"/>
      <c r="J108" s="14"/>
      <c r="K108" s="14"/>
      <c r="L108" s="14"/>
      <c r="M108" s="14"/>
      <c r="N108" s="20"/>
      <c r="O108" s="20"/>
      <c r="P108" s="20"/>
      <c r="Q108" s="20"/>
      <c r="R108" s="20"/>
      <c r="S108" s="20"/>
      <c r="T108" s="20"/>
      <c r="U108" s="20"/>
    </row>
    <row r="109" spans="1:21" ht="15">
      <c r="A109" s="14"/>
      <c r="B109" s="14"/>
      <c r="C109" s="25"/>
      <c r="D109" s="14"/>
      <c r="E109" s="14"/>
      <c r="F109" s="14"/>
      <c r="G109" s="14"/>
      <c r="H109" s="14"/>
      <c r="I109" s="14"/>
      <c r="J109" s="14"/>
      <c r="K109" s="14"/>
      <c r="L109" s="14"/>
      <c r="M109" s="14"/>
      <c r="N109" s="20"/>
      <c r="O109" s="20"/>
      <c r="P109" s="20"/>
      <c r="Q109" s="20"/>
      <c r="R109" s="20"/>
      <c r="S109" s="20"/>
      <c r="T109" s="20"/>
      <c r="U109" s="20"/>
    </row>
    <row r="110" spans="1:21" ht="15">
      <c r="A110" s="14"/>
      <c r="B110" s="14"/>
      <c r="C110" s="25"/>
      <c r="D110" s="14"/>
      <c r="E110" s="14"/>
      <c r="F110" s="14"/>
      <c r="G110" s="14"/>
      <c r="H110" s="14"/>
      <c r="I110" s="14"/>
      <c r="J110" s="14"/>
      <c r="K110" s="14"/>
      <c r="L110" s="14"/>
      <c r="M110" s="14"/>
      <c r="N110" s="20"/>
      <c r="O110" s="20"/>
      <c r="P110" s="20"/>
      <c r="Q110" s="20"/>
      <c r="R110" s="20"/>
      <c r="S110" s="20"/>
      <c r="T110" s="20"/>
      <c r="U110" s="20"/>
    </row>
    <row r="111" spans="1:21" ht="15">
      <c r="A111" s="14"/>
      <c r="B111" s="14"/>
      <c r="C111" s="25"/>
      <c r="D111" s="14"/>
      <c r="E111" s="14"/>
      <c r="F111" s="14"/>
      <c r="G111" s="14"/>
      <c r="H111" s="14"/>
      <c r="I111" s="14"/>
      <c r="J111" s="14"/>
      <c r="K111" s="14"/>
      <c r="L111" s="14"/>
      <c r="M111" s="14"/>
      <c r="N111" s="20"/>
      <c r="O111" s="20"/>
      <c r="P111" s="20"/>
      <c r="Q111" s="20"/>
      <c r="R111" s="20"/>
      <c r="S111" s="20"/>
      <c r="T111" s="20"/>
      <c r="U111" s="20"/>
    </row>
    <row r="112" spans="1:21" ht="15">
      <c r="A112" s="14"/>
      <c r="B112" s="14"/>
      <c r="C112" s="25"/>
      <c r="D112" s="14"/>
      <c r="E112" s="14"/>
      <c r="F112" s="14"/>
      <c r="G112" s="14"/>
      <c r="H112" s="14"/>
      <c r="I112" s="14"/>
      <c r="J112" s="14"/>
      <c r="K112" s="14"/>
      <c r="L112" s="14"/>
      <c r="M112" s="14"/>
      <c r="N112" s="20"/>
      <c r="O112" s="20"/>
      <c r="P112" s="20"/>
      <c r="Q112" s="20"/>
      <c r="R112" s="20"/>
      <c r="S112" s="20"/>
      <c r="T112" s="20"/>
      <c r="U112" s="20"/>
    </row>
    <row r="113" spans="1:21" ht="15">
      <c r="A113" s="14"/>
      <c r="B113" s="14"/>
      <c r="C113" s="25"/>
      <c r="D113" s="14"/>
      <c r="E113" s="14"/>
      <c r="F113" s="14"/>
      <c r="G113" s="14"/>
      <c r="H113" s="14"/>
      <c r="I113" s="14"/>
      <c r="J113" s="14"/>
      <c r="K113" s="14"/>
      <c r="L113" s="14"/>
      <c r="M113" s="14"/>
      <c r="N113" s="20"/>
      <c r="O113" s="20"/>
      <c r="P113" s="20"/>
      <c r="Q113" s="20"/>
      <c r="R113" s="20"/>
      <c r="S113" s="20"/>
      <c r="T113" s="20"/>
      <c r="U113" s="20"/>
    </row>
    <row r="114" spans="1:21" ht="15">
      <c r="A114" s="14"/>
      <c r="B114" s="14"/>
      <c r="C114" s="25"/>
      <c r="D114" s="14"/>
      <c r="E114" s="14"/>
      <c r="F114" s="14"/>
      <c r="G114" s="14"/>
      <c r="H114" s="14"/>
      <c r="I114" s="14"/>
      <c r="J114" s="14"/>
      <c r="K114" s="14"/>
      <c r="L114" s="14"/>
      <c r="M114" s="14"/>
      <c r="N114" s="20"/>
      <c r="O114" s="20"/>
      <c r="P114" s="20"/>
      <c r="Q114" s="20"/>
      <c r="R114" s="20"/>
      <c r="S114" s="20"/>
      <c r="T114" s="20"/>
      <c r="U114" s="20"/>
    </row>
    <row r="115" spans="1:21" ht="15">
      <c r="A115" s="14"/>
      <c r="B115" s="14"/>
      <c r="C115" s="25"/>
      <c r="D115" s="14"/>
      <c r="E115" s="14"/>
      <c r="F115" s="14"/>
      <c r="G115" s="14"/>
      <c r="H115" s="14"/>
      <c r="I115" s="14"/>
      <c r="J115" s="14"/>
      <c r="K115" s="14"/>
      <c r="L115" s="14"/>
      <c r="M115" s="14"/>
      <c r="N115" s="20"/>
      <c r="O115" s="20"/>
      <c r="P115" s="20"/>
      <c r="Q115" s="20"/>
      <c r="R115" s="20"/>
      <c r="S115" s="20"/>
      <c r="T115" s="20"/>
      <c r="U115" s="20"/>
    </row>
    <row r="116" spans="1:21" ht="15">
      <c r="A116" s="14"/>
      <c r="B116" s="14"/>
      <c r="C116" s="25"/>
      <c r="D116" s="14"/>
      <c r="E116" s="14"/>
      <c r="F116" s="14"/>
      <c r="G116" s="14"/>
      <c r="H116" s="14"/>
      <c r="I116" s="14"/>
      <c r="J116" s="14"/>
      <c r="K116" s="14"/>
      <c r="L116" s="14"/>
      <c r="M116" s="14"/>
      <c r="N116" s="20"/>
      <c r="O116" s="20"/>
      <c r="P116" s="20"/>
      <c r="Q116" s="20"/>
      <c r="R116" s="20"/>
      <c r="S116" s="20"/>
      <c r="T116" s="20"/>
      <c r="U116" s="20"/>
    </row>
    <row r="117" spans="1:21" ht="15">
      <c r="A117" s="14"/>
      <c r="B117" s="14"/>
      <c r="C117" s="25"/>
      <c r="D117" s="14"/>
      <c r="E117" s="14"/>
      <c r="F117" s="14"/>
      <c r="G117" s="14"/>
      <c r="H117" s="14"/>
      <c r="I117" s="14"/>
      <c r="J117" s="14"/>
      <c r="K117" s="14"/>
      <c r="L117" s="14"/>
      <c r="M117" s="14"/>
      <c r="N117" s="20"/>
      <c r="O117" s="20"/>
      <c r="P117" s="20"/>
      <c r="Q117" s="20"/>
      <c r="R117" s="20"/>
      <c r="S117" s="20"/>
      <c r="T117" s="20"/>
      <c r="U117" s="20"/>
    </row>
    <row r="118" spans="1:21" ht="15">
      <c r="A118" s="14"/>
      <c r="B118" s="14"/>
      <c r="C118" s="25"/>
      <c r="D118" s="14"/>
      <c r="E118" s="14"/>
      <c r="F118" s="14"/>
      <c r="G118" s="14"/>
      <c r="H118" s="14"/>
      <c r="I118" s="14"/>
      <c r="J118" s="14"/>
      <c r="K118" s="14"/>
      <c r="L118" s="14"/>
      <c r="M118" s="14"/>
      <c r="N118" s="20"/>
      <c r="O118" s="20"/>
      <c r="P118" s="20"/>
      <c r="Q118" s="20"/>
      <c r="R118" s="20"/>
      <c r="S118" s="20"/>
      <c r="T118" s="20"/>
      <c r="U118" s="20"/>
    </row>
    <row r="119" spans="1:21" ht="15">
      <c r="A119" s="14"/>
      <c r="B119" s="14"/>
      <c r="C119" s="25"/>
      <c r="D119" s="14"/>
      <c r="E119" s="14"/>
      <c r="F119" s="14"/>
      <c r="G119" s="14"/>
      <c r="H119" s="14"/>
      <c r="I119" s="14"/>
      <c r="J119" s="14"/>
      <c r="K119" s="14"/>
      <c r="L119" s="14"/>
      <c r="M119" s="14"/>
      <c r="N119" s="20"/>
      <c r="O119" s="20"/>
      <c r="P119" s="20"/>
      <c r="Q119" s="20"/>
      <c r="R119" s="20"/>
      <c r="S119" s="20"/>
      <c r="T119" s="20"/>
      <c r="U119" s="20"/>
    </row>
    <row r="120" spans="1:21" ht="15">
      <c r="A120" s="14"/>
      <c r="B120" s="14"/>
      <c r="C120" s="25"/>
      <c r="D120" s="14"/>
      <c r="E120" s="14"/>
      <c r="F120" s="14"/>
      <c r="G120" s="14"/>
      <c r="H120" s="14"/>
      <c r="I120" s="14"/>
      <c r="J120" s="14"/>
      <c r="K120" s="14"/>
      <c r="L120" s="14"/>
      <c r="M120" s="14"/>
      <c r="N120" s="20"/>
      <c r="O120" s="20"/>
      <c r="P120" s="20"/>
      <c r="Q120" s="20"/>
      <c r="R120" s="20"/>
      <c r="S120" s="20"/>
      <c r="T120" s="20"/>
      <c r="U120" s="20"/>
    </row>
    <row r="121" spans="1:21" ht="15">
      <c r="A121" s="14"/>
      <c r="B121" s="14"/>
      <c r="C121" s="25"/>
      <c r="D121" s="14"/>
      <c r="E121" s="14"/>
      <c r="F121" s="14"/>
      <c r="G121" s="14"/>
      <c r="H121" s="14"/>
      <c r="I121" s="14"/>
      <c r="J121" s="14"/>
      <c r="K121" s="14"/>
      <c r="L121" s="14"/>
      <c r="M121" s="14"/>
      <c r="N121" s="20"/>
      <c r="O121" s="20"/>
      <c r="P121" s="20"/>
      <c r="Q121" s="20"/>
      <c r="R121" s="20"/>
      <c r="S121" s="20"/>
      <c r="T121" s="20"/>
      <c r="U121" s="20"/>
    </row>
    <row r="122" spans="1:21" ht="15">
      <c r="A122" s="14"/>
      <c r="B122" s="14"/>
      <c r="C122" s="25"/>
      <c r="D122" s="14"/>
      <c r="E122" s="14"/>
      <c r="F122" s="14"/>
      <c r="G122" s="14"/>
      <c r="H122" s="14"/>
      <c r="I122" s="14"/>
      <c r="J122" s="14"/>
      <c r="K122" s="14"/>
      <c r="L122" s="14"/>
      <c r="M122" s="14"/>
      <c r="N122" s="20"/>
      <c r="O122" s="20"/>
      <c r="P122" s="20"/>
      <c r="Q122" s="20"/>
      <c r="R122" s="20"/>
      <c r="S122" s="20"/>
      <c r="T122" s="20"/>
      <c r="U122" s="20"/>
    </row>
    <row r="123" spans="1:21" ht="15">
      <c r="A123" s="14"/>
      <c r="B123" s="14"/>
      <c r="C123" s="25"/>
      <c r="D123" s="14"/>
      <c r="E123" s="14"/>
      <c r="F123" s="14"/>
      <c r="G123" s="14"/>
      <c r="H123" s="14"/>
      <c r="I123" s="14"/>
      <c r="J123" s="14"/>
      <c r="K123" s="14"/>
      <c r="L123" s="14"/>
      <c r="M123" s="14"/>
      <c r="N123" s="20"/>
      <c r="O123" s="20"/>
      <c r="P123" s="20"/>
      <c r="Q123" s="20"/>
      <c r="R123" s="20"/>
      <c r="S123" s="20"/>
      <c r="T123" s="20"/>
      <c r="U123" s="20"/>
    </row>
    <row r="124" spans="1:21" ht="15">
      <c r="A124" s="14"/>
      <c r="B124" s="14"/>
      <c r="C124" s="25"/>
      <c r="D124" s="14"/>
      <c r="E124" s="14"/>
      <c r="F124" s="14"/>
      <c r="G124" s="14"/>
      <c r="H124" s="14"/>
      <c r="I124" s="14"/>
      <c r="J124" s="14"/>
      <c r="K124" s="14"/>
      <c r="L124" s="14"/>
      <c r="M124" s="14"/>
      <c r="N124" s="20"/>
      <c r="O124" s="20"/>
      <c r="P124" s="20"/>
      <c r="Q124" s="20"/>
      <c r="R124" s="20"/>
      <c r="S124" s="20"/>
      <c r="T124" s="20"/>
      <c r="U124" s="20"/>
    </row>
    <row r="125" spans="1:21" ht="15">
      <c r="A125" s="14"/>
      <c r="B125" s="14"/>
      <c r="C125" s="25"/>
      <c r="D125" s="14"/>
      <c r="E125" s="14"/>
      <c r="F125" s="14"/>
      <c r="G125" s="14"/>
      <c r="H125" s="14"/>
      <c r="I125" s="14"/>
      <c r="J125" s="14"/>
      <c r="K125" s="14"/>
      <c r="L125" s="14"/>
      <c r="M125" s="14"/>
      <c r="N125" s="20"/>
      <c r="O125" s="20"/>
      <c r="P125" s="20"/>
      <c r="Q125" s="20"/>
      <c r="R125" s="20"/>
      <c r="S125" s="20"/>
      <c r="T125" s="20"/>
      <c r="U125" s="20"/>
    </row>
    <row r="126" spans="1:21" ht="15">
      <c r="A126" s="14"/>
      <c r="B126" s="14"/>
      <c r="C126" s="25"/>
      <c r="D126" s="14"/>
      <c r="E126" s="14"/>
      <c r="F126" s="14"/>
      <c r="G126" s="14"/>
      <c r="H126" s="14"/>
      <c r="I126" s="14"/>
      <c r="J126" s="14"/>
      <c r="K126" s="14"/>
      <c r="L126" s="14"/>
      <c r="M126" s="14"/>
      <c r="N126" s="20"/>
      <c r="O126" s="20"/>
      <c r="P126" s="20"/>
      <c r="Q126" s="20"/>
      <c r="R126" s="20"/>
      <c r="S126" s="20"/>
      <c r="T126" s="20"/>
      <c r="U126" s="20"/>
    </row>
    <row r="127" spans="1:21" ht="15">
      <c r="A127" s="14"/>
      <c r="B127" s="14"/>
      <c r="C127" s="25"/>
      <c r="D127" s="14"/>
      <c r="E127" s="14"/>
      <c r="F127" s="14"/>
      <c r="G127" s="14"/>
      <c r="H127" s="14"/>
      <c r="I127" s="14"/>
      <c r="J127" s="14"/>
      <c r="K127" s="14"/>
      <c r="L127" s="14"/>
      <c r="M127" s="14"/>
      <c r="N127" s="20"/>
      <c r="O127" s="20"/>
      <c r="P127" s="20"/>
      <c r="Q127" s="20"/>
      <c r="R127" s="20"/>
      <c r="S127" s="20"/>
      <c r="T127" s="20"/>
      <c r="U127" s="20"/>
    </row>
    <row r="128" spans="1:21" ht="15">
      <c r="A128" s="14"/>
      <c r="B128" s="14"/>
      <c r="C128" s="25"/>
      <c r="D128" s="14"/>
      <c r="E128" s="14"/>
      <c r="F128" s="14"/>
      <c r="G128" s="14"/>
      <c r="H128" s="14"/>
      <c r="I128" s="14"/>
      <c r="J128" s="14"/>
      <c r="K128" s="14"/>
      <c r="L128" s="14"/>
      <c r="M128" s="14"/>
      <c r="N128" s="20"/>
      <c r="O128" s="20"/>
      <c r="P128" s="20"/>
      <c r="Q128" s="20"/>
      <c r="R128" s="20"/>
      <c r="S128" s="20"/>
      <c r="T128" s="20"/>
      <c r="U128" s="20"/>
    </row>
    <row r="129" spans="1:21" ht="15">
      <c r="A129" s="14"/>
      <c r="B129" s="14"/>
      <c r="C129" s="25"/>
      <c r="D129" s="14"/>
      <c r="E129" s="14"/>
      <c r="F129" s="14"/>
      <c r="G129" s="14"/>
      <c r="H129" s="14"/>
      <c r="I129" s="14"/>
      <c r="J129" s="14"/>
      <c r="K129" s="14"/>
      <c r="L129" s="14"/>
      <c r="M129" s="14"/>
      <c r="N129" s="20"/>
      <c r="O129" s="20"/>
      <c r="P129" s="20"/>
      <c r="Q129" s="20"/>
      <c r="R129" s="20"/>
      <c r="S129" s="20"/>
      <c r="T129" s="20"/>
      <c r="U129" s="20"/>
    </row>
    <row r="130" spans="1:21" ht="15">
      <c r="A130" s="14"/>
      <c r="B130" s="14"/>
      <c r="C130" s="25"/>
      <c r="D130" s="14"/>
      <c r="E130" s="14"/>
      <c r="F130" s="14"/>
      <c r="G130" s="14"/>
      <c r="H130" s="14"/>
      <c r="I130" s="14"/>
      <c r="J130" s="14"/>
      <c r="K130" s="14"/>
      <c r="L130" s="14"/>
      <c r="M130" s="14"/>
      <c r="N130" s="20"/>
      <c r="O130" s="20"/>
      <c r="P130" s="20"/>
      <c r="Q130" s="20"/>
      <c r="R130" s="20"/>
      <c r="S130" s="20"/>
      <c r="T130" s="20"/>
      <c r="U130" s="20"/>
    </row>
    <row r="131" spans="1:21" ht="15">
      <c r="A131" s="14"/>
      <c r="B131" s="14"/>
      <c r="C131" s="25"/>
      <c r="D131" s="14"/>
      <c r="E131" s="14"/>
      <c r="F131" s="14"/>
      <c r="G131" s="14"/>
      <c r="H131" s="14"/>
      <c r="I131" s="14"/>
      <c r="J131" s="14"/>
      <c r="K131" s="14"/>
      <c r="L131" s="14"/>
      <c r="M131" s="14"/>
      <c r="N131" s="20"/>
      <c r="O131" s="20"/>
      <c r="P131" s="20"/>
      <c r="Q131" s="20"/>
      <c r="R131" s="20"/>
      <c r="S131" s="20"/>
      <c r="T131" s="20"/>
      <c r="U131" s="20"/>
    </row>
    <row r="132" spans="1:21" ht="15">
      <c r="A132" s="14"/>
      <c r="B132" s="14"/>
      <c r="C132" s="25"/>
      <c r="D132" s="14"/>
      <c r="E132" s="14"/>
      <c r="F132" s="14"/>
      <c r="G132" s="14"/>
      <c r="H132" s="14"/>
      <c r="I132" s="14"/>
      <c r="J132" s="14"/>
      <c r="K132" s="14"/>
      <c r="L132" s="14"/>
      <c r="M132" s="14"/>
      <c r="N132" s="20"/>
      <c r="O132" s="20"/>
      <c r="P132" s="20"/>
      <c r="Q132" s="20"/>
      <c r="R132" s="20"/>
      <c r="S132" s="20"/>
      <c r="T132" s="20"/>
      <c r="U132" s="20"/>
    </row>
    <row r="133" spans="1:21" ht="15">
      <c r="A133" s="14"/>
      <c r="B133" s="14"/>
      <c r="C133" s="25"/>
      <c r="D133" s="14"/>
      <c r="E133" s="14"/>
      <c r="F133" s="14"/>
      <c r="G133" s="14"/>
      <c r="H133" s="14"/>
      <c r="I133" s="14"/>
      <c r="J133" s="14"/>
      <c r="K133" s="14"/>
      <c r="L133" s="14"/>
      <c r="M133" s="14"/>
      <c r="N133" s="20"/>
      <c r="O133" s="20"/>
      <c r="P133" s="20"/>
      <c r="Q133" s="20"/>
      <c r="R133" s="20"/>
      <c r="S133" s="20"/>
      <c r="T133" s="20"/>
      <c r="U133" s="20"/>
    </row>
    <row r="134" spans="1:21" ht="15">
      <c r="A134" s="14"/>
      <c r="B134" s="14"/>
      <c r="C134" s="25"/>
      <c r="D134" s="14"/>
      <c r="E134" s="14"/>
      <c r="F134" s="14"/>
      <c r="G134" s="14"/>
      <c r="H134" s="14"/>
      <c r="I134" s="14"/>
      <c r="J134" s="14"/>
      <c r="K134" s="14"/>
      <c r="L134" s="14"/>
      <c r="M134" s="14"/>
      <c r="N134" s="20"/>
      <c r="O134" s="20"/>
      <c r="P134" s="20"/>
      <c r="Q134" s="20"/>
      <c r="R134" s="20"/>
      <c r="S134" s="20"/>
      <c r="T134" s="20"/>
      <c r="U134" s="20"/>
    </row>
    <row r="135" spans="1:21" ht="15">
      <c r="A135" s="14"/>
      <c r="B135" s="14"/>
      <c r="C135" s="25"/>
      <c r="D135" s="14"/>
      <c r="E135" s="14"/>
      <c r="F135" s="14"/>
      <c r="G135" s="14"/>
      <c r="H135" s="14"/>
      <c r="I135" s="14"/>
      <c r="J135" s="14"/>
      <c r="K135" s="14"/>
      <c r="L135" s="14"/>
      <c r="M135" s="14"/>
      <c r="N135" s="20"/>
      <c r="O135" s="20"/>
      <c r="P135" s="20"/>
      <c r="Q135" s="20"/>
      <c r="R135" s="20"/>
      <c r="S135" s="20"/>
      <c r="T135" s="20"/>
      <c r="U135" s="20"/>
    </row>
    <row r="136" spans="1:21" ht="15">
      <c r="A136" s="14"/>
      <c r="B136" s="14"/>
      <c r="C136" s="25"/>
      <c r="D136" s="14"/>
      <c r="E136" s="14"/>
      <c r="F136" s="14"/>
      <c r="G136" s="14"/>
      <c r="H136" s="14"/>
      <c r="I136" s="14"/>
      <c r="J136" s="14"/>
      <c r="K136" s="14"/>
      <c r="L136" s="14"/>
      <c r="M136" s="14"/>
      <c r="N136" s="20"/>
      <c r="O136" s="20"/>
      <c r="P136" s="20"/>
      <c r="Q136" s="20"/>
      <c r="R136" s="20"/>
      <c r="S136" s="20"/>
      <c r="T136" s="20"/>
      <c r="U136" s="20"/>
    </row>
    <row r="137" spans="1:21" ht="15">
      <c r="A137" s="14"/>
      <c r="B137" s="14"/>
      <c r="C137" s="25"/>
      <c r="D137" s="14"/>
      <c r="E137" s="14"/>
      <c r="F137" s="14"/>
      <c r="G137" s="14"/>
      <c r="H137" s="14"/>
      <c r="I137" s="14"/>
      <c r="J137" s="14"/>
      <c r="K137" s="14"/>
      <c r="L137" s="14"/>
      <c r="M137" s="14"/>
      <c r="N137" s="20"/>
      <c r="O137" s="20"/>
      <c r="P137" s="20"/>
      <c r="Q137" s="20"/>
      <c r="R137" s="20"/>
      <c r="S137" s="20"/>
      <c r="T137" s="20"/>
      <c r="U137" s="20"/>
    </row>
    <row r="138" spans="3:14" ht="15">
      <c r="C138" s="25"/>
      <c r="D138" s="14"/>
      <c r="E138" s="14"/>
      <c r="F138" s="14"/>
      <c r="G138" s="14"/>
      <c r="H138" s="14"/>
      <c r="I138" s="14"/>
      <c r="J138" s="14"/>
      <c r="K138" s="14"/>
      <c r="L138" s="14"/>
      <c r="M138" s="14"/>
      <c r="N138" s="20"/>
    </row>
    <row r="139" spans="3:14" ht="15">
      <c r="C139" s="25"/>
      <c r="D139" s="14"/>
      <c r="E139" s="14"/>
      <c r="F139" s="14"/>
      <c r="G139" s="14"/>
      <c r="H139" s="14"/>
      <c r="I139" s="14"/>
      <c r="J139" s="14"/>
      <c r="K139" s="14"/>
      <c r="L139" s="14"/>
      <c r="M139" s="14"/>
      <c r="N139" s="20"/>
    </row>
    <row r="140" spans="3:14" ht="15">
      <c r="C140" s="25"/>
      <c r="D140" s="14"/>
      <c r="E140" s="14"/>
      <c r="F140" s="14"/>
      <c r="G140" s="14"/>
      <c r="H140" s="14"/>
      <c r="I140" s="14"/>
      <c r="J140" s="14"/>
      <c r="K140" s="14"/>
      <c r="L140" s="14"/>
      <c r="M140" s="14"/>
      <c r="N140" s="20"/>
    </row>
    <row r="141" spans="3:14" ht="15">
      <c r="C141" s="25"/>
      <c r="D141" s="14"/>
      <c r="E141" s="14"/>
      <c r="F141" s="14"/>
      <c r="G141" s="14"/>
      <c r="H141" s="14"/>
      <c r="I141" s="14"/>
      <c r="J141" s="14"/>
      <c r="K141" s="14"/>
      <c r="L141" s="14"/>
      <c r="M141" s="14"/>
      <c r="N141" s="20"/>
    </row>
  </sheetData>
  <mergeCells count="180">
    <mergeCell ref="C16:C17"/>
    <mergeCell ref="D16:D17"/>
    <mergeCell ref="E16:E17"/>
    <mergeCell ref="U16:U17"/>
    <mergeCell ref="V16:V17"/>
    <mergeCell ref="B8:B17"/>
    <mergeCell ref="T8:T17"/>
    <mergeCell ref="C20:C21"/>
    <mergeCell ref="D20:D21"/>
    <mergeCell ref="E20:E21"/>
    <mergeCell ref="U20:U21"/>
    <mergeCell ref="C30:C31"/>
    <mergeCell ref="D30:D31"/>
    <mergeCell ref="E28:E29"/>
    <mergeCell ref="U28:U29"/>
    <mergeCell ref="D28:D29"/>
    <mergeCell ref="C26:C27"/>
    <mergeCell ref="C24:C25"/>
    <mergeCell ref="D24:D25"/>
    <mergeCell ref="U22:U23"/>
    <mergeCell ref="U46:U47"/>
    <mergeCell ref="V46:V47"/>
    <mergeCell ref="U14:U15"/>
    <mergeCell ref="U10:U11"/>
    <mergeCell ref="V20:V21"/>
    <mergeCell ref="V38:V39"/>
    <mergeCell ref="V40:V41"/>
    <mergeCell ref="U58:U59"/>
    <mergeCell ref="D42:D43"/>
    <mergeCell ref="E42:E43"/>
    <mergeCell ref="U42:U43"/>
    <mergeCell ref="V42:V43"/>
    <mergeCell ref="V34:V35"/>
    <mergeCell ref="V28:V29"/>
    <mergeCell ref="V32:V33"/>
    <mergeCell ref="U56:U57"/>
    <mergeCell ref="V56:V57"/>
    <mergeCell ref="U54:U55"/>
    <mergeCell ref="E58:E59"/>
    <mergeCell ref="D44:D45"/>
    <mergeCell ref="T62:T67"/>
    <mergeCell ref="E52:E53"/>
    <mergeCell ref="E66:E67"/>
    <mergeCell ref="E62:E63"/>
    <mergeCell ref="E40:E41"/>
    <mergeCell ref="U40:U41"/>
    <mergeCell ref="E44:E45"/>
    <mergeCell ref="E46:E47"/>
    <mergeCell ref="W10:W11"/>
    <mergeCell ref="V14:V15"/>
    <mergeCell ref="U44:U45"/>
    <mergeCell ref="V44:V45"/>
    <mergeCell ref="V66:V67"/>
    <mergeCell ref="U60:U61"/>
    <mergeCell ref="V60:V61"/>
    <mergeCell ref="U52:U53"/>
    <mergeCell ref="V50:V51"/>
    <mergeCell ref="V52:V53"/>
    <mergeCell ref="V30:V31"/>
    <mergeCell ref="V36:V37"/>
    <mergeCell ref="V58:V59"/>
    <mergeCell ref="U48:U49"/>
    <mergeCell ref="V48:V49"/>
    <mergeCell ref="V54:V55"/>
    <mergeCell ref="A68:S68"/>
    <mergeCell ref="U62:U63"/>
    <mergeCell ref="C64:C65"/>
    <mergeCell ref="D64:D65"/>
    <mergeCell ref="E64:E65"/>
    <mergeCell ref="U64:U65"/>
    <mergeCell ref="A44:A67"/>
    <mergeCell ref="B62:B67"/>
    <mergeCell ref="C62:C63"/>
    <mergeCell ref="D62:D63"/>
    <mergeCell ref="C50:C51"/>
    <mergeCell ref="U50:U51"/>
    <mergeCell ref="T44:T61"/>
    <mergeCell ref="C48:C49"/>
    <mergeCell ref="D48:D49"/>
    <mergeCell ref="E48:E49"/>
    <mergeCell ref="C52:C53"/>
    <mergeCell ref="D52:D53"/>
    <mergeCell ref="C66:C67"/>
    <mergeCell ref="E50:E51"/>
    <mergeCell ref="U66:U67"/>
    <mergeCell ref="D66:D67"/>
    <mergeCell ref="C58:C59"/>
    <mergeCell ref="D58:D59"/>
    <mergeCell ref="E60:E61"/>
    <mergeCell ref="D50:D51"/>
    <mergeCell ref="C56:C57"/>
    <mergeCell ref="D56:D57"/>
    <mergeCell ref="E56:E57"/>
    <mergeCell ref="C60:C61"/>
    <mergeCell ref="C54:C55"/>
    <mergeCell ref="D54:D55"/>
    <mergeCell ref="E54:E55"/>
    <mergeCell ref="A38:A43"/>
    <mergeCell ref="B38:B43"/>
    <mergeCell ref="T38:T43"/>
    <mergeCell ref="C38:C39"/>
    <mergeCell ref="D38:D39"/>
    <mergeCell ref="E38:E39"/>
    <mergeCell ref="U38:U39"/>
    <mergeCell ref="D40:D41"/>
    <mergeCell ref="E30:E31"/>
    <mergeCell ref="U30:U31"/>
    <mergeCell ref="C32:C33"/>
    <mergeCell ref="D32:D33"/>
    <mergeCell ref="E32:E33"/>
    <mergeCell ref="U32:U33"/>
    <mergeCell ref="T28:T37"/>
    <mergeCell ref="C36:C37"/>
    <mergeCell ref="D36:D37"/>
    <mergeCell ref="E36:E37"/>
    <mergeCell ref="U36:U37"/>
    <mergeCell ref="B28:B37"/>
    <mergeCell ref="C28:C29"/>
    <mergeCell ref="U34:U35"/>
    <mergeCell ref="C40:C41"/>
    <mergeCell ref="C42:C43"/>
    <mergeCell ref="A8:A37"/>
    <mergeCell ref="C8:C9"/>
    <mergeCell ref="A1:B4"/>
    <mergeCell ref="C1:V1"/>
    <mergeCell ref="C2:V2"/>
    <mergeCell ref="D3:V3"/>
    <mergeCell ref="D4:V4"/>
    <mergeCell ref="A6:A7"/>
    <mergeCell ref="B6:B7"/>
    <mergeCell ref="C6:C7"/>
    <mergeCell ref="C18:C19"/>
    <mergeCell ref="D18:D19"/>
    <mergeCell ref="E18:E19"/>
    <mergeCell ref="C22:C23"/>
    <mergeCell ref="D22:D23"/>
    <mergeCell ref="E22:E23"/>
    <mergeCell ref="V12:V13"/>
    <mergeCell ref="V18:V19"/>
    <mergeCell ref="D14:D15"/>
    <mergeCell ref="E14:E15"/>
    <mergeCell ref="C14:C15"/>
    <mergeCell ref="C10:C11"/>
    <mergeCell ref="D10:D11"/>
    <mergeCell ref="D6:E6"/>
    <mergeCell ref="F6:S6"/>
    <mergeCell ref="T6:U6"/>
    <mergeCell ref="V6:V7"/>
    <mergeCell ref="D8:D9"/>
    <mergeCell ref="E8:E9"/>
    <mergeCell ref="U8:U9"/>
    <mergeCell ref="V8:V9"/>
    <mergeCell ref="D12:D13"/>
    <mergeCell ref="E12:E13"/>
    <mergeCell ref="U12:U13"/>
    <mergeCell ref="E10:E11"/>
    <mergeCell ref="W12:W13"/>
    <mergeCell ref="B18:B27"/>
    <mergeCell ref="E24:E25"/>
    <mergeCell ref="U24:U25"/>
    <mergeCell ref="V62:V65"/>
    <mergeCell ref="X10:X11"/>
    <mergeCell ref="V10:V11"/>
    <mergeCell ref="C12:C13"/>
    <mergeCell ref="V22:V23"/>
    <mergeCell ref="T18:T27"/>
    <mergeCell ref="U18:U19"/>
    <mergeCell ref="C34:C35"/>
    <mergeCell ref="D34:D35"/>
    <mergeCell ref="E34:E35"/>
    <mergeCell ref="V26:V27"/>
    <mergeCell ref="D26:D27"/>
    <mergeCell ref="E26:E27"/>
    <mergeCell ref="U26:U27"/>
    <mergeCell ref="V24:V25"/>
    <mergeCell ref="B44:B61"/>
    <mergeCell ref="C46:C47"/>
    <mergeCell ref="D46:D47"/>
    <mergeCell ref="C44:C45"/>
    <mergeCell ref="D60:D61"/>
  </mergeCells>
  <printOptions horizontalCentered="1"/>
  <pageMargins left="0.25" right="0.25" top="0.75" bottom="0.75" header="0.3" footer="0.3"/>
  <pageSetup horizontalDpi="600" verticalDpi="600" orientation="portrait" scale="55" r:id="rId3"/>
  <drawing r:id="rId1"/>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6F5C3E-97A4-4FF6-82E1-9CA56D847DB2}">
  <dimension ref="A1:CE39"/>
  <sheetViews>
    <sheetView zoomScale="68" zoomScaleNormal="68" workbookViewId="0" topLeftCell="A1">
      <selection activeCell="I18" sqref="I18"/>
    </sheetView>
  </sheetViews>
  <sheetFormatPr defaultColWidth="11.421875" defaultRowHeight="15"/>
  <cols>
    <col min="9" max="9" width="16.57421875" style="0" bestFit="1" customWidth="1"/>
    <col min="13" max="13" width="16.57421875" style="0" bestFit="1" customWidth="1"/>
  </cols>
  <sheetData>
    <row r="1" spans="1:39" ht="15">
      <c r="A1" s="475"/>
      <c r="B1" s="476"/>
      <c r="C1" s="476"/>
      <c r="D1" s="477"/>
      <c r="E1" s="418" t="s">
        <v>0</v>
      </c>
      <c r="F1" s="418"/>
      <c r="G1" s="418"/>
      <c r="H1" s="418"/>
      <c r="I1" s="418"/>
      <c r="J1" s="418"/>
      <c r="K1" s="418"/>
      <c r="L1" s="418"/>
      <c r="M1" s="418"/>
      <c r="N1" s="418"/>
      <c r="O1" s="418"/>
      <c r="P1" s="418"/>
      <c r="Q1" s="418"/>
      <c r="R1" s="418"/>
      <c r="S1" s="418"/>
      <c r="T1" s="418"/>
      <c r="U1" s="418"/>
      <c r="V1" s="418"/>
      <c r="W1" s="418"/>
      <c r="X1" s="418"/>
      <c r="Y1" s="418"/>
      <c r="Z1" s="88"/>
      <c r="AA1" s="88"/>
      <c r="AB1" s="89"/>
      <c r="AC1" s="89"/>
      <c r="AD1" s="89"/>
      <c r="AE1" s="89"/>
      <c r="AF1" s="89"/>
      <c r="AG1" s="89"/>
      <c r="AH1" s="89"/>
      <c r="AI1" s="89"/>
      <c r="AJ1" s="89"/>
      <c r="AK1" s="90"/>
      <c r="AL1" s="90"/>
      <c r="AM1" s="90"/>
    </row>
    <row r="2" spans="1:39" ht="15">
      <c r="A2" s="478"/>
      <c r="B2" s="479"/>
      <c r="C2" s="479"/>
      <c r="D2" s="480"/>
      <c r="E2" s="419" t="s">
        <v>108</v>
      </c>
      <c r="F2" s="419"/>
      <c r="G2" s="419"/>
      <c r="H2" s="419"/>
      <c r="I2" s="419"/>
      <c r="J2" s="419"/>
      <c r="K2" s="419"/>
      <c r="L2" s="419"/>
      <c r="M2" s="419"/>
      <c r="N2" s="419"/>
      <c r="O2" s="419"/>
      <c r="P2" s="419"/>
      <c r="Q2" s="419"/>
      <c r="R2" s="419"/>
      <c r="S2" s="419"/>
      <c r="T2" s="419"/>
      <c r="U2" s="419"/>
      <c r="V2" s="419"/>
      <c r="W2" s="419"/>
      <c r="X2" s="419"/>
      <c r="Y2" s="419"/>
      <c r="Z2" s="88"/>
      <c r="AA2" s="88"/>
      <c r="AB2" s="89"/>
      <c r="AC2" s="89"/>
      <c r="AD2" s="89"/>
      <c r="AE2" s="89"/>
      <c r="AF2" s="89"/>
      <c r="AG2" s="89"/>
      <c r="AH2" s="89"/>
      <c r="AI2" s="89"/>
      <c r="AJ2" s="89"/>
      <c r="AK2" s="90"/>
      <c r="AL2" s="90"/>
      <c r="AM2" s="90"/>
    </row>
    <row r="3" spans="1:39" ht="15">
      <c r="A3" s="478"/>
      <c r="B3" s="479"/>
      <c r="C3" s="479"/>
      <c r="D3" s="480"/>
      <c r="E3" s="420" t="s">
        <v>109</v>
      </c>
      <c r="F3" s="420"/>
      <c r="G3" s="421" t="s">
        <v>86</v>
      </c>
      <c r="H3" s="421"/>
      <c r="I3" s="421"/>
      <c r="J3" s="421"/>
      <c r="K3" s="421"/>
      <c r="L3" s="421"/>
      <c r="M3" s="421"/>
      <c r="N3" s="421"/>
      <c r="O3" s="421"/>
      <c r="P3" s="421"/>
      <c r="Q3" s="421"/>
      <c r="R3" s="421"/>
      <c r="S3" s="421"/>
      <c r="T3" s="421"/>
      <c r="U3" s="421"/>
      <c r="V3" s="421"/>
      <c r="W3" s="421"/>
      <c r="X3" s="421"/>
      <c r="Y3" s="421"/>
      <c r="Z3" s="88"/>
      <c r="AA3" s="88"/>
      <c r="AB3" s="89"/>
      <c r="AC3" s="89"/>
      <c r="AD3" s="89"/>
      <c r="AE3" s="89"/>
      <c r="AF3" s="89"/>
      <c r="AG3" s="89"/>
      <c r="AH3" s="89"/>
      <c r="AI3" s="89"/>
      <c r="AJ3" s="89"/>
      <c r="AK3" s="90"/>
      <c r="AL3" s="90"/>
      <c r="AM3" s="90"/>
    </row>
    <row r="4" spans="1:39" ht="15.75" thickBot="1">
      <c r="A4" s="481"/>
      <c r="B4" s="482"/>
      <c r="C4" s="482"/>
      <c r="D4" s="483"/>
      <c r="E4" s="484" t="s">
        <v>110</v>
      </c>
      <c r="F4" s="484"/>
      <c r="G4" s="485" t="s">
        <v>111</v>
      </c>
      <c r="H4" s="485"/>
      <c r="I4" s="485"/>
      <c r="J4" s="485"/>
      <c r="K4" s="485"/>
      <c r="L4" s="485"/>
      <c r="M4" s="485"/>
      <c r="N4" s="485"/>
      <c r="O4" s="485"/>
      <c r="P4" s="485"/>
      <c r="Q4" s="485"/>
      <c r="R4" s="485"/>
      <c r="S4" s="485"/>
      <c r="T4" s="485"/>
      <c r="U4" s="485"/>
      <c r="V4" s="485"/>
      <c r="W4" s="485"/>
      <c r="X4" s="485"/>
      <c r="Y4" s="485"/>
      <c r="Z4" s="88"/>
      <c r="AA4" s="88"/>
      <c r="AB4" s="89"/>
      <c r="AC4" s="89"/>
      <c r="AD4" s="89"/>
      <c r="AE4" s="89"/>
      <c r="AF4" s="89"/>
      <c r="AG4" s="89"/>
      <c r="AH4" s="89"/>
      <c r="AI4" s="89"/>
      <c r="AJ4" s="89"/>
      <c r="AK4" s="90"/>
      <c r="AL4" s="90"/>
      <c r="AM4" s="90"/>
    </row>
    <row r="5" spans="1:39" ht="15.75">
      <c r="A5" s="486" t="s">
        <v>112</v>
      </c>
      <c r="B5" s="487" t="s">
        <v>113</v>
      </c>
      <c r="C5" s="487" t="s">
        <v>171</v>
      </c>
      <c r="D5" s="487" t="s">
        <v>114</v>
      </c>
      <c r="E5" s="487" t="s">
        <v>115</v>
      </c>
      <c r="F5" s="487" t="s">
        <v>116</v>
      </c>
      <c r="G5" s="487"/>
      <c r="H5" s="487"/>
      <c r="I5" s="487"/>
      <c r="J5" s="487" t="s">
        <v>117</v>
      </c>
      <c r="K5" s="487"/>
      <c r="L5" s="487"/>
      <c r="M5" s="487"/>
      <c r="N5" s="487" t="s">
        <v>118</v>
      </c>
      <c r="O5" s="487"/>
      <c r="P5" s="487"/>
      <c r="Q5" s="487"/>
      <c r="R5" s="487"/>
      <c r="S5" s="487" t="s">
        <v>119</v>
      </c>
      <c r="T5" s="487"/>
      <c r="U5" s="487"/>
      <c r="V5" s="487"/>
      <c r="W5" s="487"/>
      <c r="X5" s="487"/>
      <c r="Y5" s="488"/>
      <c r="Z5" s="489"/>
      <c r="AA5" s="490"/>
      <c r="AB5" s="491"/>
      <c r="AC5" s="491"/>
      <c r="AD5" s="491"/>
      <c r="AE5" s="491"/>
      <c r="AF5" s="491"/>
      <c r="AG5" s="491"/>
      <c r="AH5" s="491"/>
      <c r="AI5" s="491"/>
      <c r="AJ5" s="491"/>
      <c r="AK5" s="492"/>
      <c r="AL5" s="492"/>
      <c r="AM5" s="492"/>
    </row>
    <row r="6" spans="1:39" ht="45.75" thickBot="1">
      <c r="A6" s="493" t="s">
        <v>120</v>
      </c>
      <c r="B6" s="494"/>
      <c r="C6" s="494"/>
      <c r="D6" s="494"/>
      <c r="E6" s="494"/>
      <c r="F6" s="113" t="s">
        <v>121</v>
      </c>
      <c r="G6" s="113" t="s">
        <v>122</v>
      </c>
      <c r="H6" s="113" t="s">
        <v>123</v>
      </c>
      <c r="I6" s="113" t="s">
        <v>124</v>
      </c>
      <c r="J6" s="113" t="s">
        <v>125</v>
      </c>
      <c r="K6" s="113" t="s">
        <v>126</v>
      </c>
      <c r="L6" s="113" t="s">
        <v>127</v>
      </c>
      <c r="M6" s="113" t="s">
        <v>128</v>
      </c>
      <c r="N6" s="113" t="s">
        <v>129</v>
      </c>
      <c r="O6" s="113" t="s">
        <v>130</v>
      </c>
      <c r="P6" s="113" t="s">
        <v>131</v>
      </c>
      <c r="Q6" s="113" t="s">
        <v>132</v>
      </c>
      <c r="R6" s="113" t="s">
        <v>133</v>
      </c>
      <c r="S6" s="113" t="s">
        <v>134</v>
      </c>
      <c r="T6" s="113" t="s">
        <v>135</v>
      </c>
      <c r="U6" s="113" t="s">
        <v>170</v>
      </c>
      <c r="V6" s="113" t="s">
        <v>136</v>
      </c>
      <c r="W6" s="113" t="s">
        <v>137</v>
      </c>
      <c r="X6" s="495" t="s">
        <v>138</v>
      </c>
      <c r="Y6" s="496" t="s">
        <v>139</v>
      </c>
      <c r="Z6" s="489"/>
      <c r="AA6" s="490"/>
      <c r="AB6" s="497"/>
      <c r="AC6" s="497"/>
      <c r="AD6" s="498"/>
      <c r="AE6" s="497"/>
      <c r="AF6" s="498"/>
      <c r="AG6" s="497"/>
      <c r="AH6" s="491"/>
      <c r="AI6" s="491"/>
      <c r="AJ6" s="499"/>
      <c r="AK6" s="492"/>
      <c r="AL6" s="492"/>
      <c r="AM6" s="492"/>
    </row>
    <row r="7" spans="1:39" ht="22.5">
      <c r="A7" s="395">
        <v>1</v>
      </c>
      <c r="B7" s="411" t="s">
        <v>88</v>
      </c>
      <c r="C7" s="411" t="s">
        <v>140</v>
      </c>
      <c r="D7" s="99" t="s">
        <v>141</v>
      </c>
      <c r="E7" s="500"/>
      <c r="F7" s="500"/>
      <c r="G7" s="500"/>
      <c r="H7" s="500">
        <v>0.75</v>
      </c>
      <c r="I7" s="500">
        <v>0.85</v>
      </c>
      <c r="J7" s="500"/>
      <c r="K7" s="501"/>
      <c r="L7" s="502">
        <v>0.6</v>
      </c>
      <c r="M7" s="502">
        <v>0.7</v>
      </c>
      <c r="N7" s="415" t="s">
        <v>142</v>
      </c>
      <c r="O7" s="401" t="s">
        <v>143</v>
      </c>
      <c r="P7" s="405" t="s">
        <v>144</v>
      </c>
      <c r="Q7" s="401" t="s">
        <v>145</v>
      </c>
      <c r="R7" s="405" t="s">
        <v>142</v>
      </c>
      <c r="S7" s="405" t="s">
        <v>146</v>
      </c>
      <c r="T7" s="405" t="s">
        <v>147</v>
      </c>
      <c r="U7" s="225"/>
      <c r="V7" s="405" t="s">
        <v>148</v>
      </c>
      <c r="W7" s="405" t="s">
        <v>149</v>
      </c>
      <c r="X7" s="405" t="s">
        <v>150</v>
      </c>
      <c r="Y7" s="405">
        <v>1053</v>
      </c>
      <c r="Z7" s="88"/>
      <c r="AA7" s="88"/>
      <c r="AB7" s="91"/>
      <c r="AC7" s="91"/>
      <c r="AD7" s="92"/>
      <c r="AE7" s="92"/>
      <c r="AF7" s="92"/>
      <c r="AG7" s="91"/>
      <c r="AH7" s="92"/>
      <c r="AI7" s="92"/>
      <c r="AJ7" s="92"/>
      <c r="AK7" s="90"/>
      <c r="AL7" s="90"/>
      <c r="AM7" s="90"/>
    </row>
    <row r="8" spans="1:39" ht="23.25" thickBot="1">
      <c r="A8" s="396"/>
      <c r="B8" s="399"/>
      <c r="C8" s="399"/>
      <c r="D8" s="93" t="s">
        <v>151</v>
      </c>
      <c r="E8" s="94"/>
      <c r="F8" s="94"/>
      <c r="G8" s="94"/>
      <c r="H8" s="94">
        <v>2550000000</v>
      </c>
      <c r="I8" s="94">
        <v>3876790719</v>
      </c>
      <c r="J8" s="94"/>
      <c r="K8" s="94"/>
      <c r="L8" s="95">
        <v>19975500</v>
      </c>
      <c r="M8" s="95">
        <v>3772244206</v>
      </c>
      <c r="N8" s="416"/>
      <c r="O8" s="402"/>
      <c r="P8" s="406"/>
      <c r="Q8" s="402"/>
      <c r="R8" s="406"/>
      <c r="S8" s="406"/>
      <c r="T8" s="406"/>
      <c r="U8" s="226"/>
      <c r="V8" s="406"/>
      <c r="W8" s="406"/>
      <c r="X8" s="406"/>
      <c r="Y8" s="406"/>
      <c r="Z8" s="88"/>
      <c r="AA8" s="88"/>
      <c r="AB8" s="91"/>
      <c r="AC8" s="91"/>
      <c r="AD8" s="92"/>
      <c r="AE8" s="92"/>
      <c r="AF8" s="92"/>
      <c r="AG8" s="91"/>
      <c r="AH8" s="92"/>
      <c r="AI8" s="92"/>
      <c r="AJ8" s="92"/>
      <c r="AK8" s="90"/>
      <c r="AL8" s="90"/>
      <c r="AM8" s="90"/>
    </row>
    <row r="9" spans="1:39" ht="22.5">
      <c r="A9" s="396"/>
      <c r="B9" s="399"/>
      <c r="C9" s="399"/>
      <c r="D9" s="93" t="s">
        <v>152</v>
      </c>
      <c r="E9" s="503"/>
      <c r="F9" s="503"/>
      <c r="G9" s="503"/>
      <c r="H9" s="503">
        <v>0</v>
      </c>
      <c r="I9" s="503">
        <v>0</v>
      </c>
      <c r="J9" s="503"/>
      <c r="K9" s="503"/>
      <c r="L9" s="504"/>
      <c r="M9" s="116"/>
      <c r="N9" s="416"/>
      <c r="O9" s="402"/>
      <c r="P9" s="406"/>
      <c r="Q9" s="402"/>
      <c r="R9" s="406"/>
      <c r="S9" s="406"/>
      <c r="T9" s="406"/>
      <c r="U9" s="226"/>
      <c r="V9" s="406"/>
      <c r="W9" s="406"/>
      <c r="X9" s="406"/>
      <c r="Y9" s="406"/>
      <c r="Z9" s="88"/>
      <c r="AA9" s="88"/>
      <c r="AB9" s="91"/>
      <c r="AC9" s="91"/>
      <c r="AD9" s="92"/>
      <c r="AE9" s="92"/>
      <c r="AF9" s="92"/>
      <c r="AG9" s="91"/>
      <c r="AH9" s="92"/>
      <c r="AI9" s="92"/>
      <c r="AJ9" s="92"/>
      <c r="AK9" s="90"/>
      <c r="AL9" s="90"/>
      <c r="AM9" s="90"/>
    </row>
    <row r="10" spans="1:39" ht="34.5" thickBot="1">
      <c r="A10" s="397"/>
      <c r="B10" s="400"/>
      <c r="C10" s="400"/>
      <c r="D10" s="96" t="s">
        <v>153</v>
      </c>
      <c r="E10" s="97"/>
      <c r="F10" s="97"/>
      <c r="G10" s="97"/>
      <c r="H10" s="97">
        <v>306254538</v>
      </c>
      <c r="I10" s="97">
        <v>306254538</v>
      </c>
      <c r="J10" s="97"/>
      <c r="K10" s="97"/>
      <c r="L10" s="98">
        <v>185346927</v>
      </c>
      <c r="M10" s="98">
        <v>302973507</v>
      </c>
      <c r="N10" s="417"/>
      <c r="O10" s="403"/>
      <c r="P10" s="407"/>
      <c r="Q10" s="403"/>
      <c r="R10" s="407"/>
      <c r="S10" s="407"/>
      <c r="T10" s="407"/>
      <c r="U10" s="227"/>
      <c r="V10" s="407"/>
      <c r="W10" s="407"/>
      <c r="X10" s="407"/>
      <c r="Y10" s="407"/>
      <c r="Z10" s="88"/>
      <c r="AA10" s="88"/>
      <c r="AB10" s="91"/>
      <c r="AC10" s="91"/>
      <c r="AD10" s="92"/>
      <c r="AE10" s="92"/>
      <c r="AF10" s="92"/>
      <c r="AG10" s="91"/>
      <c r="AH10" s="92"/>
      <c r="AI10" s="92"/>
      <c r="AJ10" s="92"/>
      <c r="AK10" s="90"/>
      <c r="AL10" s="90"/>
      <c r="AM10" s="90"/>
    </row>
    <row r="11" spans="1:39" ht="22.5">
      <c r="A11" s="412">
        <v>2</v>
      </c>
      <c r="B11" s="411" t="s">
        <v>90</v>
      </c>
      <c r="C11" s="398" t="s">
        <v>140</v>
      </c>
      <c r="D11" s="99" t="s">
        <v>141</v>
      </c>
      <c r="E11" s="505"/>
      <c r="F11" s="505"/>
      <c r="G11" s="506"/>
      <c r="H11" s="506">
        <v>1</v>
      </c>
      <c r="I11" s="506">
        <v>1</v>
      </c>
      <c r="J11" s="506"/>
      <c r="K11" s="506"/>
      <c r="L11" s="505">
        <v>0.75</v>
      </c>
      <c r="M11" s="505">
        <v>1</v>
      </c>
      <c r="N11" s="401" t="s">
        <v>142</v>
      </c>
      <c r="O11" s="401" t="s">
        <v>143</v>
      </c>
      <c r="P11" s="405" t="s">
        <v>144</v>
      </c>
      <c r="Q11" s="401" t="s">
        <v>145</v>
      </c>
      <c r="R11" s="405" t="s">
        <v>142</v>
      </c>
      <c r="S11" s="405" t="s">
        <v>146</v>
      </c>
      <c r="T11" s="405" t="s">
        <v>147</v>
      </c>
      <c r="U11" s="225"/>
      <c r="V11" s="405" t="s">
        <v>148</v>
      </c>
      <c r="W11" s="405" t="s">
        <v>149</v>
      </c>
      <c r="X11" s="405" t="s">
        <v>150</v>
      </c>
      <c r="Y11" s="408">
        <v>1053</v>
      </c>
      <c r="Z11" s="88"/>
      <c r="AA11" s="88"/>
      <c r="AB11" s="91"/>
      <c r="AC11" s="91"/>
      <c r="AD11" s="92"/>
      <c r="AE11" s="92"/>
      <c r="AF11" s="92"/>
      <c r="AG11" s="91"/>
      <c r="AH11" s="92"/>
      <c r="AI11" s="92"/>
      <c r="AJ11" s="92"/>
      <c r="AK11" s="90"/>
      <c r="AL11" s="90"/>
      <c r="AM11" s="90"/>
    </row>
    <row r="12" spans="1:39" ht="22.5">
      <c r="A12" s="413"/>
      <c r="B12" s="399"/>
      <c r="C12" s="399"/>
      <c r="D12" s="93" t="s">
        <v>151</v>
      </c>
      <c r="E12" s="95"/>
      <c r="F12" s="95"/>
      <c r="G12" s="94"/>
      <c r="H12" s="94">
        <v>115000000</v>
      </c>
      <c r="I12" s="94">
        <v>148583000</v>
      </c>
      <c r="J12" s="94"/>
      <c r="K12" s="94"/>
      <c r="L12" s="95">
        <v>26000000</v>
      </c>
      <c r="M12" s="95">
        <v>142270558</v>
      </c>
      <c r="N12" s="402"/>
      <c r="O12" s="402"/>
      <c r="P12" s="406"/>
      <c r="Q12" s="402"/>
      <c r="R12" s="406"/>
      <c r="S12" s="406"/>
      <c r="T12" s="406"/>
      <c r="U12" s="226"/>
      <c r="V12" s="406"/>
      <c r="W12" s="406"/>
      <c r="X12" s="406"/>
      <c r="Y12" s="406"/>
      <c r="Z12" s="88"/>
      <c r="AA12" s="88"/>
      <c r="AB12" s="91"/>
      <c r="AC12" s="91"/>
      <c r="AD12" s="92"/>
      <c r="AE12" s="92"/>
      <c r="AF12" s="92"/>
      <c r="AG12" s="91"/>
      <c r="AH12" s="92"/>
      <c r="AI12" s="92"/>
      <c r="AJ12" s="92"/>
      <c r="AK12" s="90"/>
      <c r="AL12" s="90"/>
      <c r="AM12" s="90"/>
    </row>
    <row r="13" spans="1:39" ht="22.5">
      <c r="A13" s="413"/>
      <c r="B13" s="399"/>
      <c r="C13" s="399"/>
      <c r="D13" s="93" t="s">
        <v>152</v>
      </c>
      <c r="E13" s="505"/>
      <c r="F13" s="505"/>
      <c r="G13" s="506"/>
      <c r="H13" s="506">
        <v>0</v>
      </c>
      <c r="I13" s="506">
        <v>0</v>
      </c>
      <c r="J13" s="506"/>
      <c r="K13" s="506"/>
      <c r="L13" s="505"/>
      <c r="M13" s="117"/>
      <c r="N13" s="402"/>
      <c r="O13" s="402"/>
      <c r="P13" s="406"/>
      <c r="Q13" s="402"/>
      <c r="R13" s="406"/>
      <c r="S13" s="406"/>
      <c r="T13" s="406"/>
      <c r="U13" s="226"/>
      <c r="V13" s="406"/>
      <c r="W13" s="406"/>
      <c r="X13" s="406"/>
      <c r="Y13" s="406"/>
      <c r="Z13" s="88"/>
      <c r="AA13" s="88"/>
      <c r="AB13" s="91"/>
      <c r="AC13" s="91"/>
      <c r="AD13" s="92"/>
      <c r="AE13" s="92"/>
      <c r="AF13" s="92"/>
      <c r="AG13" s="91"/>
      <c r="AH13" s="92"/>
      <c r="AI13" s="92"/>
      <c r="AJ13" s="92"/>
      <c r="AK13" s="90"/>
      <c r="AL13" s="90"/>
      <c r="AM13" s="90"/>
    </row>
    <row r="14" spans="1:39" ht="34.5" thickBot="1">
      <c r="A14" s="414"/>
      <c r="B14" s="400"/>
      <c r="C14" s="400"/>
      <c r="D14" s="96" t="s">
        <v>153</v>
      </c>
      <c r="E14" s="98"/>
      <c r="F14" s="98"/>
      <c r="G14" s="97"/>
      <c r="H14" s="97">
        <v>0</v>
      </c>
      <c r="I14" s="97">
        <v>0</v>
      </c>
      <c r="J14" s="97"/>
      <c r="K14" s="97"/>
      <c r="L14" s="98">
        <v>0</v>
      </c>
      <c r="M14" s="98">
        <v>0</v>
      </c>
      <c r="N14" s="403"/>
      <c r="O14" s="403"/>
      <c r="P14" s="407"/>
      <c r="Q14" s="403"/>
      <c r="R14" s="407"/>
      <c r="S14" s="407"/>
      <c r="T14" s="407"/>
      <c r="U14" s="227"/>
      <c r="V14" s="407"/>
      <c r="W14" s="407"/>
      <c r="X14" s="407"/>
      <c r="Y14" s="407"/>
      <c r="Z14" s="88"/>
      <c r="AA14" s="88"/>
      <c r="AB14" s="91"/>
      <c r="AC14" s="91"/>
      <c r="AD14" s="92"/>
      <c r="AE14" s="92"/>
      <c r="AF14" s="92"/>
      <c r="AG14" s="91"/>
      <c r="AH14" s="92"/>
      <c r="AI14" s="92"/>
      <c r="AJ14" s="92"/>
      <c r="AK14" s="90"/>
      <c r="AL14" s="90"/>
      <c r="AM14" s="90"/>
    </row>
    <row r="15" spans="1:39" ht="22.5">
      <c r="A15" s="395">
        <v>3</v>
      </c>
      <c r="B15" s="411" t="s">
        <v>92</v>
      </c>
      <c r="C15" s="398" t="s">
        <v>140</v>
      </c>
      <c r="D15" s="99" t="s">
        <v>141</v>
      </c>
      <c r="E15" s="505"/>
      <c r="F15" s="505"/>
      <c r="G15" s="506"/>
      <c r="H15" s="506">
        <v>15</v>
      </c>
      <c r="I15" s="506">
        <v>15</v>
      </c>
      <c r="J15" s="506"/>
      <c r="K15" s="506"/>
      <c r="L15" s="505">
        <v>13.5</v>
      </c>
      <c r="M15" s="505">
        <v>15</v>
      </c>
      <c r="N15" s="401" t="s">
        <v>142</v>
      </c>
      <c r="O15" s="401" t="s">
        <v>143</v>
      </c>
      <c r="P15" s="405" t="s">
        <v>144</v>
      </c>
      <c r="Q15" s="401" t="s">
        <v>145</v>
      </c>
      <c r="R15" s="405" t="s">
        <v>142</v>
      </c>
      <c r="S15" s="405" t="s">
        <v>146</v>
      </c>
      <c r="T15" s="405" t="s">
        <v>147</v>
      </c>
      <c r="U15" s="225"/>
      <c r="V15" s="405" t="s">
        <v>148</v>
      </c>
      <c r="W15" s="405" t="s">
        <v>149</v>
      </c>
      <c r="X15" s="405" t="s">
        <v>150</v>
      </c>
      <c r="Y15" s="408">
        <v>1053</v>
      </c>
      <c r="Z15" s="88"/>
      <c r="AA15" s="88"/>
      <c r="AB15" s="91"/>
      <c r="AC15" s="91"/>
      <c r="AD15" s="92"/>
      <c r="AE15" s="92"/>
      <c r="AF15" s="92"/>
      <c r="AG15" s="91"/>
      <c r="AH15" s="92"/>
      <c r="AI15" s="92"/>
      <c r="AJ15" s="92"/>
      <c r="AK15" s="90"/>
      <c r="AL15" s="90"/>
      <c r="AM15" s="90"/>
    </row>
    <row r="16" spans="1:39" ht="22.5">
      <c r="A16" s="396"/>
      <c r="B16" s="399"/>
      <c r="C16" s="399"/>
      <c r="D16" s="93" t="s">
        <v>151</v>
      </c>
      <c r="E16" s="95"/>
      <c r="F16" s="95"/>
      <c r="G16" s="94"/>
      <c r="H16" s="94">
        <v>50000000</v>
      </c>
      <c r="I16" s="94">
        <v>50000000</v>
      </c>
      <c r="J16" s="94"/>
      <c r="K16" s="94"/>
      <c r="L16" s="95">
        <v>0</v>
      </c>
      <c r="M16" s="95">
        <v>50000000</v>
      </c>
      <c r="N16" s="402"/>
      <c r="O16" s="402"/>
      <c r="P16" s="406"/>
      <c r="Q16" s="402"/>
      <c r="R16" s="406"/>
      <c r="S16" s="406"/>
      <c r="T16" s="406"/>
      <c r="U16" s="226"/>
      <c r="V16" s="406"/>
      <c r="W16" s="406"/>
      <c r="X16" s="406"/>
      <c r="Y16" s="406"/>
      <c r="Z16" s="88"/>
      <c r="AA16" s="88"/>
      <c r="AB16" s="91"/>
      <c r="AC16" s="91"/>
      <c r="AD16" s="92"/>
      <c r="AE16" s="92"/>
      <c r="AF16" s="92"/>
      <c r="AG16" s="91"/>
      <c r="AH16" s="92"/>
      <c r="AI16" s="92"/>
      <c r="AJ16" s="92"/>
      <c r="AK16" s="90"/>
      <c r="AL16" s="90"/>
      <c r="AM16" s="90"/>
    </row>
    <row r="17" spans="1:83" ht="22.5">
      <c r="A17" s="396"/>
      <c r="B17" s="399"/>
      <c r="C17" s="399"/>
      <c r="D17" s="93" t="s">
        <v>152</v>
      </c>
      <c r="E17" s="505"/>
      <c r="F17" s="505"/>
      <c r="G17" s="506"/>
      <c r="H17" s="506">
        <v>0</v>
      </c>
      <c r="I17" s="506">
        <v>0</v>
      </c>
      <c r="J17" s="506"/>
      <c r="K17" s="506"/>
      <c r="L17" s="505"/>
      <c r="M17" s="505"/>
      <c r="N17" s="402"/>
      <c r="O17" s="402"/>
      <c r="P17" s="406"/>
      <c r="Q17" s="402"/>
      <c r="R17" s="406"/>
      <c r="S17" s="406"/>
      <c r="T17" s="406"/>
      <c r="U17" s="226"/>
      <c r="V17" s="406"/>
      <c r="W17" s="406"/>
      <c r="X17" s="406"/>
      <c r="Y17" s="406"/>
      <c r="Z17" s="88"/>
      <c r="AA17" s="88"/>
      <c r="AB17" s="91"/>
      <c r="AC17" s="91"/>
      <c r="AD17" s="92"/>
      <c r="AE17" s="92"/>
      <c r="AF17" s="92"/>
      <c r="AG17" s="91"/>
      <c r="AH17" s="92"/>
      <c r="AI17" s="92"/>
      <c r="AJ17" s="92"/>
      <c r="AK17" s="90"/>
      <c r="AL17" s="90"/>
      <c r="AM17" s="90"/>
      <c r="AN17" s="88"/>
      <c r="AO17" s="88"/>
      <c r="AP17" s="88"/>
      <c r="AQ17" s="88"/>
      <c r="AR17" s="88"/>
      <c r="AS17" s="88"/>
      <c r="AT17" s="88"/>
      <c r="AU17" s="88"/>
      <c r="AV17" s="88"/>
      <c r="AW17" s="88"/>
      <c r="AX17" s="88"/>
      <c r="AY17" s="88"/>
      <c r="AZ17" s="88"/>
      <c r="BA17" s="88"/>
      <c r="BB17" s="88"/>
      <c r="BC17" s="88"/>
      <c r="BD17" s="88"/>
      <c r="BE17" s="88"/>
      <c r="BF17" s="88"/>
      <c r="BG17" s="88"/>
      <c r="BH17" s="88"/>
      <c r="BI17" s="88"/>
      <c r="BJ17" s="88"/>
      <c r="BK17" s="88"/>
      <c r="BL17" s="88"/>
      <c r="BM17" s="88"/>
      <c r="BN17" s="88"/>
      <c r="BO17" s="88"/>
      <c r="BP17" s="88"/>
      <c r="BQ17" s="88"/>
      <c r="BR17" s="88"/>
      <c r="BS17" s="88"/>
      <c r="BT17" s="88"/>
      <c r="BU17" s="88"/>
      <c r="BV17" s="88"/>
      <c r="BW17" s="88"/>
      <c r="BX17" s="88"/>
      <c r="BY17" s="88"/>
      <c r="BZ17" s="88"/>
      <c r="CA17" s="88"/>
      <c r="CB17" s="88"/>
      <c r="CC17" s="88"/>
      <c r="CD17" s="88"/>
      <c r="CE17" s="88"/>
    </row>
    <row r="18" spans="1:83" ht="34.5" thickBot="1">
      <c r="A18" s="397"/>
      <c r="B18" s="400"/>
      <c r="C18" s="400"/>
      <c r="D18" s="96" t="s">
        <v>153</v>
      </c>
      <c r="E18" s="98"/>
      <c r="F18" s="98"/>
      <c r="G18" s="97"/>
      <c r="H18" s="97">
        <v>29994052</v>
      </c>
      <c r="I18" s="97">
        <v>29994052</v>
      </c>
      <c r="J18" s="97"/>
      <c r="K18" s="97"/>
      <c r="L18" s="98">
        <v>29993570</v>
      </c>
      <c r="M18" s="98">
        <v>29993570</v>
      </c>
      <c r="N18" s="403"/>
      <c r="O18" s="403"/>
      <c r="P18" s="407"/>
      <c r="Q18" s="403"/>
      <c r="R18" s="407"/>
      <c r="S18" s="407"/>
      <c r="T18" s="407"/>
      <c r="U18" s="227"/>
      <c r="V18" s="407"/>
      <c r="W18" s="407"/>
      <c r="X18" s="407"/>
      <c r="Y18" s="407"/>
      <c r="Z18" s="88"/>
      <c r="AA18" s="88"/>
      <c r="AB18" s="91"/>
      <c r="AC18" s="91"/>
      <c r="AD18" s="92"/>
      <c r="AE18" s="92"/>
      <c r="AF18" s="92"/>
      <c r="AG18" s="91"/>
      <c r="AH18" s="92"/>
      <c r="AI18" s="92"/>
      <c r="AJ18" s="92"/>
      <c r="AK18" s="90"/>
      <c r="AL18" s="90"/>
      <c r="AM18" s="90"/>
      <c r="AN18" s="88"/>
      <c r="AO18" s="88"/>
      <c r="AP18" s="88"/>
      <c r="AQ18" s="88"/>
      <c r="AR18" s="88"/>
      <c r="AS18" s="88"/>
      <c r="AT18" s="88"/>
      <c r="AU18" s="88"/>
      <c r="AV18" s="88"/>
      <c r="AW18" s="88"/>
      <c r="AX18" s="88"/>
      <c r="AY18" s="88"/>
      <c r="AZ18" s="88"/>
      <c r="BA18" s="88"/>
      <c r="BB18" s="88"/>
      <c r="BC18" s="88"/>
      <c r="BD18" s="88"/>
      <c r="BE18" s="88"/>
      <c r="BF18" s="88"/>
      <c r="BG18" s="88"/>
      <c r="BH18" s="88"/>
      <c r="BI18" s="88"/>
      <c r="BJ18" s="88"/>
      <c r="BK18" s="88"/>
      <c r="BL18" s="88"/>
      <c r="BM18" s="88"/>
      <c r="BN18" s="88"/>
      <c r="BO18" s="88"/>
      <c r="BP18" s="88"/>
      <c r="BQ18" s="88"/>
      <c r="BR18" s="88"/>
      <c r="BS18" s="88"/>
      <c r="BT18" s="88"/>
      <c r="BU18" s="88"/>
      <c r="BV18" s="88"/>
      <c r="BW18" s="88"/>
      <c r="BX18" s="88"/>
      <c r="BY18" s="88"/>
      <c r="BZ18" s="88"/>
      <c r="CA18" s="88"/>
      <c r="CB18" s="88"/>
      <c r="CC18" s="88"/>
      <c r="CD18" s="88"/>
      <c r="CE18" s="88"/>
    </row>
    <row r="19" spans="1:83" ht="22.5">
      <c r="A19" s="394">
        <v>4</v>
      </c>
      <c r="B19" s="395" t="s">
        <v>93</v>
      </c>
      <c r="C19" s="398" t="s">
        <v>140</v>
      </c>
      <c r="D19" s="99" t="s">
        <v>141</v>
      </c>
      <c r="E19" s="505"/>
      <c r="F19" s="505"/>
      <c r="G19" s="506"/>
      <c r="H19" s="506">
        <v>7</v>
      </c>
      <c r="I19" s="506">
        <v>7</v>
      </c>
      <c r="J19" s="506"/>
      <c r="K19" s="506"/>
      <c r="L19" s="505">
        <v>6</v>
      </c>
      <c r="M19" s="505">
        <v>6.5</v>
      </c>
      <c r="N19" s="401" t="s">
        <v>142</v>
      </c>
      <c r="O19" s="401" t="s">
        <v>143</v>
      </c>
      <c r="P19" s="405" t="s">
        <v>144</v>
      </c>
      <c r="Q19" s="401" t="s">
        <v>145</v>
      </c>
      <c r="R19" s="405" t="s">
        <v>142</v>
      </c>
      <c r="S19" s="405" t="s">
        <v>146</v>
      </c>
      <c r="T19" s="405" t="s">
        <v>147</v>
      </c>
      <c r="U19" s="225"/>
      <c r="V19" s="405" t="s">
        <v>148</v>
      </c>
      <c r="W19" s="405" t="s">
        <v>149</v>
      </c>
      <c r="X19" s="405" t="s">
        <v>150</v>
      </c>
      <c r="Y19" s="408">
        <v>1053</v>
      </c>
      <c r="Z19" s="88"/>
      <c r="AA19" s="88"/>
      <c r="AB19" s="91"/>
      <c r="AC19" s="91"/>
      <c r="AD19" s="92"/>
      <c r="AE19" s="92"/>
      <c r="AF19" s="92"/>
      <c r="AG19" s="91"/>
      <c r="AH19" s="92"/>
      <c r="AI19" s="92"/>
      <c r="AJ19" s="92"/>
      <c r="AK19" s="90"/>
      <c r="AL19" s="90"/>
      <c r="AM19" s="90"/>
      <c r="AN19" s="88"/>
      <c r="AO19" s="88"/>
      <c r="AP19" s="88"/>
      <c r="AQ19" s="88"/>
      <c r="AR19" s="88"/>
      <c r="AS19" s="88"/>
      <c r="AT19" s="88"/>
      <c r="AU19" s="88"/>
      <c r="AV19" s="88"/>
      <c r="AW19" s="88"/>
      <c r="AX19" s="88"/>
      <c r="AY19" s="88"/>
      <c r="AZ19" s="88"/>
      <c r="BA19" s="88"/>
      <c r="BB19" s="88"/>
      <c r="BC19" s="88"/>
      <c r="BD19" s="88"/>
      <c r="BE19" s="88"/>
      <c r="BF19" s="88"/>
      <c r="BG19" s="88"/>
      <c r="BH19" s="88"/>
      <c r="BI19" s="88"/>
      <c r="BJ19" s="88"/>
      <c r="BK19" s="88"/>
      <c r="BL19" s="88"/>
      <c r="BM19" s="88"/>
      <c r="BN19" s="88"/>
      <c r="BO19" s="88"/>
      <c r="BP19" s="88"/>
      <c r="BQ19" s="88"/>
      <c r="BR19" s="88"/>
      <c r="BS19" s="88"/>
      <c r="BT19" s="88"/>
      <c r="BU19" s="88"/>
      <c r="BV19" s="88"/>
      <c r="BW19" s="88"/>
      <c r="BX19" s="88"/>
      <c r="BY19" s="88"/>
      <c r="BZ19" s="88"/>
      <c r="CA19" s="88"/>
      <c r="CB19" s="88"/>
      <c r="CC19" s="88"/>
      <c r="CD19" s="88"/>
      <c r="CE19" s="88"/>
    </row>
    <row r="20" spans="1:83" ht="22.5">
      <c r="A20" s="394"/>
      <c r="B20" s="396"/>
      <c r="C20" s="399"/>
      <c r="D20" s="93" t="s">
        <v>151</v>
      </c>
      <c r="E20" s="95"/>
      <c r="F20" s="95"/>
      <c r="G20" s="94"/>
      <c r="H20" s="94">
        <v>468632160</v>
      </c>
      <c r="I20" s="95">
        <v>244323294</v>
      </c>
      <c r="J20" s="95"/>
      <c r="K20" s="94"/>
      <c r="L20" s="95">
        <v>180536385</v>
      </c>
      <c r="M20" s="95">
        <v>208655553</v>
      </c>
      <c r="N20" s="402"/>
      <c r="O20" s="402"/>
      <c r="P20" s="406"/>
      <c r="Q20" s="402"/>
      <c r="R20" s="406"/>
      <c r="S20" s="406"/>
      <c r="T20" s="406"/>
      <c r="U20" s="226"/>
      <c r="V20" s="406"/>
      <c r="W20" s="406"/>
      <c r="X20" s="406"/>
      <c r="Y20" s="406"/>
      <c r="Z20" s="88"/>
      <c r="AA20" s="88"/>
      <c r="AB20" s="91"/>
      <c r="AC20" s="91"/>
      <c r="AD20" s="92"/>
      <c r="AE20" s="92"/>
      <c r="AF20" s="92"/>
      <c r="AG20" s="91"/>
      <c r="AH20" s="92"/>
      <c r="AI20" s="92"/>
      <c r="AJ20" s="92"/>
      <c r="AK20" s="90"/>
      <c r="AL20" s="90"/>
      <c r="AM20" s="90"/>
      <c r="AN20" s="88"/>
      <c r="AO20" s="88"/>
      <c r="AP20" s="88"/>
      <c r="AQ20" s="88"/>
      <c r="AR20" s="88"/>
      <c r="AS20" s="88"/>
      <c r="AT20" s="88"/>
      <c r="AU20" s="88"/>
      <c r="AV20" s="88"/>
      <c r="AW20" s="88"/>
      <c r="AX20" s="88"/>
      <c r="AY20" s="88"/>
      <c r="AZ20" s="88"/>
      <c r="BA20" s="88"/>
      <c r="BB20" s="88"/>
      <c r="BC20" s="88"/>
      <c r="BD20" s="88"/>
      <c r="BE20" s="88"/>
      <c r="BF20" s="88"/>
      <c r="BG20" s="88"/>
      <c r="BH20" s="88"/>
      <c r="BI20" s="88"/>
      <c r="BJ20" s="88"/>
      <c r="BK20" s="88"/>
      <c r="BL20" s="88"/>
      <c r="BM20" s="88"/>
      <c r="BN20" s="88"/>
      <c r="BO20" s="88"/>
      <c r="BP20" s="88"/>
      <c r="BQ20" s="88"/>
      <c r="BR20" s="88"/>
      <c r="BS20" s="88"/>
      <c r="BT20" s="88"/>
      <c r="BU20" s="88"/>
      <c r="BV20" s="88"/>
      <c r="BW20" s="88"/>
      <c r="BX20" s="88"/>
      <c r="BY20" s="88"/>
      <c r="BZ20" s="88"/>
      <c r="CA20" s="88"/>
      <c r="CB20" s="88"/>
      <c r="CC20" s="88"/>
      <c r="CD20" s="88"/>
      <c r="CE20" s="88"/>
    </row>
    <row r="21" spans="1:83" ht="22.5">
      <c r="A21" s="394"/>
      <c r="B21" s="396"/>
      <c r="C21" s="399"/>
      <c r="D21" s="93" t="s">
        <v>152</v>
      </c>
      <c r="E21" s="505"/>
      <c r="F21" s="505"/>
      <c r="G21" s="506"/>
      <c r="H21" s="506">
        <v>0</v>
      </c>
      <c r="I21" s="505">
        <v>0</v>
      </c>
      <c r="J21" s="505"/>
      <c r="K21" s="506"/>
      <c r="L21" s="505"/>
      <c r="M21" s="505"/>
      <c r="N21" s="402"/>
      <c r="O21" s="402"/>
      <c r="P21" s="406"/>
      <c r="Q21" s="402"/>
      <c r="R21" s="406"/>
      <c r="S21" s="406"/>
      <c r="T21" s="406"/>
      <c r="U21" s="226"/>
      <c r="V21" s="406"/>
      <c r="W21" s="406"/>
      <c r="X21" s="406"/>
      <c r="Y21" s="406"/>
      <c r="Z21" s="88"/>
      <c r="AA21" s="88"/>
      <c r="AB21" s="91"/>
      <c r="AC21" s="91"/>
      <c r="AD21" s="92"/>
      <c r="AE21" s="92"/>
      <c r="AF21" s="92"/>
      <c r="AG21" s="91"/>
      <c r="AH21" s="92"/>
      <c r="AI21" s="92"/>
      <c r="AJ21" s="92"/>
      <c r="AK21" s="90"/>
      <c r="AL21" s="90"/>
      <c r="AM21" s="90"/>
      <c r="AN21" s="88"/>
      <c r="AO21" s="88"/>
      <c r="AP21" s="88"/>
      <c r="AQ21" s="88"/>
      <c r="AR21" s="88"/>
      <c r="AS21" s="88"/>
      <c r="AT21" s="88"/>
      <c r="AU21" s="88"/>
      <c r="AV21" s="88"/>
      <c r="AW21" s="88"/>
      <c r="AX21" s="88"/>
      <c r="AY21" s="88"/>
      <c r="AZ21" s="88"/>
      <c r="BA21" s="88"/>
      <c r="BB21" s="88"/>
      <c r="BC21" s="88"/>
      <c r="BD21" s="88"/>
      <c r="BE21" s="88"/>
      <c r="BF21" s="88"/>
      <c r="BG21" s="88"/>
      <c r="BH21" s="88"/>
      <c r="BI21" s="88"/>
      <c r="BJ21" s="88"/>
      <c r="BK21" s="88"/>
      <c r="BL21" s="88"/>
      <c r="BM21" s="88"/>
      <c r="BN21" s="88"/>
      <c r="BO21" s="88"/>
      <c r="BP21" s="88"/>
      <c r="BQ21" s="88"/>
      <c r="BR21" s="88"/>
      <c r="BS21" s="88"/>
      <c r="BT21" s="88"/>
      <c r="BU21" s="88"/>
      <c r="BV21" s="88"/>
      <c r="BW21" s="88"/>
      <c r="BX21" s="88"/>
      <c r="BY21" s="88"/>
      <c r="BZ21" s="88"/>
      <c r="CA21" s="88"/>
      <c r="CB21" s="88"/>
      <c r="CC21" s="88"/>
      <c r="CD21" s="88"/>
      <c r="CE21" s="88"/>
    </row>
    <row r="22" spans="1:83" ht="34.5" thickBot="1">
      <c r="A22" s="394"/>
      <c r="B22" s="397"/>
      <c r="C22" s="400"/>
      <c r="D22" s="96" t="s">
        <v>153</v>
      </c>
      <c r="E22" s="98"/>
      <c r="F22" s="98"/>
      <c r="G22" s="97"/>
      <c r="H22" s="97">
        <v>398263591</v>
      </c>
      <c r="I22" s="98">
        <v>398263591</v>
      </c>
      <c r="J22" s="98"/>
      <c r="K22" s="97"/>
      <c r="L22" s="98">
        <v>365963591</v>
      </c>
      <c r="M22" s="98">
        <v>365963591</v>
      </c>
      <c r="N22" s="403"/>
      <c r="O22" s="403"/>
      <c r="P22" s="407"/>
      <c r="Q22" s="403"/>
      <c r="R22" s="407"/>
      <c r="S22" s="407"/>
      <c r="T22" s="407"/>
      <c r="U22" s="227"/>
      <c r="V22" s="407"/>
      <c r="W22" s="407"/>
      <c r="X22" s="407"/>
      <c r="Y22" s="407"/>
      <c r="Z22" s="88"/>
      <c r="AA22" s="88"/>
      <c r="AB22" s="91"/>
      <c r="AC22" s="91"/>
      <c r="AD22" s="92"/>
      <c r="AE22" s="92"/>
      <c r="AF22" s="92"/>
      <c r="AG22" s="91"/>
      <c r="AH22" s="92"/>
      <c r="AI22" s="92"/>
      <c r="AJ22" s="92"/>
      <c r="AK22" s="90"/>
      <c r="AL22" s="90"/>
      <c r="AM22" s="90"/>
      <c r="AN22" s="88"/>
      <c r="AO22" s="88"/>
      <c r="AP22" s="88"/>
      <c r="AQ22" s="88"/>
      <c r="AR22" s="88"/>
      <c r="AS22" s="88"/>
      <c r="AT22" s="88"/>
      <c r="AU22" s="88"/>
      <c r="AV22" s="88"/>
      <c r="AW22" s="88"/>
      <c r="AX22" s="88"/>
      <c r="AY22" s="88"/>
      <c r="AZ22" s="88"/>
      <c r="BA22" s="88"/>
      <c r="BB22" s="88"/>
      <c r="BC22" s="88"/>
      <c r="BD22" s="88"/>
      <c r="BE22" s="88"/>
      <c r="BF22" s="88"/>
      <c r="BG22" s="88"/>
      <c r="BH22" s="88"/>
      <c r="BI22" s="88"/>
      <c r="BJ22" s="88"/>
      <c r="BK22" s="88"/>
      <c r="BL22" s="88"/>
      <c r="BM22" s="88"/>
      <c r="BN22" s="88"/>
      <c r="BO22" s="88"/>
      <c r="BP22" s="88"/>
      <c r="BQ22" s="88"/>
      <c r="BR22" s="88"/>
      <c r="BS22" s="88"/>
      <c r="BT22" s="88"/>
      <c r="BU22" s="88"/>
      <c r="BV22" s="88"/>
      <c r="BW22" s="88"/>
      <c r="BX22" s="88"/>
      <c r="BY22" s="88"/>
      <c r="BZ22" s="88"/>
      <c r="CA22" s="88"/>
      <c r="CB22" s="88"/>
      <c r="CC22" s="88"/>
      <c r="CD22" s="88"/>
      <c r="CE22" s="88"/>
    </row>
    <row r="23" spans="1:83" ht="22.5">
      <c r="A23" s="507">
        <v>5</v>
      </c>
      <c r="B23" s="395" t="s">
        <v>94</v>
      </c>
      <c r="C23" s="398" t="s">
        <v>154</v>
      </c>
      <c r="D23" s="99" t="s">
        <v>141</v>
      </c>
      <c r="E23" s="508"/>
      <c r="F23" s="508"/>
      <c r="G23" s="509"/>
      <c r="H23" s="509">
        <v>0.88</v>
      </c>
      <c r="I23" s="508">
        <v>0.88</v>
      </c>
      <c r="J23" s="508"/>
      <c r="K23" s="509"/>
      <c r="L23" s="510">
        <v>0.8775</v>
      </c>
      <c r="M23" s="510">
        <v>0.88</v>
      </c>
      <c r="N23" s="401" t="s">
        <v>142</v>
      </c>
      <c r="O23" s="401" t="s">
        <v>143</v>
      </c>
      <c r="P23" s="405" t="s">
        <v>144</v>
      </c>
      <c r="Q23" s="401" t="s">
        <v>145</v>
      </c>
      <c r="R23" s="405" t="s">
        <v>142</v>
      </c>
      <c r="S23" s="405" t="s">
        <v>146</v>
      </c>
      <c r="T23" s="405" t="s">
        <v>147</v>
      </c>
      <c r="U23" s="225"/>
      <c r="V23" s="405" t="s">
        <v>148</v>
      </c>
      <c r="W23" s="405" t="s">
        <v>149</v>
      </c>
      <c r="X23" s="405" t="s">
        <v>150</v>
      </c>
      <c r="Y23" s="408">
        <v>1053</v>
      </c>
      <c r="Z23" s="88"/>
      <c r="AA23" s="88"/>
      <c r="AB23" s="91"/>
      <c r="AC23" s="91"/>
      <c r="AD23" s="92"/>
      <c r="AE23" s="92"/>
      <c r="AF23" s="92"/>
      <c r="AG23" s="91"/>
      <c r="AH23" s="92"/>
      <c r="AI23" s="92"/>
      <c r="AJ23" s="92"/>
      <c r="AK23" s="90"/>
      <c r="AL23" s="90"/>
      <c r="AM23" s="90"/>
      <c r="AN23" s="88"/>
      <c r="AO23" s="88"/>
      <c r="AP23" s="88"/>
      <c r="AQ23" s="88"/>
      <c r="AR23" s="88"/>
      <c r="AS23" s="88"/>
      <c r="AT23" s="88"/>
      <c r="AU23" s="88"/>
      <c r="AV23" s="88"/>
      <c r="AW23" s="88"/>
      <c r="AX23" s="88"/>
      <c r="AY23" s="88"/>
      <c r="AZ23" s="88"/>
      <c r="BA23" s="88"/>
      <c r="BB23" s="88"/>
      <c r="BC23" s="88"/>
      <c r="BD23" s="88"/>
      <c r="BE23" s="88"/>
      <c r="BF23" s="88"/>
      <c r="BG23" s="88"/>
      <c r="BH23" s="88"/>
      <c r="BI23" s="88"/>
      <c r="BJ23" s="88"/>
      <c r="BK23" s="88"/>
      <c r="BL23" s="88"/>
      <c r="BM23" s="88"/>
      <c r="BN23" s="88"/>
      <c r="BO23" s="88"/>
      <c r="BP23" s="88"/>
      <c r="BQ23" s="88"/>
      <c r="BR23" s="88"/>
      <c r="BS23" s="88"/>
      <c r="BT23" s="88"/>
      <c r="BU23" s="88"/>
      <c r="BV23" s="88"/>
      <c r="BW23" s="88"/>
      <c r="BX23" s="88"/>
      <c r="BY23" s="88"/>
      <c r="BZ23" s="88"/>
      <c r="CA23" s="88"/>
      <c r="CB23" s="88"/>
      <c r="CC23" s="88"/>
      <c r="CD23" s="88"/>
      <c r="CE23" s="88"/>
    </row>
    <row r="24" spans="1:83" ht="23.25" thickBot="1">
      <c r="A24" s="511"/>
      <c r="B24" s="396"/>
      <c r="C24" s="399"/>
      <c r="D24" s="93" t="s">
        <v>151</v>
      </c>
      <c r="E24" s="95"/>
      <c r="F24" s="95"/>
      <c r="G24" s="94"/>
      <c r="H24" s="94">
        <v>524176500</v>
      </c>
      <c r="I24" s="95">
        <v>538355500</v>
      </c>
      <c r="J24" s="95"/>
      <c r="K24" s="94"/>
      <c r="L24" s="95">
        <v>500528500</v>
      </c>
      <c r="M24" s="95">
        <v>537875500</v>
      </c>
      <c r="N24" s="402"/>
      <c r="O24" s="402"/>
      <c r="P24" s="406"/>
      <c r="Q24" s="402"/>
      <c r="R24" s="406"/>
      <c r="S24" s="406"/>
      <c r="T24" s="406"/>
      <c r="U24" s="226"/>
      <c r="V24" s="406"/>
      <c r="W24" s="406"/>
      <c r="X24" s="406"/>
      <c r="Y24" s="406"/>
      <c r="Z24" s="88"/>
      <c r="AA24" s="88"/>
      <c r="AB24" s="91"/>
      <c r="AC24" s="91"/>
      <c r="AD24" s="92"/>
      <c r="AE24" s="92"/>
      <c r="AF24" s="92"/>
      <c r="AG24" s="91"/>
      <c r="AH24" s="92"/>
      <c r="AI24" s="92"/>
      <c r="AJ24" s="92"/>
      <c r="AK24" s="90"/>
      <c r="AL24" s="90"/>
      <c r="AM24" s="90"/>
      <c r="AN24" s="88"/>
      <c r="AO24" s="88"/>
      <c r="AP24" s="88"/>
      <c r="AQ24" s="88"/>
      <c r="AR24" s="88"/>
      <c r="AS24" s="88"/>
      <c r="AT24" s="88"/>
      <c r="AU24" s="88"/>
      <c r="AV24" s="88"/>
      <c r="AW24" s="88"/>
      <c r="AX24" s="88"/>
      <c r="AY24" s="88"/>
      <c r="AZ24" s="88"/>
      <c r="BA24" s="88"/>
      <c r="BB24" s="88"/>
      <c r="BC24" s="88"/>
      <c r="BD24" s="88"/>
      <c r="BE24" s="88"/>
      <c r="BF24" s="88"/>
      <c r="BG24" s="88"/>
      <c r="BH24" s="88"/>
      <c r="BI24" s="88"/>
      <c r="BJ24" s="88"/>
      <c r="BK24" s="88"/>
      <c r="BL24" s="88"/>
      <c r="BM24" s="88"/>
      <c r="BN24" s="88"/>
      <c r="BO24" s="88"/>
      <c r="BP24" s="88"/>
      <c r="BQ24" s="88"/>
      <c r="BR24" s="88"/>
      <c r="BS24" s="88"/>
      <c r="BT24" s="88"/>
      <c r="BU24" s="88"/>
      <c r="BV24" s="88"/>
      <c r="BW24" s="88"/>
      <c r="BX24" s="88"/>
      <c r="BY24" s="88"/>
      <c r="BZ24" s="88"/>
      <c r="CA24" s="88"/>
      <c r="CB24" s="88"/>
      <c r="CC24" s="88"/>
      <c r="CD24" s="88"/>
      <c r="CE24" s="88"/>
    </row>
    <row r="25" spans="1:83" ht="22.5">
      <c r="A25" s="511"/>
      <c r="B25" s="396"/>
      <c r="C25" s="399"/>
      <c r="D25" s="93" t="s">
        <v>152</v>
      </c>
      <c r="E25" s="504"/>
      <c r="F25" s="504"/>
      <c r="G25" s="503"/>
      <c r="H25" s="503">
        <v>0</v>
      </c>
      <c r="I25" s="504">
        <v>0</v>
      </c>
      <c r="J25" s="504"/>
      <c r="K25" s="503"/>
      <c r="L25" s="504"/>
      <c r="M25" s="116"/>
      <c r="N25" s="402"/>
      <c r="O25" s="402"/>
      <c r="P25" s="406"/>
      <c r="Q25" s="402"/>
      <c r="R25" s="406"/>
      <c r="S25" s="406"/>
      <c r="T25" s="406"/>
      <c r="U25" s="226"/>
      <c r="V25" s="406"/>
      <c r="W25" s="406"/>
      <c r="X25" s="406"/>
      <c r="Y25" s="406"/>
      <c r="Z25" s="88"/>
      <c r="AA25" s="88"/>
      <c r="AB25" s="91"/>
      <c r="AC25" s="91"/>
      <c r="AD25" s="92"/>
      <c r="AE25" s="92"/>
      <c r="AF25" s="92"/>
      <c r="AG25" s="91"/>
      <c r="AH25" s="92"/>
      <c r="AI25" s="92"/>
      <c r="AJ25" s="92"/>
      <c r="AK25" s="90"/>
      <c r="AL25" s="90"/>
      <c r="AM25" s="90"/>
      <c r="AN25" s="88"/>
      <c r="AO25" s="88"/>
      <c r="AP25" s="88"/>
      <c r="AQ25" s="88"/>
      <c r="AR25" s="88"/>
      <c r="AS25" s="88"/>
      <c r="AT25" s="88"/>
      <c r="AU25" s="88"/>
      <c r="AV25" s="88"/>
      <c r="AW25" s="88"/>
      <c r="AX25" s="88"/>
      <c r="AY25" s="88"/>
      <c r="AZ25" s="88"/>
      <c r="BA25" s="88"/>
      <c r="BB25" s="88"/>
      <c r="BC25" s="88"/>
      <c r="BD25" s="88"/>
      <c r="BE25" s="88"/>
      <c r="BF25" s="88"/>
      <c r="BG25" s="88"/>
      <c r="BH25" s="88"/>
      <c r="BI25" s="88"/>
      <c r="BJ25" s="88"/>
      <c r="BK25" s="88"/>
      <c r="BL25" s="88"/>
      <c r="BM25" s="88"/>
      <c r="BN25" s="88"/>
      <c r="BO25" s="88"/>
      <c r="BP25" s="88"/>
      <c r="BQ25" s="88"/>
      <c r="BR25" s="88"/>
      <c r="BS25" s="88"/>
      <c r="BT25" s="88"/>
      <c r="BU25" s="88"/>
      <c r="BV25" s="88"/>
      <c r="BW25" s="88"/>
      <c r="BX25" s="88"/>
      <c r="BY25" s="88"/>
      <c r="BZ25" s="88"/>
      <c r="CA25" s="88"/>
      <c r="CB25" s="88"/>
      <c r="CC25" s="88"/>
      <c r="CD25" s="88"/>
      <c r="CE25" s="88"/>
    </row>
    <row r="26" spans="1:83" ht="34.5" thickBot="1">
      <c r="A26" s="512"/>
      <c r="B26" s="397"/>
      <c r="C26" s="400"/>
      <c r="D26" s="96" t="s">
        <v>153</v>
      </c>
      <c r="E26" s="98"/>
      <c r="F26" s="98"/>
      <c r="G26" s="97"/>
      <c r="H26" s="97">
        <v>2885500</v>
      </c>
      <c r="I26" s="98">
        <v>2885500</v>
      </c>
      <c r="J26" s="98"/>
      <c r="K26" s="97"/>
      <c r="L26" s="98">
        <v>2885500</v>
      </c>
      <c r="M26" s="98">
        <v>2885500</v>
      </c>
      <c r="N26" s="403"/>
      <c r="O26" s="403"/>
      <c r="P26" s="407"/>
      <c r="Q26" s="403"/>
      <c r="R26" s="407"/>
      <c r="S26" s="407"/>
      <c r="T26" s="407"/>
      <c r="U26" s="227"/>
      <c r="V26" s="407"/>
      <c r="W26" s="407"/>
      <c r="X26" s="407"/>
      <c r="Y26" s="407"/>
      <c r="Z26" s="88"/>
      <c r="AA26" s="88"/>
      <c r="AB26" s="91"/>
      <c r="AC26" s="91"/>
      <c r="AD26" s="92"/>
      <c r="AE26" s="92"/>
      <c r="AF26" s="92"/>
      <c r="AG26" s="91"/>
      <c r="AH26" s="92"/>
      <c r="AI26" s="92"/>
      <c r="AJ26" s="92"/>
      <c r="AK26" s="90"/>
      <c r="AL26" s="90"/>
      <c r="AM26" s="90"/>
      <c r="AN26" s="88"/>
      <c r="AO26" s="88"/>
      <c r="AP26" s="88"/>
      <c r="AQ26" s="88"/>
      <c r="AR26" s="88"/>
      <c r="AS26" s="88"/>
      <c r="AT26" s="88"/>
      <c r="AU26" s="88"/>
      <c r="AV26" s="88"/>
      <c r="AW26" s="88"/>
      <c r="AX26" s="88"/>
      <c r="AY26" s="88"/>
      <c r="AZ26" s="88"/>
      <c r="BA26" s="88"/>
      <c r="BB26" s="88"/>
      <c r="BC26" s="88"/>
      <c r="BD26" s="88"/>
      <c r="BE26" s="88"/>
      <c r="BF26" s="88"/>
      <c r="BG26" s="88"/>
      <c r="BH26" s="88"/>
      <c r="BI26" s="88"/>
      <c r="BJ26" s="88"/>
      <c r="BK26" s="88"/>
      <c r="BL26" s="88"/>
      <c r="BM26" s="88"/>
      <c r="BN26" s="88"/>
      <c r="BO26" s="88"/>
      <c r="BP26" s="88"/>
      <c r="BQ26" s="88"/>
      <c r="BR26" s="88"/>
      <c r="BS26" s="88"/>
      <c r="BT26" s="88"/>
      <c r="BU26" s="88"/>
      <c r="BV26" s="88"/>
      <c r="BW26" s="88"/>
      <c r="BX26" s="88"/>
      <c r="BY26" s="88"/>
      <c r="BZ26" s="88"/>
      <c r="CA26" s="88"/>
      <c r="CB26" s="88"/>
      <c r="CC26" s="88"/>
      <c r="CD26" s="88"/>
      <c r="CE26" s="88"/>
    </row>
    <row r="27" spans="1:83" ht="22.5">
      <c r="A27" s="507">
        <v>6</v>
      </c>
      <c r="B27" s="395" t="s">
        <v>95</v>
      </c>
      <c r="C27" s="398" t="s">
        <v>155</v>
      </c>
      <c r="D27" s="99" t="s">
        <v>141</v>
      </c>
      <c r="E27" s="513"/>
      <c r="F27" s="508"/>
      <c r="G27" s="508"/>
      <c r="H27" s="509">
        <v>0.82</v>
      </c>
      <c r="I27" s="508">
        <v>0.82</v>
      </c>
      <c r="J27" s="508"/>
      <c r="K27" s="509"/>
      <c r="L27" s="508">
        <v>0.82</v>
      </c>
      <c r="M27" s="508">
        <v>0.82</v>
      </c>
      <c r="N27" s="401" t="s">
        <v>142</v>
      </c>
      <c r="O27" s="401" t="s">
        <v>143</v>
      </c>
      <c r="P27" s="405" t="s">
        <v>144</v>
      </c>
      <c r="Q27" s="401" t="s">
        <v>145</v>
      </c>
      <c r="R27" s="405" t="s">
        <v>142</v>
      </c>
      <c r="S27" s="405" t="s">
        <v>146</v>
      </c>
      <c r="T27" s="405" t="s">
        <v>147</v>
      </c>
      <c r="U27" s="225"/>
      <c r="V27" s="405" t="s">
        <v>148</v>
      </c>
      <c r="W27" s="405" t="s">
        <v>149</v>
      </c>
      <c r="X27" s="405" t="s">
        <v>150</v>
      </c>
      <c r="Y27" s="408">
        <v>1053</v>
      </c>
      <c r="Z27" s="88"/>
      <c r="AA27" s="88"/>
      <c r="AB27" s="91"/>
      <c r="AC27" s="91"/>
      <c r="AD27" s="92"/>
      <c r="AE27" s="92"/>
      <c r="AF27" s="92"/>
      <c r="AG27" s="91"/>
      <c r="AH27" s="92"/>
      <c r="AI27" s="92"/>
      <c r="AJ27" s="92"/>
      <c r="AK27" s="90"/>
      <c r="AL27" s="90"/>
      <c r="AM27" s="90"/>
      <c r="AN27" s="88"/>
      <c r="AO27" s="88"/>
      <c r="AP27" s="88"/>
      <c r="AQ27" s="88"/>
      <c r="AR27" s="88"/>
      <c r="AS27" s="88"/>
      <c r="AT27" s="88"/>
      <c r="AU27" s="88"/>
      <c r="AV27" s="88"/>
      <c r="AW27" s="88"/>
      <c r="AX27" s="88"/>
      <c r="AY27" s="88"/>
      <c r="AZ27" s="88"/>
      <c r="BA27" s="88"/>
      <c r="BB27" s="88"/>
      <c r="BC27" s="88"/>
      <c r="BD27" s="88"/>
      <c r="BE27" s="88"/>
      <c r="BF27" s="88"/>
      <c r="BG27" s="88"/>
      <c r="BH27" s="88"/>
      <c r="BI27" s="88"/>
      <c r="BJ27" s="88"/>
      <c r="BK27" s="88"/>
      <c r="BL27" s="88"/>
      <c r="BM27" s="88"/>
      <c r="BN27" s="88"/>
      <c r="BO27" s="88"/>
      <c r="BP27" s="88"/>
      <c r="BQ27" s="88"/>
      <c r="BR27" s="88"/>
      <c r="BS27" s="88"/>
      <c r="BT27" s="88"/>
      <c r="BU27" s="88"/>
      <c r="BV27" s="88"/>
      <c r="BW27" s="88"/>
      <c r="BX27" s="88"/>
      <c r="BY27" s="88"/>
      <c r="BZ27" s="88"/>
      <c r="CA27" s="88"/>
      <c r="CB27" s="88"/>
      <c r="CC27" s="88"/>
      <c r="CD27" s="88"/>
      <c r="CE27" s="88"/>
    </row>
    <row r="28" spans="1:83" ht="22.5">
      <c r="A28" s="511"/>
      <c r="B28" s="396"/>
      <c r="C28" s="399"/>
      <c r="D28" s="93" t="s">
        <v>151</v>
      </c>
      <c r="E28" s="95"/>
      <c r="F28" s="95"/>
      <c r="G28" s="95"/>
      <c r="H28" s="94">
        <v>522823500</v>
      </c>
      <c r="I28" s="95">
        <v>534037500</v>
      </c>
      <c r="J28" s="95"/>
      <c r="K28" s="94"/>
      <c r="L28" s="95">
        <v>522823500</v>
      </c>
      <c r="M28" s="95">
        <v>529542500</v>
      </c>
      <c r="N28" s="402"/>
      <c r="O28" s="402"/>
      <c r="P28" s="406"/>
      <c r="Q28" s="402"/>
      <c r="R28" s="406"/>
      <c r="S28" s="406"/>
      <c r="T28" s="406"/>
      <c r="U28" s="226"/>
      <c r="V28" s="406"/>
      <c r="W28" s="406"/>
      <c r="X28" s="406"/>
      <c r="Y28" s="406"/>
      <c r="Z28" s="88"/>
      <c r="AA28" s="88"/>
      <c r="AB28" s="91"/>
      <c r="AC28" s="91"/>
      <c r="AD28" s="92"/>
      <c r="AE28" s="92"/>
      <c r="AF28" s="92"/>
      <c r="AG28" s="91"/>
      <c r="AH28" s="92"/>
      <c r="AI28" s="92"/>
      <c r="AJ28" s="92"/>
      <c r="AK28" s="90"/>
      <c r="AL28" s="90"/>
      <c r="AM28" s="90"/>
      <c r="AN28" s="88"/>
      <c r="AO28" s="88"/>
      <c r="AP28" s="88"/>
      <c r="AQ28" s="88"/>
      <c r="AR28" s="88"/>
      <c r="AS28" s="88"/>
      <c r="AT28" s="88"/>
      <c r="AU28" s="88"/>
      <c r="AV28" s="88"/>
      <c r="AW28" s="88"/>
      <c r="AX28" s="88"/>
      <c r="AY28" s="88"/>
      <c r="AZ28" s="88"/>
      <c r="BA28" s="88"/>
      <c r="BB28" s="88"/>
      <c r="BC28" s="88"/>
      <c r="BD28" s="88"/>
      <c r="BE28" s="88"/>
      <c r="BF28" s="88"/>
      <c r="BG28" s="88"/>
      <c r="BH28" s="88"/>
      <c r="BI28" s="88"/>
      <c r="BJ28" s="88"/>
      <c r="BK28" s="88"/>
      <c r="BL28" s="88"/>
      <c r="BM28" s="88"/>
      <c r="BN28" s="88"/>
      <c r="BO28" s="88"/>
      <c r="BP28" s="88"/>
      <c r="BQ28" s="88"/>
      <c r="BR28" s="88"/>
      <c r="BS28" s="88"/>
      <c r="BT28" s="88"/>
      <c r="BU28" s="88"/>
      <c r="BV28" s="88"/>
      <c r="BW28" s="88"/>
      <c r="BX28" s="88"/>
      <c r="BY28" s="88"/>
      <c r="BZ28" s="88"/>
      <c r="CA28" s="88"/>
      <c r="CB28" s="88"/>
      <c r="CC28" s="88"/>
      <c r="CD28" s="88"/>
      <c r="CE28" s="88"/>
    </row>
    <row r="29" spans="1:83" ht="22.5">
      <c r="A29" s="511"/>
      <c r="B29" s="396"/>
      <c r="C29" s="399"/>
      <c r="D29" s="93" t="s">
        <v>152</v>
      </c>
      <c r="E29" s="504"/>
      <c r="F29" s="504"/>
      <c r="G29" s="504"/>
      <c r="H29" s="504">
        <v>0</v>
      </c>
      <c r="I29" s="504">
        <v>0</v>
      </c>
      <c r="J29" s="504"/>
      <c r="K29" s="503"/>
      <c r="L29" s="504"/>
      <c r="M29" s="504"/>
      <c r="N29" s="402"/>
      <c r="O29" s="402"/>
      <c r="P29" s="406"/>
      <c r="Q29" s="402"/>
      <c r="R29" s="406"/>
      <c r="S29" s="406"/>
      <c r="T29" s="406"/>
      <c r="U29" s="226"/>
      <c r="V29" s="406"/>
      <c r="W29" s="406"/>
      <c r="X29" s="406"/>
      <c r="Y29" s="406"/>
      <c r="Z29" s="88"/>
      <c r="AA29" s="88"/>
      <c r="AB29" s="91"/>
      <c r="AC29" s="91"/>
      <c r="AD29" s="92"/>
      <c r="AE29" s="92"/>
      <c r="AF29" s="92"/>
      <c r="AG29" s="91"/>
      <c r="AH29" s="92"/>
      <c r="AI29" s="92"/>
      <c r="AJ29" s="92"/>
      <c r="AK29" s="90"/>
      <c r="AL29" s="90"/>
      <c r="AM29" s="90"/>
      <c r="AN29" s="88"/>
      <c r="AO29" s="88"/>
      <c r="AP29" s="88"/>
      <c r="AQ29" s="88"/>
      <c r="AR29" s="88"/>
      <c r="AS29" s="88"/>
      <c r="AT29" s="88"/>
      <c r="AU29" s="88"/>
      <c r="AV29" s="88"/>
      <c r="AW29" s="88"/>
      <c r="AX29" s="88"/>
      <c r="AY29" s="88"/>
      <c r="AZ29" s="88"/>
      <c r="BA29" s="88"/>
      <c r="BB29" s="88"/>
      <c r="BC29" s="88"/>
      <c r="BD29" s="88"/>
      <c r="BE29" s="88"/>
      <c r="BF29" s="88"/>
      <c r="BG29" s="88"/>
      <c r="BH29" s="88"/>
      <c r="BI29" s="88"/>
      <c r="BJ29" s="88"/>
      <c r="BK29" s="88"/>
      <c r="BL29" s="88"/>
      <c r="BM29" s="88"/>
      <c r="BN29" s="88"/>
      <c r="BO29" s="88"/>
      <c r="BP29" s="88"/>
      <c r="BQ29" s="88"/>
      <c r="BR29" s="88"/>
      <c r="BS29" s="88"/>
      <c r="BT29" s="88"/>
      <c r="BU29" s="88"/>
      <c r="BV29" s="88"/>
      <c r="BW29" s="88"/>
      <c r="BX29" s="88"/>
      <c r="BY29" s="88"/>
      <c r="BZ29" s="88"/>
      <c r="CA29" s="88"/>
      <c r="CB29" s="88"/>
      <c r="CC29" s="88"/>
      <c r="CD29" s="88"/>
      <c r="CE29" s="88"/>
    </row>
    <row r="30" spans="1:83" ht="34.5" thickBot="1">
      <c r="A30" s="512"/>
      <c r="B30" s="514"/>
      <c r="C30" s="515"/>
      <c r="D30" s="516" t="s">
        <v>153</v>
      </c>
      <c r="E30" s="517"/>
      <c r="F30" s="517"/>
      <c r="G30" s="517"/>
      <c r="H30" s="517">
        <v>25702333</v>
      </c>
      <c r="I30" s="517">
        <v>25702333</v>
      </c>
      <c r="J30" s="517"/>
      <c r="K30" s="518"/>
      <c r="L30" s="517">
        <v>25702333</v>
      </c>
      <c r="M30" s="517">
        <v>25702333</v>
      </c>
      <c r="N30" s="403"/>
      <c r="O30" s="403"/>
      <c r="P30" s="407"/>
      <c r="Q30" s="403"/>
      <c r="R30" s="407"/>
      <c r="S30" s="407"/>
      <c r="T30" s="407"/>
      <c r="U30" s="227"/>
      <c r="V30" s="407"/>
      <c r="W30" s="407"/>
      <c r="X30" s="407"/>
      <c r="Y30" s="407"/>
      <c r="Z30" s="88"/>
      <c r="AA30" s="88"/>
      <c r="AB30" s="91"/>
      <c r="AC30" s="91"/>
      <c r="AD30" s="92"/>
      <c r="AE30" s="92"/>
      <c r="AF30" s="92"/>
      <c r="AG30" s="91"/>
      <c r="AH30" s="92"/>
      <c r="AI30" s="92"/>
      <c r="AJ30" s="92"/>
      <c r="AK30" s="90"/>
      <c r="AL30" s="90"/>
      <c r="AM30" s="90"/>
      <c r="AN30" s="88"/>
      <c r="AO30" s="88"/>
      <c r="AP30" s="88"/>
      <c r="AQ30" s="88"/>
      <c r="AR30" s="88"/>
      <c r="AS30" s="88"/>
      <c r="AT30" s="88"/>
      <c r="AU30" s="88"/>
      <c r="AV30" s="88"/>
      <c r="AW30" s="88"/>
      <c r="AX30" s="88"/>
      <c r="AY30" s="88"/>
      <c r="AZ30" s="88"/>
      <c r="BA30" s="88"/>
      <c r="BB30" s="88"/>
      <c r="BC30" s="88"/>
      <c r="BD30" s="88"/>
      <c r="BE30" s="88"/>
      <c r="BF30" s="88"/>
      <c r="BG30" s="88"/>
      <c r="BH30" s="88"/>
      <c r="BI30" s="88"/>
      <c r="BJ30" s="88"/>
      <c r="BK30" s="88"/>
      <c r="BL30" s="88"/>
      <c r="BM30" s="88"/>
      <c r="BN30" s="88"/>
      <c r="BO30" s="88"/>
      <c r="BP30" s="88"/>
      <c r="BQ30" s="88"/>
      <c r="BR30" s="88"/>
      <c r="BS30" s="88"/>
      <c r="BT30" s="88"/>
      <c r="BU30" s="88"/>
      <c r="BV30" s="88"/>
      <c r="BW30" s="88"/>
      <c r="BX30" s="88"/>
      <c r="BY30" s="88"/>
      <c r="BZ30" s="88"/>
      <c r="CA30" s="88"/>
      <c r="CB30" s="88"/>
      <c r="CC30" s="88"/>
      <c r="CD30" s="88"/>
      <c r="CE30" s="88"/>
    </row>
    <row r="31" spans="1:83" ht="22.5">
      <c r="A31" s="486" t="s">
        <v>156</v>
      </c>
      <c r="B31" s="487"/>
      <c r="C31" s="487"/>
      <c r="D31" s="519" t="s">
        <v>157</v>
      </c>
      <c r="E31" s="520">
        <v>0</v>
      </c>
      <c r="F31" s="520"/>
      <c r="G31" s="520"/>
      <c r="H31" s="520"/>
      <c r="I31" s="520">
        <v>5392090013</v>
      </c>
      <c r="J31" s="520"/>
      <c r="K31" s="520"/>
      <c r="L31" s="520"/>
      <c r="M31" s="521">
        <v>5240588317</v>
      </c>
      <c r="N31" s="100"/>
      <c r="O31" s="100"/>
      <c r="P31" s="100"/>
      <c r="Q31" s="100"/>
      <c r="R31" s="101"/>
      <c r="S31" s="101"/>
      <c r="T31" s="101"/>
      <c r="U31" s="101"/>
      <c r="V31" s="101"/>
      <c r="W31" s="101"/>
      <c r="X31" s="102"/>
      <c r="Y31" s="102"/>
      <c r="Z31" s="103"/>
      <c r="AA31" s="104"/>
      <c r="AB31" s="105"/>
      <c r="AC31" s="105"/>
      <c r="AD31" s="105"/>
      <c r="AE31" s="105"/>
      <c r="AF31" s="105"/>
      <c r="AG31" s="105"/>
      <c r="AH31" s="105"/>
      <c r="AI31" s="105"/>
      <c r="AJ31" s="105"/>
      <c r="AK31" s="106"/>
      <c r="AL31" s="106"/>
      <c r="AM31" s="106"/>
      <c r="AN31" s="104"/>
      <c r="AO31" s="104"/>
      <c r="AP31" s="104"/>
      <c r="AQ31" s="104"/>
      <c r="AR31" s="104"/>
      <c r="AS31" s="104"/>
      <c r="AT31" s="104"/>
      <c r="AU31" s="104"/>
      <c r="AV31" s="104"/>
      <c r="AW31" s="104"/>
      <c r="AX31" s="104"/>
      <c r="AY31" s="104"/>
      <c r="AZ31" s="104"/>
      <c r="BA31" s="104"/>
      <c r="BB31" s="104"/>
      <c r="BC31" s="104"/>
      <c r="BD31" s="104"/>
      <c r="BE31" s="104"/>
      <c r="BF31" s="104"/>
      <c r="BG31" s="104"/>
      <c r="BH31" s="104"/>
      <c r="BI31" s="104"/>
      <c r="BJ31" s="104"/>
      <c r="BK31" s="104"/>
      <c r="BL31" s="104"/>
      <c r="BM31" s="104"/>
      <c r="BN31" s="104"/>
      <c r="BO31" s="104"/>
      <c r="BP31" s="104"/>
      <c r="BQ31" s="104"/>
      <c r="BR31" s="104"/>
      <c r="BS31" s="104"/>
      <c r="BT31" s="104"/>
      <c r="BU31" s="104"/>
      <c r="BV31" s="104"/>
      <c r="BW31" s="104"/>
      <c r="BX31" s="107"/>
      <c r="BY31" s="107"/>
      <c r="BZ31" s="107"/>
      <c r="CA31" s="107"/>
      <c r="CB31" s="107"/>
      <c r="CC31" s="107"/>
      <c r="CD31" s="107"/>
      <c r="CE31" s="107"/>
    </row>
    <row r="32" spans="1:83" ht="22.5">
      <c r="A32" s="522"/>
      <c r="B32" s="523"/>
      <c r="C32" s="523"/>
      <c r="D32" s="524" t="s">
        <v>158</v>
      </c>
      <c r="E32" s="525">
        <v>0</v>
      </c>
      <c r="F32" s="525"/>
      <c r="G32" s="525"/>
      <c r="H32" s="525"/>
      <c r="I32" s="525">
        <v>763100014</v>
      </c>
      <c r="J32" s="525"/>
      <c r="K32" s="525"/>
      <c r="L32" s="525"/>
      <c r="M32" s="526">
        <v>727518501</v>
      </c>
      <c r="N32" s="100"/>
      <c r="O32" s="100"/>
      <c r="P32" s="100"/>
      <c r="Q32" s="100"/>
      <c r="R32" s="101"/>
      <c r="S32" s="101"/>
      <c r="T32" s="101"/>
      <c r="U32" s="101"/>
      <c r="V32" s="101"/>
      <c r="W32" s="101"/>
      <c r="X32" s="102"/>
      <c r="Y32" s="102"/>
      <c r="Z32" s="103"/>
      <c r="AA32" s="104"/>
      <c r="AB32" s="105"/>
      <c r="AC32" s="105"/>
      <c r="AD32" s="105"/>
      <c r="AE32" s="105"/>
      <c r="AF32" s="105"/>
      <c r="AG32" s="105"/>
      <c r="AH32" s="105"/>
      <c r="AI32" s="105"/>
      <c r="AJ32" s="105"/>
      <c r="AK32" s="106"/>
      <c r="AL32" s="106"/>
      <c r="AM32" s="106"/>
      <c r="AN32" s="104"/>
      <c r="AO32" s="104"/>
      <c r="AP32" s="104"/>
      <c r="AQ32" s="104"/>
      <c r="AR32" s="104"/>
      <c r="AS32" s="104"/>
      <c r="AT32" s="104"/>
      <c r="AU32" s="104"/>
      <c r="AV32" s="104"/>
      <c r="AW32" s="104"/>
      <c r="AX32" s="104"/>
      <c r="AY32" s="104"/>
      <c r="AZ32" s="104"/>
      <c r="BA32" s="104"/>
      <c r="BB32" s="104"/>
      <c r="BC32" s="104"/>
      <c r="BD32" s="104"/>
      <c r="BE32" s="104"/>
      <c r="BF32" s="104"/>
      <c r="BG32" s="104"/>
      <c r="BH32" s="104"/>
      <c r="BI32" s="104"/>
      <c r="BJ32" s="104"/>
      <c r="BK32" s="104"/>
      <c r="BL32" s="104"/>
      <c r="BM32" s="104"/>
      <c r="BN32" s="104"/>
      <c r="BO32" s="104"/>
      <c r="BP32" s="104"/>
      <c r="BQ32" s="104"/>
      <c r="BR32" s="104"/>
      <c r="BS32" s="104"/>
      <c r="BT32" s="104"/>
      <c r="BU32" s="104"/>
      <c r="BV32" s="104"/>
      <c r="BW32" s="104"/>
      <c r="BX32" s="107"/>
      <c r="BY32" s="107"/>
      <c r="BZ32" s="107"/>
      <c r="CA32" s="107"/>
      <c r="CB32" s="107"/>
      <c r="CC32" s="107"/>
      <c r="CD32" s="107"/>
      <c r="CE32" s="107"/>
    </row>
    <row r="33" spans="1:83" ht="34.5" thickBot="1">
      <c r="A33" s="493"/>
      <c r="B33" s="494"/>
      <c r="C33" s="494"/>
      <c r="D33" s="527" t="s">
        <v>159</v>
      </c>
      <c r="E33" s="528">
        <v>0</v>
      </c>
      <c r="F33" s="528"/>
      <c r="G33" s="528"/>
      <c r="H33" s="528"/>
      <c r="I33" s="529">
        <v>6155190027</v>
      </c>
      <c r="J33" s="528"/>
      <c r="K33" s="528"/>
      <c r="L33" s="528"/>
      <c r="M33" s="530">
        <v>5968106818</v>
      </c>
      <c r="N33" s="108"/>
      <c r="O33" s="108"/>
      <c r="P33" s="108"/>
      <c r="Q33" s="108"/>
      <c r="R33" s="108"/>
      <c r="S33" s="108"/>
      <c r="T33" s="108"/>
      <c r="U33" s="108"/>
      <c r="V33" s="409"/>
      <c r="W33" s="409"/>
      <c r="X33" s="409"/>
      <c r="Y33" s="409"/>
      <c r="Z33" s="103"/>
      <c r="AA33" s="104"/>
      <c r="AB33" s="105"/>
      <c r="AC33" s="105"/>
      <c r="AD33" s="105"/>
      <c r="AE33" s="105"/>
      <c r="AF33" s="105"/>
      <c r="AG33" s="105"/>
      <c r="AH33" s="105"/>
      <c r="AI33" s="105"/>
      <c r="AJ33" s="105"/>
      <c r="AK33" s="106"/>
      <c r="AL33" s="106"/>
      <c r="AM33" s="106"/>
      <c r="AN33" s="104"/>
      <c r="AO33" s="104"/>
      <c r="AP33" s="104"/>
      <c r="AQ33" s="104"/>
      <c r="AR33" s="104"/>
      <c r="AS33" s="104"/>
      <c r="AT33" s="104"/>
      <c r="AU33" s="104"/>
      <c r="AV33" s="104"/>
      <c r="AW33" s="104"/>
      <c r="AX33" s="104"/>
      <c r="AY33" s="104"/>
      <c r="AZ33" s="104"/>
      <c r="BA33" s="104"/>
      <c r="BB33" s="104"/>
      <c r="BC33" s="104"/>
      <c r="BD33" s="104"/>
      <c r="BE33" s="104"/>
      <c r="BF33" s="104"/>
      <c r="BG33" s="104"/>
      <c r="BH33" s="104"/>
      <c r="BI33" s="104"/>
      <c r="BJ33" s="104"/>
      <c r="BK33" s="104"/>
      <c r="BL33" s="104"/>
      <c r="BM33" s="104"/>
      <c r="BN33" s="104"/>
      <c r="BO33" s="104"/>
      <c r="BP33" s="104"/>
      <c r="BQ33" s="104"/>
      <c r="BR33" s="104"/>
      <c r="BS33" s="104"/>
      <c r="BT33" s="104"/>
      <c r="BU33" s="104"/>
      <c r="BV33" s="104"/>
      <c r="BW33" s="104"/>
      <c r="BX33" s="107"/>
      <c r="BY33" s="107"/>
      <c r="BZ33" s="107"/>
      <c r="CA33" s="107"/>
      <c r="CB33" s="107"/>
      <c r="CC33" s="107"/>
      <c r="CD33" s="107"/>
      <c r="CE33" s="107"/>
    </row>
    <row r="34" spans="1:83" ht="18">
      <c r="A34" s="109"/>
      <c r="B34" s="109"/>
      <c r="C34" s="109"/>
      <c r="D34" s="109"/>
      <c r="E34" s="110"/>
      <c r="F34" s="110"/>
      <c r="G34" s="110"/>
      <c r="H34" s="110"/>
      <c r="I34" s="110"/>
      <c r="J34" s="110"/>
      <c r="K34" s="110"/>
      <c r="L34" s="110"/>
      <c r="M34" s="110"/>
      <c r="N34" s="109"/>
      <c r="O34" s="109"/>
      <c r="P34" s="109"/>
      <c r="Q34" s="109"/>
      <c r="R34" s="109"/>
      <c r="S34" s="109"/>
      <c r="T34" s="109"/>
      <c r="U34" s="109"/>
      <c r="V34" s="109"/>
      <c r="W34" s="410"/>
      <c r="X34" s="410"/>
      <c r="Y34" s="410"/>
      <c r="Z34" s="111"/>
      <c r="AA34" s="88"/>
      <c r="AB34" s="89"/>
      <c r="AC34" s="89"/>
      <c r="AD34" s="89"/>
      <c r="AE34" s="89"/>
      <c r="AF34" s="89"/>
      <c r="AG34" s="89"/>
      <c r="AH34" s="89"/>
      <c r="AI34" s="89"/>
      <c r="AJ34" s="89"/>
      <c r="AK34" s="90"/>
      <c r="AL34" s="90"/>
      <c r="AM34" s="90"/>
      <c r="AN34" s="88"/>
      <c r="AO34" s="88"/>
      <c r="AP34" s="88"/>
      <c r="AQ34" s="88"/>
      <c r="AR34" s="88"/>
      <c r="AS34" s="88"/>
      <c r="AT34" s="88"/>
      <c r="AU34" s="88"/>
      <c r="AV34" s="88"/>
      <c r="AW34" s="88"/>
      <c r="AX34" s="88"/>
      <c r="AY34" s="88"/>
      <c r="AZ34" s="88"/>
      <c r="BA34" s="88"/>
      <c r="BB34" s="88"/>
      <c r="BC34" s="88"/>
      <c r="BD34" s="88"/>
      <c r="BE34" s="88"/>
      <c r="BF34" s="88"/>
      <c r="BG34" s="88"/>
      <c r="BH34" s="88"/>
      <c r="BI34" s="88"/>
      <c r="BJ34" s="88"/>
      <c r="BK34" s="88"/>
      <c r="BL34" s="88"/>
      <c r="BM34" s="88"/>
      <c r="BN34" s="88"/>
      <c r="BO34" s="88"/>
      <c r="BP34" s="88"/>
      <c r="BQ34" s="88"/>
      <c r="BR34" s="88"/>
      <c r="BS34" s="88"/>
      <c r="BT34" s="88"/>
      <c r="BU34" s="88"/>
      <c r="BV34" s="88"/>
      <c r="BW34" s="88"/>
      <c r="BX34" s="88"/>
      <c r="BY34" s="88"/>
      <c r="BZ34" s="88"/>
      <c r="CA34" s="88"/>
      <c r="CB34" s="88"/>
      <c r="CC34" s="88"/>
      <c r="CD34" s="88"/>
      <c r="CE34" s="88"/>
    </row>
    <row r="35" spans="1:83" ht="15.75">
      <c r="A35" s="109"/>
      <c r="B35" s="109"/>
      <c r="C35" s="109"/>
      <c r="D35" s="109"/>
      <c r="E35" s="110"/>
      <c r="F35" s="110"/>
      <c r="G35" s="110"/>
      <c r="H35" s="110"/>
      <c r="I35" s="110"/>
      <c r="J35" s="110"/>
      <c r="K35" s="110"/>
      <c r="L35" s="110"/>
      <c r="M35" s="110"/>
      <c r="N35" s="109"/>
      <c r="O35" s="109"/>
      <c r="P35" s="109"/>
      <c r="Q35" s="109"/>
      <c r="R35" s="109"/>
      <c r="S35" s="109"/>
      <c r="T35" s="109"/>
      <c r="U35" s="109"/>
      <c r="V35" s="404" t="s">
        <v>167</v>
      </c>
      <c r="W35" s="404"/>
      <c r="X35" s="404"/>
      <c r="Y35" s="404"/>
      <c r="Z35" s="112"/>
      <c r="AA35" s="88"/>
      <c r="AB35" s="89"/>
      <c r="AC35" s="89"/>
      <c r="AD35" s="89"/>
      <c r="AE35" s="89"/>
      <c r="AF35" s="89"/>
      <c r="AG35" s="89"/>
      <c r="AH35" s="89"/>
      <c r="AI35" s="89"/>
      <c r="AJ35" s="89"/>
      <c r="AK35" s="90"/>
      <c r="AL35" s="90"/>
      <c r="AM35" s="90"/>
      <c r="AN35" s="88"/>
      <c r="AO35" s="88"/>
      <c r="AP35" s="88"/>
      <c r="AQ35" s="88"/>
      <c r="AR35" s="88"/>
      <c r="AS35" s="88"/>
      <c r="AT35" s="88"/>
      <c r="AU35" s="88"/>
      <c r="AV35" s="88"/>
      <c r="AW35" s="88"/>
      <c r="AX35" s="88"/>
      <c r="AY35" s="88"/>
      <c r="AZ35" s="88"/>
      <c r="BA35" s="88"/>
      <c r="BB35" s="88"/>
      <c r="BC35" s="88"/>
      <c r="BD35" s="88"/>
      <c r="BE35" s="88"/>
      <c r="BF35" s="88"/>
      <c r="BG35" s="88"/>
      <c r="BH35" s="88"/>
      <c r="BI35" s="88"/>
      <c r="BJ35" s="88"/>
      <c r="BK35" s="88"/>
      <c r="BL35" s="88"/>
      <c r="BM35" s="88"/>
      <c r="BN35" s="88"/>
      <c r="BO35" s="88"/>
      <c r="BP35" s="88"/>
      <c r="BQ35" s="88"/>
      <c r="BR35" s="88"/>
      <c r="BS35" s="88"/>
      <c r="BT35" s="88"/>
      <c r="BU35" s="88"/>
      <c r="BV35" s="88"/>
      <c r="BW35" s="88"/>
      <c r="BX35" s="88"/>
      <c r="BY35" s="88"/>
      <c r="BZ35" s="88"/>
      <c r="CA35" s="88"/>
      <c r="CB35" s="88"/>
      <c r="CC35" s="88"/>
      <c r="CD35" s="88"/>
      <c r="CE35" s="88"/>
    </row>
    <row r="36" spans="1:83" ht="18">
      <c r="A36" s="109"/>
      <c r="B36" s="109"/>
      <c r="C36" s="109"/>
      <c r="D36" s="109"/>
      <c r="E36" s="110"/>
      <c r="F36" s="110"/>
      <c r="G36" s="110"/>
      <c r="H36" s="110"/>
      <c r="I36" s="110"/>
      <c r="J36" s="110"/>
      <c r="K36" s="110"/>
      <c r="L36" s="110"/>
      <c r="M36" s="110"/>
      <c r="N36" s="109"/>
      <c r="O36" s="109"/>
      <c r="P36" s="109"/>
      <c r="Q36" s="109"/>
      <c r="R36" s="109"/>
      <c r="S36" s="109"/>
      <c r="T36" s="109"/>
      <c r="U36" s="109"/>
      <c r="V36" s="109"/>
      <c r="W36" s="228"/>
      <c r="X36" s="228"/>
      <c r="Y36" s="228"/>
      <c r="Z36" s="88"/>
      <c r="AA36" s="88"/>
      <c r="AB36" s="89"/>
      <c r="AC36" s="89"/>
      <c r="AD36" s="89"/>
      <c r="AE36" s="89"/>
      <c r="AF36" s="89"/>
      <c r="AG36" s="89"/>
      <c r="AH36" s="89"/>
      <c r="AI36" s="89"/>
      <c r="AJ36" s="89"/>
      <c r="AK36" s="90"/>
      <c r="AL36" s="90"/>
      <c r="AM36" s="90"/>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8"/>
      <c r="BR36" s="88"/>
      <c r="BS36" s="88"/>
      <c r="BT36" s="88"/>
      <c r="BU36" s="88"/>
      <c r="BV36" s="88"/>
      <c r="BW36" s="88"/>
      <c r="BX36" s="88"/>
      <c r="BY36" s="88"/>
      <c r="BZ36" s="88"/>
      <c r="CA36" s="88"/>
      <c r="CB36" s="88"/>
      <c r="CC36" s="88"/>
      <c r="CD36" s="88"/>
      <c r="CE36" s="88"/>
    </row>
    <row r="37" spans="1:83" ht="18">
      <c r="A37" s="109"/>
      <c r="B37" s="109"/>
      <c r="C37" s="109"/>
      <c r="D37" s="109"/>
      <c r="E37" s="110"/>
      <c r="F37" s="110"/>
      <c r="G37" s="110"/>
      <c r="H37" s="110"/>
      <c r="I37" s="110"/>
      <c r="J37" s="110"/>
      <c r="K37" s="110"/>
      <c r="L37" s="110"/>
      <c r="M37" s="110"/>
      <c r="N37" s="109"/>
      <c r="O37" s="109"/>
      <c r="P37" s="109"/>
      <c r="Q37" s="109"/>
      <c r="R37" s="109"/>
      <c r="S37" s="109"/>
      <c r="T37" s="109"/>
      <c r="U37" s="109"/>
      <c r="V37" s="109"/>
      <c r="W37" s="228"/>
      <c r="X37" s="228"/>
      <c r="Y37" s="228"/>
      <c r="Z37" s="88"/>
      <c r="AA37" s="88"/>
      <c r="AB37" s="89"/>
      <c r="AC37" s="89"/>
      <c r="AD37" s="89"/>
      <c r="AE37" s="89"/>
      <c r="AF37" s="89"/>
      <c r="AG37" s="89"/>
      <c r="AH37" s="89"/>
      <c r="AI37" s="89"/>
      <c r="AJ37" s="89"/>
      <c r="AK37" s="90"/>
      <c r="AL37" s="90"/>
      <c r="AM37" s="90"/>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8"/>
      <c r="BR37" s="88"/>
      <c r="BS37" s="88"/>
      <c r="BT37" s="88"/>
      <c r="BU37" s="88"/>
      <c r="BV37" s="88"/>
      <c r="BW37" s="88"/>
      <c r="BX37" s="88"/>
      <c r="BY37" s="88"/>
      <c r="BZ37" s="88"/>
      <c r="CA37" s="88"/>
      <c r="CB37" s="88"/>
      <c r="CC37" s="88"/>
      <c r="CD37" s="88"/>
      <c r="CE37" s="88"/>
    </row>
    <row r="38" spans="1:83" ht="18">
      <c r="A38" s="109"/>
      <c r="B38" s="109"/>
      <c r="C38" s="109"/>
      <c r="D38" s="109"/>
      <c r="E38" s="110"/>
      <c r="F38" s="110"/>
      <c r="G38" s="110"/>
      <c r="H38" s="110"/>
      <c r="I38" s="110"/>
      <c r="J38" s="110"/>
      <c r="K38" s="110"/>
      <c r="L38" s="110"/>
      <c r="M38" s="110"/>
      <c r="N38" s="109"/>
      <c r="O38" s="109"/>
      <c r="P38" s="109"/>
      <c r="Q38" s="109"/>
      <c r="R38" s="109"/>
      <c r="S38" s="109"/>
      <c r="T38" s="109"/>
      <c r="U38" s="109"/>
      <c r="V38" s="109"/>
      <c r="W38" s="228"/>
      <c r="X38" s="228"/>
      <c r="Y38" s="228"/>
      <c r="Z38" s="88"/>
      <c r="AA38" s="88"/>
      <c r="AB38" s="89"/>
      <c r="AC38" s="89"/>
      <c r="AD38" s="89"/>
      <c r="AE38" s="89"/>
      <c r="AF38" s="89"/>
      <c r="AG38" s="89"/>
      <c r="AH38" s="89"/>
      <c r="AI38" s="89"/>
      <c r="AJ38" s="89"/>
      <c r="AK38" s="90"/>
      <c r="AL38" s="90"/>
      <c r="AM38" s="90"/>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8"/>
      <c r="BR38" s="88"/>
      <c r="BS38" s="88"/>
      <c r="BT38" s="88"/>
      <c r="BU38" s="88"/>
      <c r="BV38" s="88"/>
      <c r="BW38" s="88"/>
      <c r="BX38" s="88"/>
      <c r="BY38" s="88"/>
      <c r="BZ38" s="88"/>
      <c r="CA38" s="88"/>
      <c r="CB38" s="88"/>
      <c r="CC38" s="88"/>
      <c r="CD38" s="88"/>
      <c r="CE38" s="88"/>
    </row>
    <row r="39" spans="1:83" ht="18">
      <c r="A39" s="109"/>
      <c r="B39" s="109"/>
      <c r="C39" s="109"/>
      <c r="D39" s="109"/>
      <c r="E39" s="110"/>
      <c r="F39" s="110"/>
      <c r="G39" s="110"/>
      <c r="H39" s="110"/>
      <c r="I39" s="110"/>
      <c r="J39" s="110"/>
      <c r="K39" s="110"/>
      <c r="L39" s="110"/>
      <c r="M39" s="110"/>
      <c r="N39" s="109"/>
      <c r="O39" s="109"/>
      <c r="P39" s="109"/>
      <c r="Q39" s="109"/>
      <c r="R39" s="109"/>
      <c r="S39" s="109"/>
      <c r="T39" s="109"/>
      <c r="U39" s="109"/>
      <c r="V39" s="109"/>
      <c r="W39" s="228"/>
      <c r="X39" s="228"/>
      <c r="Y39" s="228"/>
      <c r="Z39" s="88"/>
      <c r="AA39" s="88"/>
      <c r="AB39" s="89"/>
      <c r="AC39" s="89"/>
      <c r="AD39" s="89"/>
      <c r="AE39" s="89"/>
      <c r="AF39" s="89"/>
      <c r="AG39" s="89"/>
      <c r="AH39" s="89"/>
      <c r="AI39" s="89"/>
      <c r="AJ39" s="89"/>
      <c r="AK39" s="90"/>
      <c r="AL39" s="90"/>
      <c r="AM39" s="90"/>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8"/>
      <c r="BR39" s="88"/>
      <c r="BS39" s="88"/>
      <c r="BT39" s="88"/>
      <c r="BU39" s="88"/>
      <c r="BV39" s="88"/>
      <c r="BW39" s="88"/>
      <c r="BX39" s="88"/>
      <c r="BY39" s="88"/>
      <c r="BZ39" s="88"/>
      <c r="CA39" s="88"/>
      <c r="CB39" s="88"/>
      <c r="CC39" s="88"/>
      <c r="CD39" s="88"/>
      <c r="CE39" s="88"/>
    </row>
  </sheetData>
  <mergeCells count="104">
    <mergeCell ref="V35:Y35"/>
    <mergeCell ref="W27:W30"/>
    <mergeCell ref="X27:X30"/>
    <mergeCell ref="Y27:Y30"/>
    <mergeCell ref="A31:C33"/>
    <mergeCell ref="V33:Y33"/>
    <mergeCell ref="W34:Y34"/>
    <mergeCell ref="P27:P30"/>
    <mergeCell ref="Q27:Q30"/>
    <mergeCell ref="R27:R30"/>
    <mergeCell ref="Y23:Y26"/>
    <mergeCell ref="A27:A30"/>
    <mergeCell ref="B27:B30"/>
    <mergeCell ref="C27:C30"/>
    <mergeCell ref="N27:N30"/>
    <mergeCell ref="O27:O30"/>
    <mergeCell ref="S27:S30"/>
    <mergeCell ref="T27:T30"/>
    <mergeCell ref="V27:V30"/>
    <mergeCell ref="T23:T26"/>
    <mergeCell ref="V23:V26"/>
    <mergeCell ref="W23:W26"/>
    <mergeCell ref="X23:X26"/>
    <mergeCell ref="P23:P26"/>
    <mergeCell ref="Q23:Q26"/>
    <mergeCell ref="R23:R26"/>
    <mergeCell ref="S23:S26"/>
    <mergeCell ref="Y15:Y18"/>
    <mergeCell ref="A19:A22"/>
    <mergeCell ref="B19:B22"/>
    <mergeCell ref="C19:C22"/>
    <mergeCell ref="W19:W22"/>
    <mergeCell ref="X19:X22"/>
    <mergeCell ref="T19:T22"/>
    <mergeCell ref="V19:V22"/>
    <mergeCell ref="P15:P18"/>
    <mergeCell ref="Q15:Q18"/>
    <mergeCell ref="R15:R18"/>
    <mergeCell ref="S15:S18"/>
    <mergeCell ref="N15:N18"/>
    <mergeCell ref="O15:O18"/>
    <mergeCell ref="Y19:Y22"/>
    <mergeCell ref="R19:R22"/>
    <mergeCell ref="S19:S22"/>
    <mergeCell ref="A23:A26"/>
    <mergeCell ref="B23:B26"/>
    <mergeCell ref="C23:C26"/>
    <mergeCell ref="N23:N26"/>
    <mergeCell ref="O23:O26"/>
    <mergeCell ref="P19:P22"/>
    <mergeCell ref="Q19:Q22"/>
    <mergeCell ref="T11:T14"/>
    <mergeCell ref="V11:V14"/>
    <mergeCell ref="W11:W14"/>
    <mergeCell ref="X11:X14"/>
    <mergeCell ref="T15:T18"/>
    <mergeCell ref="V15:V18"/>
    <mergeCell ref="W15:W18"/>
    <mergeCell ref="X15:X18"/>
    <mergeCell ref="N19:N22"/>
    <mergeCell ref="O19:O22"/>
    <mergeCell ref="A7:A10"/>
    <mergeCell ref="B7:B10"/>
    <mergeCell ref="C7:C10"/>
    <mergeCell ref="A15:A18"/>
    <mergeCell ref="B15:B18"/>
    <mergeCell ref="C15:C18"/>
    <mergeCell ref="N7:N10"/>
    <mergeCell ref="O7:O10"/>
    <mergeCell ref="P7:P10"/>
    <mergeCell ref="Q7:Q10"/>
    <mergeCell ref="Y7:Y10"/>
    <mergeCell ref="V7:V10"/>
    <mergeCell ref="W7:W10"/>
    <mergeCell ref="X7:X10"/>
    <mergeCell ref="A11:A14"/>
    <mergeCell ref="B11:B14"/>
    <mergeCell ref="C11:C14"/>
    <mergeCell ref="N11:N14"/>
    <mergeCell ref="O11:O14"/>
    <mergeCell ref="P11:P14"/>
    <mergeCell ref="J5:M5"/>
    <mergeCell ref="N5:R5"/>
    <mergeCell ref="S5:Y5"/>
    <mergeCell ref="Y11:Y14"/>
    <mergeCell ref="Q11:Q14"/>
    <mergeCell ref="R11:R14"/>
    <mergeCell ref="S11:S14"/>
    <mergeCell ref="R7:R10"/>
    <mergeCell ref="S7:S10"/>
    <mergeCell ref="T7:T10"/>
    <mergeCell ref="A5:A6"/>
    <mergeCell ref="B5:B6"/>
    <mergeCell ref="C5:C6"/>
    <mergeCell ref="D5:D6"/>
    <mergeCell ref="E5:E6"/>
    <mergeCell ref="F5:I5"/>
    <mergeCell ref="A1:D4"/>
    <mergeCell ref="E1:Y1"/>
    <mergeCell ref="E2:Y2"/>
    <mergeCell ref="E3:F3"/>
    <mergeCell ref="G3:Y3"/>
    <mergeCell ref="E4:F4"/>
    <mergeCell ref="G4:Y4"/>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JIMMY.SALINAS</dc:creator>
  <cp:keywords/>
  <dc:description/>
  <cp:lastModifiedBy>YULIED.PENARANDA</cp:lastModifiedBy>
  <cp:lastPrinted>2018-10-16T19:13:01Z</cp:lastPrinted>
  <dcterms:created xsi:type="dcterms:W3CDTF">2010-03-25T16:40:43Z</dcterms:created>
  <dcterms:modified xsi:type="dcterms:W3CDTF">2019-01-29T22:00:24Z</dcterms:modified>
  <cp:category/>
  <cp:version/>
  <cp:contentType/>
  <cp:contentStatus/>
</cp:coreProperties>
</file>