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15330" windowHeight="4470" activeTab="2"/>
  </bookViews>
  <sheets>
    <sheet name="GESTIÓN" sheetId="5" r:id="rId1"/>
    <sheet name="INVERSIÓN" sheetId="6" r:id="rId2"/>
    <sheet name="ACTIVIDADES" sheetId="7" r:id="rId3"/>
    <sheet name="TERRITORIALIZACIÓN" sheetId="10" r:id="rId4"/>
  </sheets>
  <externalReferences>
    <externalReference r:id="rId7"/>
  </externalReferences>
  <definedNames>
    <definedName name="_xlnm.Print_Area" localSheetId="2">'ACTIVIDADES'!$A$1:$V$59</definedName>
    <definedName name="_xlnm.Print_Area" localSheetId="0">'GESTIÓN'!$A$1:$AW$15</definedName>
    <definedName name="_xlnm.Print_Area" localSheetId="1">'INVERSIÓN'!$A$1:$AU$48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workbook>
</file>

<file path=xl/comments2.xml><?xml version="1.0" encoding="utf-8"?>
<comments xmlns="http://schemas.openxmlformats.org/spreadsheetml/2006/main">
  <authors>
    <author>PAOLA.MORENO</author>
  </authors>
  <commentList>
    <comment ref="W10" authorId="0">
      <text>
        <r>
          <rPr>
            <b/>
            <sz val="12"/>
            <rFont val="Tahoma"/>
            <family val="2"/>
          </rPr>
          <t>PAOLA.MORENO:</t>
        </r>
        <r>
          <rPr>
            <sz val="12"/>
            <rFont val="Tahoma"/>
            <family val="2"/>
          </rPr>
          <t xml:space="preserve">
Aumento en el presupuesto asignado, producto de traslado presupuestal, para adelantar adiciones a contratos de prestación de servicios profesionales con el fin de culminar con informes de ley e informes de auditorías - vigencia 2018</t>
        </r>
      </text>
    </comment>
    <comment ref="V16" authorId="0">
      <text>
        <r>
          <rPr>
            <b/>
            <sz val="12"/>
            <rFont val="Tahoma"/>
            <family val="2"/>
          </rPr>
          <t>PAOLA.MORENO:</t>
        </r>
        <r>
          <rPr>
            <sz val="12"/>
            <rFont val="Tahoma"/>
            <family val="2"/>
          </rPr>
          <t xml:space="preserve">
Reducción por el pago de pasivo exigible $455.947</t>
        </r>
      </text>
    </comment>
    <comment ref="W16" authorId="0">
      <text>
        <r>
          <rPr>
            <b/>
            <sz val="12"/>
            <rFont val="Tahoma"/>
            <family val="2"/>
          </rPr>
          <t>PAOLA.MORENO:</t>
        </r>
        <r>
          <rPr>
            <sz val="12"/>
            <rFont val="Tahoma"/>
            <family val="2"/>
          </rPr>
          <t xml:space="preserve">
Aumento en el presupuesto asignado, con el fin de adquirir equipos periféricos - tecnoclógicos para el grupo de Servicio al Ciudadano y Correspondencia con miras a mejorar la atención prestada en los 8 puntos habilitados de atención al ciudadano y/o canales de atención.
Adicionalmente, con el objetivo de adicionar contrato interadministrativo - Canal Capital y poder llevar a cabo ferias de servicio organizadas por la Entidad.
Finalmente, se realiza trámite y pago de pasivo exigible por valor de $720.551</t>
        </r>
      </text>
    </comment>
    <comment ref="V18" authorId="0">
      <text>
        <r>
          <rPr>
            <b/>
            <sz val="12"/>
            <rFont val="Tahoma"/>
            <family val="2"/>
          </rPr>
          <t>PAOLA.MORENO:</t>
        </r>
        <r>
          <rPr>
            <sz val="12"/>
            <rFont val="Tahoma"/>
            <family val="2"/>
          </rPr>
          <t xml:space="preserve">
Se tramitó liberación de recursos por fallecimiento del contratista</t>
        </r>
      </text>
    </comment>
    <comment ref="W18" authorId="0">
      <text>
        <r>
          <rPr>
            <b/>
            <sz val="12"/>
            <rFont val="Tahoma"/>
            <family val="2"/>
          </rPr>
          <t>PAOLA.MORENO:</t>
        </r>
        <r>
          <rPr>
            <sz val="12"/>
            <rFont val="Tahoma"/>
            <family val="2"/>
          </rPr>
          <t xml:space="preserve">
Alcance a solicitud de anulación o liberación de saldo por fallecimiento de contratista</t>
        </r>
      </text>
    </comment>
    <comment ref="V28" authorId="0">
      <text>
        <r>
          <rPr>
            <b/>
            <sz val="12"/>
            <rFont val="Tahoma"/>
            <family val="2"/>
          </rPr>
          <t>PAOLA.MORENO:</t>
        </r>
        <r>
          <rPr>
            <sz val="12"/>
            <rFont val="Tahoma"/>
            <family val="2"/>
          </rPr>
          <t xml:space="preserve">
Atiende a traslado presupuestal realizado para adiciones, contratación consultoría trabajo en alturas, prestación de servicios profesionales para evaluación de matriz de riegos y adquisición de material POP (las últimas tres, en el marco de la implementación y certificación externa del SSST)</t>
        </r>
      </text>
    </comment>
    <comment ref="V40" authorId="0">
      <text>
        <r>
          <rPr>
            <b/>
            <sz val="12"/>
            <rFont val="Tahoma"/>
            <family val="2"/>
          </rPr>
          <t>PAOLA.MORENO:</t>
        </r>
        <r>
          <rPr>
            <sz val="12"/>
            <rFont val="Tahoma"/>
            <family val="2"/>
          </rPr>
          <t xml:space="preserve">
Traslado presupuestal de recursos producto de un proceso sin viabilidad por parte de la SF y saldos producto de reducción de plazos inicialmente contemplados en prestación de servicios, atendiendo principalmente el principio de anualidad.</t>
        </r>
      </text>
    </comment>
    <comment ref="W40" authorId="0">
      <text>
        <r>
          <rPr>
            <b/>
            <sz val="12"/>
            <rFont val="Tahoma"/>
            <family val="2"/>
          </rPr>
          <t>PAOLA.MORENO:</t>
        </r>
        <r>
          <rPr>
            <sz val="12"/>
            <rFont val="Tahoma"/>
            <family val="2"/>
          </rPr>
          <t xml:space="preserve">
Traslado presupuestal de recursos producto de saldo por terminación anticipada de 2 contratos, la no ejecución de un contrato, decisión de la alta gerencia de no adelantar un contrato teniendo en cuenta que con el personal con el que cuenta la SDA se pueden llevar a cabo las actividades planeadas y la decisión de no adelantar una adición a contrato de prestación de servicios, proyectada.</t>
        </r>
      </text>
    </comment>
    <comment ref="AM40" authorId="0">
      <text>
        <r>
          <rPr>
            <b/>
            <sz val="12"/>
            <rFont val="Tahoma"/>
            <family val="2"/>
          </rPr>
          <t>PAOLA.MORENO:</t>
        </r>
        <r>
          <rPr>
            <sz val="12"/>
            <rFont val="Tahoma"/>
            <family val="2"/>
          </rPr>
          <t xml:space="preserve">
Teniendo en cuenta Acta de No Ejecución del Contrato de Prestación de Servicios Profesionales N° SDA-CPS-20180456, donde se especifica que durante la vigencia del vínculo jurídico no hubo ejecución de actividades por parte del contratista, se tramitó liberación de $111.204.000.
Teniendo en cuenta Acta de Liquidación de Mutuo Acuerdo del Contrato N° SDA-CPS-20180238 del 19-01-2018, se tramitó liberación parcial en CDP N° 264 y RP N° 324, por un valor de $22.141.867.</t>
        </r>
      </text>
    </comment>
  </commentList>
</comments>
</file>

<file path=xl/sharedStrings.xml><?xml version="1.0" encoding="utf-8"?>
<sst xmlns="http://schemas.openxmlformats.org/spreadsheetml/2006/main" count="817" uniqueCount="304">
  <si>
    <t>SECRETARÍA DISTRITAL DE AMBIENTE</t>
  </si>
  <si>
    <t>DEPENDENCIA:</t>
  </si>
  <si>
    <t>CÓDIGO Y NOMBRE PROYECTO: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</si>
  <si>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</si>
  <si>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</si>
  <si>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</si>
  <si>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</si>
  <si>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</si>
  <si>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</si>
  <si>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</si>
  <si>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</si>
  <si>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</si>
  <si>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</si>
  <si>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</si>
  <si>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</si>
  <si>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</si>
  <si>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</si>
  <si>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</si>
  <si>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</si>
  <si>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</si>
  <si>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</si>
  <si>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</si>
  <si>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</si>
  <si>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</si>
  <si>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</si>
  <si>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</si>
  <si>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</si>
  <si>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</si>
  <si>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</si>
  <si>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</si>
  <si>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</si>
  <si>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</si>
  <si>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</si>
  <si>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</si>
  <si>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</si>
  <si>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</si>
  <si>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</si>
  <si>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</si>
  <si>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</si>
  <si>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</si>
  <si>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</si>
  <si>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</si>
  <si>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</si>
  <si>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</si>
  <si>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</si>
  <si>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</si>
  <si>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</si>
  <si>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</si>
  <si>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</si>
  <si>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</si>
  <si>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</si>
  <si>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</si>
  <si>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</si>
  <si>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</si>
  <si>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</si>
  <si>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</si>
  <si>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</si>
  <si>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</si>
  <si>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</si>
  <si>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</si>
  <si>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</si>
  <si>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</si>
  <si>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</si>
  <si>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</si>
  <si>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</si>
  <si>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</si>
  <si>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</si>
  <si>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</si>
  <si>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</si>
  <si>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</si>
  <si>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</si>
  <si>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</si>
  <si>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</si>
  <si>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</si>
  <si>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</si>
  <si>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</si>
  <si>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</si>
  <si>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</si>
  <si>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SUBSECRETARIA GENERAL Y DE CONTROL DISCIPLINARIO</t>
  </si>
  <si>
    <t xml:space="preserve">Gobierno legítimo, fortalecimiento local y eficiencia  </t>
  </si>
  <si>
    <t>Transparencia, gestión pública y servicio a la ciudadanía</t>
  </si>
  <si>
    <t>Gestión Pública efectiva y eficiente para brindar un mejor servicio para todos</t>
  </si>
  <si>
    <t>PROYECTO 1100 - DIRECCCIONAMIENTO ESTRATÉGICO, COORDINACION, Y ORIENTACIÓN DE LA SECRETARÍA DISTRITAL DE AMBIENTE.</t>
  </si>
  <si>
    <t>PROYECTO 1100 - "DIRECCCIONAMIENTO ESTRATÉGICO, COORDINACION, Y ORIENTACIÓN DE LA SECRETARÍA DISTRITAL DE AMBIENTE".</t>
  </si>
  <si>
    <t>X</t>
  </si>
  <si>
    <t>Seguimiento al 100% de las PQR asignadas respondidas</t>
  </si>
  <si>
    <t xml:space="preserve">
Incrementar 90 % la sostenibilidad el SIG en la SDA
</t>
  </si>
  <si>
    <t>TOTAL PONDERACIÓN</t>
  </si>
  <si>
    <t>Constante</t>
  </si>
  <si>
    <t>Llevar a un 100% la implementación de las leyes 1712 de 2014 (Ley de Transparencia y del Derecho de Acceso a la Información Pública) y 1474 de 2011</t>
  </si>
  <si>
    <t>Incrementar a un 90% la sostenibilidad del SIG en el Gobierno Distrital</t>
  </si>
  <si>
    <t>% de avance en la implementación de las Leyes 1712 de 2014 y 1474 de 2011</t>
  </si>
  <si>
    <t>% de sostenibilidad del Sistema Integrado de Gestión en el Gobierno Distrital</t>
  </si>
  <si>
    <t xml:space="preserve">Seguimiento 100 % de la Ley 1712 y 1474
</t>
  </si>
  <si>
    <t xml:space="preserve">1,2 PROYECTO PRIORITARIO  </t>
  </si>
  <si>
    <t>Mejorar el Índice de Gobierno Abierto para la ciudad en diez puntos (Meta Resultado)</t>
  </si>
  <si>
    <t>Fortalecimiento a la gestión pública efectiva y eficiente</t>
  </si>
  <si>
    <t>Mejorar el Índice de Gobierno Abierto en 4 puntos</t>
  </si>
  <si>
    <t>Numérico</t>
  </si>
  <si>
    <t>Porcentaje</t>
  </si>
  <si>
    <t>Creciente</t>
  </si>
  <si>
    <t>Mantener 1 Sistema de Control Interno</t>
  </si>
  <si>
    <t>Mantener mínimo 8 puntos habilitados de Atención al Ciudadano</t>
  </si>
  <si>
    <t xml:space="preserve">Seguimiento 100%  PQR´s asignadas respondidas
</t>
  </si>
  <si>
    <t>Operar un proceso de Direccionamiento Estratégico</t>
  </si>
  <si>
    <t>4, COD. META PROYECTO PRIORITARIO</t>
  </si>
  <si>
    <t xml:space="preserve">Gobierno Abierto y Transparente 
</t>
  </si>
  <si>
    <t>Gobierno Abierto y Transparente</t>
  </si>
  <si>
    <t xml:space="preserve">
Mantener 1 Sistema de Control Interno</t>
  </si>
  <si>
    <t>Incrementar 90 % la sostenibilidad el SIG en la SDA</t>
  </si>
  <si>
    <t>Seguimiento 100% de la Ley 1712 Y 1474</t>
  </si>
  <si>
    <t>Suma</t>
  </si>
  <si>
    <t>FORMATO DE  ACTUALIZACIÓN Y SEGUIMIENTO A LA TERRITORIALIZACIÓN DE LA INVERSIÓN</t>
  </si>
  <si>
    <t>PROYECTO:</t>
  </si>
  <si>
    <t>PERIODO:</t>
  </si>
  <si>
    <t>1, COD. META</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</si>
  <si>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</si>
  <si>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</si>
  <si>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</si>
  <si>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</si>
  <si>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</si>
  <si>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</si>
  <si>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</si>
  <si>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</si>
  <si>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</si>
  <si>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</si>
  <si>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</si>
  <si>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</si>
  <si>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</si>
  <si>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</si>
  <si>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</si>
  <si>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</si>
  <si>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</si>
  <si>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</si>
  <si>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</si>
  <si>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</si>
  <si>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</si>
  <si>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</si>
  <si>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</si>
  <si>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</si>
  <si>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</si>
  <si>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</si>
  <si>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</si>
  <si>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</si>
  <si>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Distrito Capital</t>
  </si>
  <si>
    <t>Chapinero</t>
  </si>
  <si>
    <t>Chapinero Central</t>
  </si>
  <si>
    <t xml:space="preserve">Avenida Caracas N° 54 - 38   </t>
  </si>
  <si>
    <t xml:space="preserve">Desde este punto de inversión no se hace identificación de genero </t>
  </si>
  <si>
    <t>Desde nuestra compencia no se hace distinción para los grupos Etareos</t>
  </si>
  <si>
    <t>Todos los Grupos</t>
  </si>
  <si>
    <t>No Identifica Grupos Etnicos</t>
  </si>
  <si>
    <t>Recursos Vigencia</t>
  </si>
  <si>
    <t>Magnitud Reservas</t>
  </si>
  <si>
    <t>Reservas Presupuestales</t>
  </si>
  <si>
    <t>Distrito Capital - Chapinero</t>
  </si>
  <si>
    <t>Punto de Inversión Bosa</t>
  </si>
  <si>
    <t>Bosa</t>
  </si>
  <si>
    <t>Apogeo</t>
  </si>
  <si>
    <t>Olarte</t>
  </si>
  <si>
    <t>Avenida Calle 57 R SUR # 72 D - 12</t>
  </si>
  <si>
    <t>Punto de Inversión Kennedy</t>
  </si>
  <si>
    <t>Kennedy</t>
  </si>
  <si>
    <t xml:space="preserve">
 Gran Britalia</t>
  </si>
  <si>
    <t>Tintalito</t>
  </si>
  <si>
    <t xml:space="preserve">
Av Carrera 86 No. 43 - 55 Sur</t>
  </si>
  <si>
    <t>Punto de Inversión Fontibón</t>
  </si>
  <si>
    <t>Fontibón</t>
  </si>
  <si>
    <t>Fontibon</t>
  </si>
  <si>
    <t>Zona Franca</t>
  </si>
  <si>
    <t>Diagonal 16 No. 104 51</t>
  </si>
  <si>
    <t>Punto de Inversión Suba</t>
  </si>
  <si>
    <t>Suba</t>
  </si>
  <si>
    <t>El Pino</t>
  </si>
  <si>
    <t>Calle 145 No. 103B 90</t>
  </si>
  <si>
    <t>Punto de Inversión Teusaquillo</t>
  </si>
  <si>
    <t>Teusaquillo</t>
  </si>
  <si>
    <t>Quinta Paredes</t>
  </si>
  <si>
    <t>Carrera 30 No. 25-90 supercade CAD</t>
  </si>
  <si>
    <t>Punto de Inversión Usaquén</t>
  </si>
  <si>
    <t>Usaquén</t>
  </si>
  <si>
    <t xml:space="preserve">Toberin </t>
  </si>
  <si>
    <t>El Toberin</t>
  </si>
  <si>
    <t>Carrera 21 # 169 - 62, Centro Comercial Stuttgart. Local 118</t>
  </si>
  <si>
    <t>TOTAL MP1</t>
  </si>
  <si>
    <t>Total Magnitud MP1</t>
  </si>
  <si>
    <t>Total Recursos Vigencia MP1</t>
  </si>
  <si>
    <t>Total Reservas MP1</t>
  </si>
  <si>
    <t>TOTALES - PROYECTO</t>
  </si>
  <si>
    <t>Total Recursos Vigencia - Proyecto</t>
  </si>
  <si>
    <t>Total  Recursos Reservas - Proyecto</t>
  </si>
  <si>
    <t>PROGRAMACIÓN INICIAL CUATRIENIO</t>
  </si>
  <si>
    <t>PROGR. ANUAL CORTE  SEPT</t>
  </si>
  <si>
    <t>PROGR. ANUAL CORTE DIC</t>
  </si>
  <si>
    <t>REPROGRAMACIÓN VIGENCIA</t>
  </si>
  <si>
    <t>PROGR. ANUAL CORTE  MAR</t>
  </si>
  <si>
    <t>PROGR. ANUAL CORTE  JUN</t>
  </si>
  <si>
    <t>126PG01-PR02-F-2-V10.0</t>
  </si>
  <si>
    <t>PROGRAMA</t>
  </si>
  <si>
    <t xml:space="preserve">NUMERO INTERSEXUAL </t>
  </si>
  <si>
    <t>1, PRIMERA CATEGORIA</t>
  </si>
  <si>
    <t>SEGUIM. SEPT. RESERVAS</t>
  </si>
  <si>
    <t>SEGUIM. SEPT. 2017</t>
  </si>
  <si>
    <t>SEGUIM. JUNIO RESERVAS</t>
  </si>
  <si>
    <t>SEGUIM. JUNIO 2017</t>
  </si>
  <si>
    <t>SEGUIM. MARZO RESERVAS</t>
  </si>
  <si>
    <t>SEGUIM. MARZO 2017</t>
  </si>
  <si>
    <t>FORMULACIÓN RESERVAS</t>
  </si>
  <si>
    <t>No identofoca</t>
  </si>
  <si>
    <t>Transversal 113b # 66-54</t>
  </si>
  <si>
    <t>Villa Gladys</t>
  </si>
  <si>
    <t>Engativá</t>
  </si>
  <si>
    <t>Punto de Inversión Engativa</t>
  </si>
  <si>
    <t xml:space="preserve">Dirección: Entidad.   SIG de la Entidad.
Descripción:  Acciones para la implementacion y desarrollo del SIG en la Entidad. </t>
  </si>
  <si>
    <t xml:space="preserve">Dirección:  Entidad.Seguimiento al 100% de las PQR asignadas respondidas por la SDA.
Descripción:   Oportunidad y calidad de las respuestas de PQR dadas por la entidad. </t>
  </si>
  <si>
    <t xml:space="preserve">Distrtial. 
Descripción: :
Procesos de la Entidad.  Realizar evaluacion y seguimiento a la gestion y procesos institucionales de la SDA. </t>
  </si>
  <si>
    <t>3, NOMBRE -PUNTO DE INVERSIÓN (LOCALIDAD, ESPECIAL, DISTRITAL)</t>
  </si>
  <si>
    <t>Operar un Proceso de Direccionamiento Estratégico</t>
  </si>
  <si>
    <t>5, PONDERACIÓN HORIZONTAL AÑO: 2018</t>
  </si>
  <si>
    <t>Dirección: Cumplimiento  del Plan Anticorrupcion y de atencion al ciudadano 2018  en la Entidad. MPI5.</t>
  </si>
  <si>
    <t>Dirección: Entidad. 
 Gestion del Medio Ambiente del Distrito Capital.
Descripción:  Atender, gestionar, manejar y coordinar los procesos misionales y proyectos para la administracion del medio ambiente distrital.</t>
  </si>
  <si>
    <t>Distrito Capital - Chapinero
Descripción: Mantener mínimo 8 puntos habilitados de atención al ciudadano</t>
  </si>
  <si>
    <t>Ejecutar auditorías internas de gestión y del Sistema Integrado de Gestión.</t>
  </si>
  <si>
    <t>Realizar evaluación de riesgos institucionales.</t>
  </si>
  <si>
    <t>Realizar seguimiento a los planes de mejoramiento por procesos de la Entidad.</t>
  </si>
  <si>
    <t>Elaborar y presentar informes normativos.</t>
  </si>
  <si>
    <t>Seguimiento a la sostenibilidad y gestión del servicio a la ciudadanía de la Secretaría Distrital de Ambiente.</t>
  </si>
  <si>
    <t xml:space="preserve">Realizar gestión, seguimiento y control a las metas establecidas para el  grupo Servicio al Ciudadano y Correspondencia, en el Plan Anticorrupción y de Atención al Ciudadano. </t>
  </si>
  <si>
    <t>Gestión, racionalización y actualización de:
*Guía de trámites y servicios
*Sistema Único de Información de Trámites - SUIT.
* Página Web institucional, en lo competente al grupo Servicio al Ciudadano y Correspondencia.</t>
  </si>
  <si>
    <t>Realizar el seguimiento al trámite y cierre del 98% de las PQR´s allegadas a la SDA, en cumplimiento a los términos de ley establecidos por la normatividad legal vigente.</t>
  </si>
  <si>
    <t xml:space="preserve">Realizar seguimiento a la claridad, calidez, coherencia y oportunidad, de las respuestas a peticiones ciudadanas, emitidas por las diferentes dependencias de la Secretaría Distrital de Ambiente.  </t>
  </si>
  <si>
    <t>Hacer seguimiento de la implementación del MECI.</t>
  </si>
  <si>
    <t>Seguimiento al cumplimiento de los planes de mejoramiento, plan de manejo de riesgos e indicadores,  incluyendo su actualización.</t>
  </si>
  <si>
    <t>Realizar las gestiones necesarias para la implementación de los subsistemas del SIG y/o validación de los mismos.</t>
  </si>
  <si>
    <t>Actualización o ajuste de la documentación del Sistema Integrado de Gestión de la SDA,  teniendo en cuenta lineamientos entregados por la Secretaría General frente a la implementación de la norma NTD.</t>
  </si>
  <si>
    <t>Preparación y atención de auditorías  de seguimiento, certificación y/o recertificación por entes externos.</t>
  </si>
  <si>
    <t>Verificar que los 176 items que componen la "Matriz de Cumplimiento y Sostenibilidad de la Ley 1712 de 2014", estén dispuestos conforme a la normatividad vigente.</t>
  </si>
  <si>
    <t>Realizar las gestiones necesarias para garantizar que la información alusiva al "Botón de Transparencia y Acceso a la Información", se encuentre disponible, actualizada y accequible para la ciudadanía.</t>
  </si>
  <si>
    <t>Promocionar y/o afianzar los valores éticos institucionales y fortalecer la gestión ética</t>
  </si>
  <si>
    <t>Realizar las gestiones necesarias para que se dé cumplimiento a los componentes del Plan Anticorrupción y de Atención al Ciudadano 2018, competentes a la Subsecretaría General y de Control Disiciplinario.</t>
  </si>
  <si>
    <t>Gestionar los actos administrativos en custodia de la Subsecretaría General y de Control Disciplinario.</t>
  </si>
  <si>
    <t>Adelantar acciones preventivas disciplinarias.</t>
  </si>
  <si>
    <t>Actualizar y mantener en la plataforma del SIDD, el 100% de los expedientes físicos de la oficina de Control Interno Disciplinario.</t>
  </si>
  <si>
    <t>Coordinar procesos misionales y proyectos estratégicos para la Administración Distrital.</t>
  </si>
  <si>
    <t>Asistir al 100% de los comités de seguimiento estratégico, realizados por la Secretaría Distrital de Gobierno.</t>
  </si>
  <si>
    <t>FORMULACIÓN 2019</t>
  </si>
  <si>
    <t>FORMULACIÓN 2018</t>
  </si>
  <si>
    <t>SEGUIM. MARZO 2018</t>
  </si>
  <si>
    <t>SEGUIM. DIC. 2017</t>
  </si>
  <si>
    <t>SEGUIM. DIC. RESERVAS</t>
  </si>
  <si>
    <t>De acuerdo con el Programa de Auditorías diseñado para la presente vigencia, durante el cuarto trimestre se culminaron auditorías a los procesos "Gestión Documental" y "Direccionamiento Estratégico", evidenciando en general conformidad con los requisitos aplicables al Sistema Integrado de Gestión y eficacia en los controles establecidos a los procedimientos. 
Se inició y culminó la auditoría a la implementación de la OHSAS 18000:2007, la cual se encuentra en espera la elaboración del plan de mejoramiento de las No Conformidades encontradas; igualmente, se encuentra pendiente la elaboración del Plan de Mejoramiento producto de la auditoría realizada por parte de la Subsecretaría General y de Control Disciplinario al proceso “Control y Mejora", una vez enviado informe final con fecha 31-12-2018.
Al culminar la vigencia, se realizaron 14 auditorías a procesos: “Comunicaciones”, “Participación y Educación Ambiental”, “Gestión Jurídica”, “Gestión Ambiental y Desarrollo Rural”, “Planeación Ambiental”, “Control Disciplinario”, “Gestión de Talento Humano”, “Gestión de Recursos Físicos”, “Gestión de Recursos Financieros”, “Gestión de Recursos Informáticos y Tecnológicos”, “Evaluación, Control y Seguimiento”, "Gestión Documental", "Direccionamiento Estratégico", “Control y Mejora" y a la de implementación de la OHSAS 18000:2007. De 13 auditorías a procesos, se cuenta con informe final y con plan de mejoramiento suscrito para las no conformidades, observaciones y oportunidades de mejora encontradas; de 1 (Control y Mejora), está en proceso la elaboración del plan de mejoramiento, al igual que de la implementación de la OHSAS 18000:2007.</t>
  </si>
  <si>
    <t>Durante el cuarto trimestre, se prestó asesoría y acompañamiento con el fin de continuar con metodología para actualización de mapas de riesgos de cada proceso. Lo anterior, con el fin de cumplir con los lineamientos de la “Guía para la Administración de los Riesgos de Gestión, Corrupción y Seguridad Digital y el Diseño de Controles en Entidades Públicas” - versión 1 del DAFP.
Se revisó y retroalimentó con observaciones y recomendaciones, los mapas de riesgos propuestos por los procesos de Gestión Ambiental y Desarrollo Rural, Gestión Jurídica, Gestión de Recursos Informáticos y Tecnológicos, Comunicaciones, Planeación Ambiental, Direccionamiento Estratégico, Gestión Documental, Gestión Talento Humano, Gestión de Recursos Físicos, Gestión de Recursos Financieros, Evaluación, Control y Seguimiento y Participación y Educación Ambiental, logrando la compilación y remisión de mapas de 12 procesos, para someterlos a aprobación del Comité de Coordinación de Control Interno; 3 procesos en estado de revisión. Adicionalmente, se revisó y realizó observaciones a propuesta de modificación de la política de riesgos, la cual se encuentra en ajustes para su posterior aprobación.
Durante los tres primeros trimestres, al realizar seguimiento y evaluación de los riesgos de corrupción, para los cuales se tienen establecidos los controles para el riesgo inherente, se recomendó evaluar el riesgo residual y formular los controles pertinentes registrados en la matriz ubicada en: http://www.ambientebogota.gov.co/web/sda/plan-anticorrupcion-y-de-atencion-al-ciudadano; con relación a los riesgos de gestión, una vez realizado el seguimiento y evaluación de la vigencia 2017, la entidad actualizó los riesgos de cada uno de los procesos y fueron aprobados en comité del Sistema Integrado de Gestión el 19-04-2018 y se realizó socialización a los enlaces de los diferentes procesos entre el 4 de julio y el 14 de septiembre, para actualizar riesgos identificados.</t>
  </si>
  <si>
    <t>Para el cuarto trimestre se realizaron: Informe de Directiva 01 de 2017 de Alcaldía Mayor de Bogotá; Seguimiento a Directiva 03 de 2013 de Alcaldía Mayor de Bogotá y Decreto Distrital 654 de 2011 - artículo 73, (seguir fortaleciendo los mecanismos de control para garantizar la trazabilidad y conservación de la información de la entidad); Seguimiento al Estado de Control Interno de la entidad - julio-octubre/18, (avances en la implementación de MIPG); Informe de Caja Menor, (recomendación de actualizar el procedimiento para que los controles sean efectivos); Seguimiento a Austeridad del Gasto - III trimestre, (cumplimiento de políticas de austeridad establecidas en la normatividad vigente); Seguimiento a Metas Plan de Desarrollo Decreto Distrital 215 de 2017 Art 3, (observaciones y recomendaciones a coordinadores de cada proyecto, con el fin de dar cumplimiento a metas programadas para la vigencia); y Seguimiento al Comité de Conciliaciones (Decreto 1716 de 2009) – SIPROJ (se cumplen las funciones del comité y se realizan publicaciones en el sistema de forma oportuna). Estos sumados a los realizados en los anteriores trimestres, para un total de 33 Informes de Ley realizados durante la vigencia.  
Durante los tres primeros trimestres, se presentaron 26 informes (Evaluación Sistema de Control Interno Contable, Sistema Control Interno Institucional, Evaluación Institucional a la Gestión por Dependencias, Acciones de Plan Anticorrupción y Atención al Ciudadano, Cumplimiento normas Derechos de Autor sobre Software, Austeridad en el Gasto, Seguimiento metas del PDD a cargo de la Entidad,  Plan de Mejoramiento Contraloría de Rendición Cuenta Anual, Informe de PQR´S, Informe de la Directiva 01 de 2017, Seguimiento a Directiva 03 de 2013 y Decreto 654 de 2011 - artículo 73, Seguimiento a Implementación Ley 1712 de 2014, Manejo de Caja Menor, cumplimiento del Plan de Auditoría e implementación del Sistema Integrado de Gestión).</t>
  </si>
  <si>
    <t>Durante el cuarto trimestre de 2018, se presentó al Comité Institucional de Coordinación de Control Interno el estado de acciones a 30 de septiembre de 2018,  de planes de mejoramiento de los 14 procesos con 212 acciones registradas en ISOLUCION, de las cuales se tienen 154 acciones correctivas y 58 correcciones. 
Con respecto al Plan de Mejoramiento Institucional, se presentó el estado de las acciones con corte a 30 de noviembre de la vigencia en curso: 119 acciones (11 cumplidas, 77 en ejecución, 14 en revisión por la OCI y 17 incumplidas).  
Lo anterior, sumado a lo realizado durante los tres primero trimestres de la vigencia con monitoreo a planes de mejoramiento y recomendaciones para que cada proceso y líder de dependencia cumpla oportunamente con las acciones formuladas; acompañamiento y asesoría en la entrega de evidencias para cierre de acciones del Plan de Mejoramiento Institucional, que fueron objeto de revisión por la Contraloría en su visita regular; y capacitación en aplicación de metodologías de análisis de causas, junto con la presentación de la modificación del procedimiento para incluir, entre otras, esta actividad.
A corte 30-06-2018, el plan de mejoramiento Contraloría tenía un cumplimiento del 80,5%, 10,3% de las acciones incumplidas y 9,2% inefectivas; y durante el tercer trimestre, de los planes de mejoramiento por procesos, se tuvo un total de 241 acciones registradas en ISOLUCION (206 acciones correctivas, 26 oportunidades de mejora, 7 acciones preventivas, 2 acciones resultantes de la Revisión por la Dirección); se realizaron 15 cierres de acciones verificando la evidencia de su cumplimiento y que se eliminara la causa raíz del hallazgo. Adicionalmente, se tenían suscritas 191 acciones en el Plan de Mejoramiento Institucional, de las cuales la Contraloría evaluó 135 acciones, se dio cierre a 117 acciones, 14 fueron declaradas incumplidas y 4 como inefectivas.</t>
  </si>
  <si>
    <t>Durante el cuarto trimestre de 2018, la SDA garantizó la sostenibilidad de los puntos de atención a través del servicio a 33.653 ciudadanos, de los cuales 9.168 fueron atendidos en canal presencial, 4.202 en canal telefónico y 20.283 en canal virtual. 
• Canal presencial: Se brindó atención a 9.168 ciudadanos en los diferentes puntos de atención distribuidos de la siguiente manera: Súper CADE Carrera 30 CAD – 768; Súper CADE Suba – 213; Súper CADE Bosa - 137; Súper CADE Américas - 138; CADE Toberín -157; CADE Fontibón – 126; CADE Engativá - 59; Sede Principal – 7.084, consolidándose así como el punto de atención con mayor servicio al registrar el 77% de los usuarios atendidos. Adicionalmente, se asistió a las ferias de servicio al ciudadano programas por Secretaría General, atendiendo allí a 486 ciudadanos.
• Canal virtual: atención a 20.283 ciudadanos, quienes realizaron procesos de liquidación al obtener recibo de pago de manera virtual y radicación de trámites parcialmente virtualizados, en la página web Institucional.
• Canal telefónico: atención a 4.202 ciudadanos, a través de las líneas 3778810 y 3778812.
Durante este periodo, se llevó a cabo el envío de 14.162 documentos a los usuarios de la SDA, lo cual corresponde a respuestas emitidas por la Entidad a solicitudes de trámites, servicios o PQRSF.
Adicionalmente, en cuanto a creación y actualización de terceros, durante el presente periodo se llevó a cabo la creación de 1.204, modificación de 522 y unificación de 120.
Lo anterior, continuando con la gestión realizada durante los tres trimestres anteriores, con atención de 88.193 ciudadanos; envío de 28.193 documentos a la ciudadanía; registro de 3.168 terceros, modificación de 1.975 terceros y unificación de 65.</t>
  </si>
  <si>
    <t>Durante el cuarto trimestre, se realizaron reuniones con dependencias de la SDA para revisión normativa y técnica de trámites inscritos ante el Departamento Administrativo de la Función Pública, etapa previa a su publicación de cara al ciudadano; el DAFP definió que 4 no cumplen con características para ser trámites ni OPAS, pues son registros de información de los cuales usuarios no obtienen un beneficio por parte de la Entidad (Registro Único Ambiental, Solicitud de Inscripción del Departamento de Gestión Ambiental, Registro de Grandes Generadores de Residuos de Construcción y Demolición y Registro de Acopiadores y Gestores de Llantas); 2 se encuentran pendientes de acto administrativo (Clasificación de Impacto Ambiental para Licencia de Construcción y Evaluación Técnica del Arbolado Urbano); 1 se encuentra en revisión normativa (Registro de Movilización de Aceites Usados); y 2 fueron publicados de cara al ciudadano (Permiso de Prospección y Exploración de Aguas Subterráneas y Registro de Generadores, Transportadores y Gestores de Aceite Vegetal Usado en el Distrito); de igual manera y frente a la Guía de Trámites y Servicios y la página web Institucional, se realizaron certificados de confiabilidad de manera mensual (de enero a diciembre), los cuales buscan garantizar que la información publicada se encuentre actualizada.
En cuanto a gestión de los tres primeros trimestres , una vez priorizados trámites a inscribir en el SUIT, se adelantó revisión normativa y técnica de 4 trámites finalmente inscritos (Verificación para Exportar o Importar Especímenes de Flora Silvestre Amparados con Permisos Cites y No Cites,  Autorización para Expo. o Impo. de Especímenes de Fauna Silvestre Cites y No Cites, Certificado de Conservación Ambiental y Certificación para Importar o Exportar Productos Forestales en Segundo Grado de Transformación y los Productos de la Flora Silvestre no Obtenidos Mediante Aprovechamiento del Medio Natural).</t>
  </si>
  <si>
    <t>Durante el cuarto trimestre de 2018, se llevó a cabo seguimiento a 4.663 PQR´S registradas ante la Entidad, así: 1.564 en octubre, 1.584 en noviembre y  1515 en diciembre; adicionalmente, se llevó a cabo la clasificación en las siguientes tipologías: Derechos de petición de interés general o particular, quejas, reclamos, solicitudes de información, consultas y felicitaciones, asignándolas a las diferentes dependencias de la Secretaría Distrital de Ambiente, para su respectiva gestión y respuesta.
Por otra parte, se realizaron alarmas semanales, las cuales fueron enviados a los líderes y enlaces de PQR´S de las diferentes dependencias, con el propósito de minimizar las respuestas fuera de término expedidas por la Entidad. En coherencia con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cuarto trimestre de 2018, el 89.68% recibió respuesta dentro de los términos de ley y el 10.32% restante fuera de términos; las áreas que sobresalen por su alto grado de cumplimiento a la hora de emitir respuestas dentro de los términos de ley son: Subdirección de Calidad de Aire, Auditiva y Visual y Subdirección de Silvicultura, Flora y Fauna Silvestre, quienes a su vez  registran el mayor número de peticiones recibidas, por temas de arbolado urbano y contaminación visual, auditiva y atmosférica.
En el primer trimestre de la vigencia en curso, se llevó a cabo seguimiento a 3.674 PQR´S, en el segundo trimestre a 4.707 PQR´S y en el tercer trimestre a 4.289 PQR´S.</t>
  </si>
  <si>
    <t xml:space="preserve">Se llevó a cabo seguimiento a través del Sistema Distrital de Quejas y Soluciones (SDQS), a la información requerida para evaluación del informe de coherencia, claridad, calidez y oportunidad de las respuestas a peticiones presentadas por los ciudadanos ante la Secretaría Distrital de Ambiente en los meses octubre y noviembre y diciembre; dicho informe tiene periodicidad mes vencido, por lo cual se estará consolidando en lo corrido del mes de enero de 2019.
Durante los 3 primeros trimestres del año, se consolidó una muestra aleatoria con un nivel de confianza del 95%, con el fin de realizar evaluación a las respuestas emitidas por las diferentes dependencias de la SDA, teniendo en cuenta los criterios establecidos por Secretaría General de la Alcaldía Mayor de Bogotá.
Respecto a los resultados obtenidos en el tercer trimestre del año, en donde se definió una muestra de 351 PQR´S sobre la base de 4.289 peticiones recibidas, se concluyó que la calidad de las respuestas es de un nivel aceptable, pues existen falencias en redacción y ortografía, así mismo se observó que para el criterio de claridad no se cuenta con las acciones tendientes a brindar una solución de fondo al requerimiento, por lo cual se solicitó a los Directores, Subdirectores y Jefes de Oficina dar cumplimiento prioritario a las recomendaciones derivadas de esta evaluación.
En el segundo trimestre del año, en donde se definió una muestra de 355 PQR´S sobre la base de 4.586 peticiones allegadas, se concluyó que la calidad de las respuestas está en un nivel aceptable, hallando falencias en temas de redacción y ortografía. En el primer trimestre del año, se tomó una muestra de 350 PQR´S sobre la base de 3.942, concluyendo que la calidad de las respuestas igualmente está en un nivel aceptable, teniendo en cuenta que el objetivo es mejorar la calidad de las respuestas hacia el ciudadano, con el fin de ser ejemplo de gestión a nivel Distrital. </t>
  </si>
  <si>
    <t>Se realizó verificación y seguimiento a subcategorías  de la “Matriz de Cumplimiento y Sostenibilidad de la Ley 1712 de 2014” - Decreto 103 de 2015 y Resolución MinTic 3564 de 2015, tales como: convocatorias, calendario de actividades e información para población vulnerable.
Como consecuencia de lo anterior, con el seguimiento realizado se evidenció la necesidad de actualizar información relacionada con: Convocatorias dirigidas a ciudadanos, usuarios y grupos de interés, especificando objetivos, requisitos y ficha de participación en dichos espacios; Calendario de eventos y fechas claves relacionadas con los procesos misionales de la entidad y normas, políticas, programas y proyectos dirigidos a población vulnerable de acuerdo con su misión y la normatividad aplicable. Seguidamente, se requirió al área responsable de dichas actualizaciones y se continúa realizando seguimiento para que se efectúen las mismas.
Durante los tres primeros trimestres, se actualizó información relacionada con rendición de la Cuenta Fiscal a la Contraloría General de la República o a los organismos de control, informes a organismos de inspección, vigilancia y control y enlace al sitio web del organismo de control en donde se encuentran los informes que éste ha elaborado sobre la Entidad, se incluyó la normatividad que complementa, adiciona o declara nulidad del Decreto Único, se actualizó información relacionada con normas, políticas, programas y proyectos dirigidos a población vulnerable, el informe sobre las demandas contra la Entidad (estado en que se encuentra cada demanda, pretensión o cuantía de las demandas, riego de pérdida, entre otros aspectos), costos de reproducción de la información pública y acto administrativo o documento asociado.</t>
  </si>
  <si>
    <t>Se llevaron a cabo 3 reuniones con el enlace de transparencia de la Dirección de Planeación y Sistemas de Información Ambiental de la Entidad, con el fin revisar contenidos de la Matriz de Cumplimiento y Sostenibilidad de la Ley 1712 de 2014, para hacer la respectiva revisión de los componentes del autodiagnóstico de transparencia y acceso a la información pública, hace evaluación al informe de seguimiento a la ley de transparencia y del derecho de acceso a la información pública, presentado por la oficina de Control Interno de la SDA, y para diligenciar la matriz de transparencia enviada por la Procuraduría General de la Nación. 
Lo anterior, dando continuidad a lo realizado durante los primeros 3 trimestres de 2018, en los cuales se llevaron a cabo 9 reuniones con el enlace de transparencia de la DPSIA; se continúa designando responsabilidades a las diferentes áreas de la SDA de suministrar información relacionada con la Ley de Transparencia, según competencia, y de esta manera mejorar calidad de información y agilizar el proceso de recopilación de la misma, en atención a los requerimientos realizados por los diferentes Entes.
En el marco de la creación de la Política Pública Distrital de Transparencia, y una vez se designaron responsables del suministro de información relacionada con los requerimientos realizados por la Secretaría General de la Alcaldía Mayor de Bogotá (segundo trimestre), se realizaron solicitudes tales como: garantía de atención a la ciudadanía 40 horas a la semana; generación de alianzas con ciudadanos y organizaciones de la sociedad civil; capacidad de observación, análisis, escucha activa y una verdadera política de puertas abiertas, de directivos; capacitaciones a los funcionarios respecto a la Ley de Transparencia y Acceso a la información pública; información necesaria para la operación de la entidad, organizada y sistematizada y conocimiento de los funcionarios sobre la existencia de la Secretaría de Transparencia.</t>
  </si>
  <si>
    <t>Se llevaron a cabo cinco (5) reuniones con el grupo de gestores de Integridad, con el fin de revisar los avances de la semana de integridad año 2018, definir tareas para la realización de la misma,  encaminar responsabilidades en la elaboración del informe de gestión de integridad año 2018, generar reflexiones en torno a las actividades  de la semana de integridad año 2018 y para la revisión final del informe de gestión de integridad año 2018; en el mes de noviembre se llevó a cabo la semana de integridad en la cual participaron 700 servidores de la SDA en las diferentes actividades programadas.
Lo anteriormente descrito, en coherencia con lo realizado durante los tres (3) primeros trimestres de 2018,  en los cuales se elaboró y aprobó el Plan de Acción de Gestión de Integridad de la Entidad, se dio inicio a las actividades de promoción de valores del plan de acción de integridad, se ilustró a los gestores acerca de la elaboración del nuevo Código de Integridad en la SDA, promovido por la Secretaría General de la Alcaldía Mayor de Bogotá, en el ejercicio de la transición al nuevo modelo de integridad y se dio inicio a la planeación de la semana de Integridad, se analizaron 19 hojas de vida de los posibles conferencistas para la semana de integridad año 2018 para posterior elección de los mismos y se deliberó y diseñó el cronograma de la semana de integridad año 2018, el cual se puso en consideración y fue aprobado por el Comité de Integridad.</t>
  </si>
  <si>
    <t>Los expedientes que cursan y cursaron en la Subsecretaría General y de Control Disciplinario se encuentran debidamente rotulados, foliados y en el archivo rodante, debidamente separados los activos de los ya archivados, para su identificación y manejo, así como de los autos inhibitorios y las remisiones por competencia para un porcentaje del 100%. Durante el cuarto, se llevó a cabo reunión de evaluación de quejas N° 8 (05 de octubre de 2018), N° 9 (15 de noviembre de 2018) y N° 10 (19 de diciembre de 2018), en las cuales se relacionan las quejas con presunta incidencia disciplinaria y se evalúa una a una, tomando una decisión que en derecho corresponde; lo anterior sumado a los del primer, segundo y tercer trimestre, periodos en los que se realizó reunión de evaluación de quejas N° 1 (9 de febrero de 2018), N° 2 (9 de abril de 2018), N° 3 (24 de abril de 2018), N° 4 (18 de junio de 2018), N° 5 (10 de julio de 2018), N° 6 (1° de agosto de 2018) y N° 7 (18 de septiembre de 2018) 
Igualmente, para la actualización de la plataforma del SIDD, se han realizado jornadas de creación de expedientes en un total de 71, correspondientes a indagaciones preliminares e inhibitorias, una vez se efectúa el reparto derivado de las reuniones de evaluación de quejas y todos los demás; lo anterior, sumados a los 3 expedientes del 2015, 6 expedientes del 2016 y 9 expedientes del 2017 cargados durante el primer trimestre de la presente vigencia, 21 cargados durante el segundo trimestre y 14 cargados durante el tercer trimestre. Es importante precisar que la información a cargar en la plataforma SIDD, está contenida y actualizada en la base de datos de la Oficina de Control Interno Disciplinario, con el fin de tener la lista para subir a dicha plataforma.</t>
  </si>
  <si>
    <t>Durante el cuarto trimestre de 2018, se llevó a cabo reporte de avances del tercer cuatrimestre de la vigencia en curso, frente a las actividades del grupo Servicio a la Ciudadanía en el Plan Anticorrupción (PAAC), logrando así dar cumplimiento al 100% de las actividades planteadas, mediante resultados como: desarrollo de 11 jornadas de entrenamiento al grupo humano de Servicio a la Ciudadanía, aplicación de 3.196 encuestas de percepción y satisfacción ciudadana en los puntos de atención presencial manejados por la SDA, adicionalmente se continuó revisión normativa y técnica de trámites inscritos ante el Departamento Administrativo de la Función Pública, etapa previa a la publicación de cara al ciudadano; el DAFP definió que 4 no cumplen las características para ser trámites ni OPAS, pues son registros de información en los cuales los usuarios no obtienen un beneficio por parte de la Entidad. Adicionalmente, 2 se encuentran pendientes de acto administrativo, 1 se encuentra en revisión normativa y  2 trámites fueron publicados de cara al ciudadano.
En lo que respecta a los primeros tres trimestres de la vigencia, se participó en la consolidación del PAAC publicado por la Entidad, frente a los componentes (anti trámites, rendición de cuentas, atención al ciudadano y transparencia y acceso a la información pública); de igual manera, se llevó a cabo reporte de avances efectuados en los dos primeros cuatrimestres de la vigencia, logrando 21 entrenamientos al grupo de servidores de Atención al Ciudadano, aplicación de 3.620 encuestas de percepción y satisfacción ciudadana en los puntos de atención presencial manejados por la SDA, elaboración de estrategia de racionalización de trámites de la Entidad, priorización de trámites a inscribir en el Sistema Único de Información y Trámites – SUIT y posterior inscripción de 4 trámites.</t>
  </si>
  <si>
    <t>Durante el cuarto trimestre de 2018, se llevó a cabo 30.491 radicados distribuidos de la siguiente manera: 10.758 radicaciones en canal presencial, 334 en canal telefónico y 19.399 en canal virtual, dando continuidad a las 33.702 radicaciones presenciales, 4.185 del canal telefónico y 49.914 del canal virtual, de los tres primeros trimestres del año. 
Igualmente, se implementaron 2.462 encuestas, de las cuales se obtuvo un 98% de satisfacción frente al servicio prestado; continuando así las 2.550 encuestas sobre las cuales se obtuvo un 99% de satisfacción en el primer trimestre, las 739 encuestas sobre las cuales se obtuvo un 99% de satisfacción en el segundo trimestre y las 1.412 encuestas sobre las cuales se obtuvo un 81% de satisfacción en el tercer trimestre.
Se llevaron a cabo 8 entrenamientos: Recapitulación de entrenamientos (12 de octubre), Fauna Silvestre (16 y 17 de octubre, PQRSF (9 y 11 de octubre, cualificación (13 y 16 de noviembre), ventanilla de radicación (15 y 16 de noviembre), Radicación PQRSF (20 y 23 de noviembre), aceite vegetal usado (9 y 19 de noviembre), SIG (11 y 12 de diciembre)
Adicionalmente, durante el presente periodo se asistió a: Feria Exponer el día 18 de octubre (49 usuarios); feria Chapinero días 26 y 27 de octubre (153 usuarios); feria Barrios Unidos día 17 de noviembre (42 usuarios); feria Santa Fe días 23, 24, 26 y 27 de noviembre (117 usuarios); feria Sumapaz día 2 de diciembre (125 usuarios); comisión ambiental de Teusaquillo 17 de octubre; comisión ambiental Candelaria 8 de noviembre; comisión ambiental de Sumapaz 16 de octubre.
Se realizaron 19  visitas de seguimiento a puntos: Toberín-3, Suba-3, Engativá-3, Americas-2, Bosa-3, Fontibon-3 y CAD 30-2, logrando evidenciar que los coordinadores se encuentran satisfechos con la labor desempeñada por la Entidad, los tiempos de espera de la ciudadanía son monitoreados por medio del sistema de asignación de turnos del punto y el cumplimiento del horario de atención.</t>
  </si>
  <si>
    <t>En el cuarto trimestre de 2018, la Subsecretaría apoyó los siguientes proyectos de interés de la administración:
1. Transmilenio licitación fase I y fase II: se emitió oficio 2018EE244709 del 19 de octubre en el que se da aval para el patio denominado La Herrera; de igual modo, se adelantó mesa de trabajo el 30 de octubre con tema de licencias ambientales, patio Colmotores y pasivos de concesionarios que entregan infraestructura.
2. Canotaje en Juan Amarillo: Se adelantó mesa técnica y jurídica el 24 de octubre y acompañamiento a visita técnica el 19 de noviembre entre Sub. del Recurso Hídrico, Sub. de Control Ambiental al Sector Público, Sub. De Ecosistemas y Ruralidad e Instituto Distrital de Recreación y Deporte.
3. Patios Zonales Sistema Integrado de Transporte Público (SITP): Se participó del 3er Comité de Seguimiento infraestructura SITP, adelantado el 12 de Diciembre de 2018.
3. Decreto zonas libres de humo y zonas libres de colillas: Se apoyó en la construcción del documento técnico de soporte y en la construcción del proyecto de Decreto.
4. Asociación Público Privada (APP): Se emitieron lineamientos técnico ambientales al proyecto APP Parqueaderos Santa Clara.
5. Reto de innovación de producción y consumo sostenible de plásticos de un solo uso pitillos: Se presentó ante el Secretario de Ambiente y el Veedor Distrital, resultados del reto y la propuesta técnica para cambio de tendencia en producción y consumo de plásticos de un solo uso el 12 de diciembre de 2018. 
6. Política de Educación Ambiental: el 29 de noviembre de 2018 se dio inicio a mesas de trabajo con diferentes entidades que podrían llegar a tener responsabilidad y acciones dentro del plan de acción de la política.
Sumado al apoyo en 19 proyectos: Transmilenio - licitación y paso por humedales, humedales en lista RAMSAR, Plan de Movilidad Sostenible, Patios Zonales SITP, proyecto Biogas, proyecto palomas, ALO, sentencias río Bogotá y Cerros Orientales, Metro y subestación eléctrica, entre otros.</t>
  </si>
  <si>
    <t>Durante el IV trim. de 2018, se atendieron 184 derechos de petición, relacionados con: Sendero Las Mariposas, tala de árboles, tratamientos  y permisos silviculturales, contratación y concurso de méritos, humedales, uso de aceite vegetal, residuos de construcción y demolición, Cerros Orientales, publicidad ilegal, niveles de ruido, zonas de manejo y preservación ambiental de la Estructura Ecológica Principal, vertimientos, uso de bolsas plásticas, calidad del aire, recurso hídrico y áreas protegidas, recursos del Cupo de Endeudamiento, Código de Policía, construcciones en cerros, Transmilenio por la carrera séptima, reserva Van Der Hammen, ejecución presupuestal, aplicación de tasas retributivas, río Bogotá, apiarios y especies endémicas, Planes de Manejo Ambiental de los humedales, límites y funciones de la Secretaría Distrital de Ambiente, políticas ambientales, cumplimiento Plan de Desarrollo, mogadores y recursos usados en capacitaciones. 
Se dio respuesta a 14 proposiciones, así: Reserva Van Der Hammen, talas de árboles, calidad del aire, acciones en Sumapaz, Subestaciones Eléctricas, Residuos de Construcción y Demolición, acciones en el Río Tunjuelo y San Benito, observaciones del Plan de Ordenamiento Territorial, cumplimiento del fallo de Cerros Orientales. 
En cuanto a proyectos de acuerdo y de ley, se analizaron  y conceptuaron 34, de la siguiente forma: Mogadores, bandera verde, movilidad eléctrica, conteo regresivo obras inconclusas, reserva Thomas Van Der Hammen, rayos ultra violeta, Mercando y Educando, régimen especial de Bogotá, baños públicos, divulgación emergencias, compra vehículos eléctricos, restauración especies nativas, productos desechables, prohibición de fumar en parques del Distrito,  registro animales, sociedad de economía mixta de aseo, cuerpo arbóreo del Distrito, síndrome del edificio enfermo y economía circular.
Lo anterior, sumado a la atención de 378 derechos de petición, 118 proposiciones y 65 proyectos de acuerdo.</t>
  </si>
  <si>
    <t>Se asistió a 3 comités de seguimiento estratégico, realizados por la Secretaría Distrital de Gobierno, los días, 31 de octubre, el 29 de noviembre (virtual)  y el 20 de diciembre, en donde se discutieron temas relacionados con: trámites de proyectos de acuerdo que surjan como iniciativa de la administración, asistencia a debates de control político, contestación de derechos de petición y proposiciones del Concejo y Congreso; se informó a todas las Secretarías el número de proyectos de acuerdo  presentados por cada concejal, se presentaron cuadros con los comentarios pendientes por cada Entidad, se socializaron las respectivas actas y los compromisos adquiridos por cada Entidad y finalmente se habló de la importancia del cumplimiento de términos y diversas estrategias de articulación distrital.
Sumado a lo anterior, durante los tres primeros trimestres se asistió a 9 comités de seguimiento estratégico, realizados por la Secretaría Distrital de Gobierno, los días 30 de enero, 22 de febrero, 23 de marzo de 2018, 18 de abril, 17 de mayo, 21 de junio, 31 de julio, 31 de agosto y 27 de septiembre de la vigencia en curso.</t>
  </si>
  <si>
    <t>Durante el cuatro trimestre de la vigencia, se realizó seguimiento a actividades competencias de la Subsecretaría, pactadas para el tercer cuatrimestre de 2018 y se pudo evidenciar: socialización de nuevos lineamientos de administración de riesgos con base en la guía del DAFP al 100 %; expedición de certificados de confiabilidad de septiembre a diciembre, garantizando información de Guía de Trámites y Servicios actualizada; registro y publicación en el SUIT de 4 trámites adicionales a los 2 correspondientes a los dos primeros cuatrimestres (total 6) e inscripción para revisión de 7 adicionales (4 no considerados por el DAFP como trámites u OPAS, 2 en espera de acto administrativo y 1 en revisión normativa); racionalización de 1 trámite de los 2 proyectados (Registro de Vertimientos); presencia institucional en 6 ferias de servicio al ciudadano y 3 comisiones ambientales, flashes informativos disciplinarios, 21 visitas de seguimiento a puntos de atención, oferta de notificación electrónica de solicitudes de trámites ambientales, 11 entrenamientos a servidores del grupo de atención al ciudadano, 3.196 encuestas de percepción del servicio obteniendo 99% de satisfacción, no se recibieron solicitudes reiteradas por parte del Defensor del Ciudadano, revisión y actualización del cuadro de caracterización documental y activos de información con validación por parte de la Dirección de Planeación y Sistemas de Información Ambiental, asignación y seguimiento al 100% de las solicitudes de acceso a la información, socialización del programa de gestión de integridad y ejecución del Plan de Acción de Integridad (Semana de la Integridad).
Lo anterior, con base en el documento diseñado durante el primer trimestre y dando continuidad al seguimiento y reporte del primer y segundo cuatrimestre.</t>
  </si>
  <si>
    <t>No se presentaron retrasos en el seguimiento programado</t>
  </si>
  <si>
    <t>No se requirieron acciones, pues no se presentaron retrasos</t>
  </si>
  <si>
    <t>Con el cumplimiento de las actividades programadas en el Plan Anual de Auditorías para cada uno de los trimestres, la Oficina de Control Interno, cumple con las obligaciones normativas que justifican su existencia y así trabaja en forma preventiva fomentando el autocontrol, la autoevaluación y la mejora.
Con los seguimientos realizados y auditorías desarrolladas, se logró revisar los procesos de la SDA con el fin de identificar fortalezas y debilidades que son objeto de mejora, las cuales a través de acciones correctivas y preventivas aportan al logro de los objetivos institucionales, se fortalece el Sistema Integrado de Gestión y el Sistema de Control Interno. 
Se cumple con el rol de tercera línea de defensa para la Entidad, evaluando si los controles están presentes y funcionan, apoyando el control de los riesgos y el logro de los objetivos establecidos en la planeación institucional y manteniendo un sistema de monitoreo de hallazgos y recomendaciones.</t>
  </si>
  <si>
    <t>Durante el cuarto trimestre, se culminaron informes de auditorías a procesos de Direccionamiento Estratégico, Gestión Documental y Control y Mejora; y auditoría e informe a implementación de OHSAS 18000:2007. Sumado a lo anterior, durante los tres primeros trimestres se llevaron a cabo 11 auditorías para un total de 14 a cada proceso (Comunicaciones, Participación y Educación Ambiental, Gestión Jurídica, Gestión Ambiental y Desarrollo Rural, Planeación Ambiental, Control Disciplinario, Gestión de Talento Humano, Gestión de Recursos Físicos, Gestión de Recursos Informáticos y Tecnológicos, Gestión de Recursos Financieros, Evaluación y Control y Seguimiento).
Se realizaron informes de Ley: Directiva 01 de 2017 de la Alcaldía Mayor de Bogotá; Directiva 03 de 2013 de Alcaldía Mayor de Bogotá y Decreto Distrital 654 de 2011 - artículo 73; Estado de Control Interno - Informe Pormenorizado julio-octubre de 2018; Informe Caja Menor; Seguimiento Austeridad del Gasto - III trimestre; Seguimiento Metas Plan de Desarrollo Decreto Distrital 215 de 2017 Art 3; y Seguimiento Comité de Conciliaciones (Decreto 1716 de 2009) – SIPROJ. Estos sumados a los realizados en los anteriores trimestres, para un total de 33.  
Se realizó seguimiento a indicadores de gestión, realizando observaciones y recomendaciones para lograr su cumplimiento; se realizó seguimiento a cumplimiento de Circulares 003 y 006 del Departamento Administrativo del Servicio Civil “Reporte de Información sobre Contratos de Prestación de Servicios al Sistema de Información Distrital de Empleo y Administración Pública — SIDEAP”. Como resultado de observaciones y recomendaciones efectuadas en el desarrollo de auditorías, evaluación y seguimiento a planes de mejoramiento y a planes de manejo de riesgos, elaboración de informes, se han implementado acciones de mejora por parte de los diferentes procesos, que aportan al cumplimiento de la misión, visión, metas y objetivos institucionales.</t>
  </si>
  <si>
    <t xml:space="preserve">En el cuarto trimestre de 2018, se garantizó el funcionamiento de los puntos de atención, a través de 19 visitas de seguimiento, mediante las cuales se evidenció un servicio acorde a la Política Pública Distrital de Servicio a la Ciudadanía, en concordancia al seguimiento realizado en los tres primeros trimestres (24 visitas).
Así mismo, se brindó atención a 33.653 ciudadanos de los cuales 9.168 fueron atendidos en canal presencial, 4.202 en canal telefónico y 20.283 en canal virtual; a dichos usuarios se les radicó 10.758 documentos presenciales, 19.399 en canal virtual y 334 en canal telefónico; se crearon en el aplicativo 1.204 terceros, se modificaron 522 y unificaron 120. Adicionalmente, se enviaron 14.162 respuestas a la ciudadanía. 
En cuanto a los tres primeros trimestres de la vigencia, se brindó atención a 88.193 ciudadanos, a los cuales se radicaron 87.801 documentos; se crearon 3.168 terceros, se modificaron 1.975 y se unificaron 65; finalmente se enviaron 28.196 respuestas a la ciudadanía.
Se ha dado cumplimiento al modelo de servicio, mediante la implementación y uso del Software Digiturno 5.0 en la Sede principal de la SDA, a través del cual se optimiza el ciclo de servicio. Así mismo, la implementación de indicadores de gestión de nivel de atención, nivel de abandono, calidad del servicio, nivel de servicio y nivel de gestión.
Finalmente se estructuraron, evaluaron y adjudicaron procesos contractuales mediante los cuales se adquirieron equipos periféricos para los puntos de atención presencial de la SDA; señalización en lenguaje braille, apoyo gráfico y alto relieve; tótem interactivo para cartelera virtual de la Entidad y adición al contrato con  Canal Capital, mediante el cual se garantiza el apoyo logístico para 20 ferias de servicio a la ciudadanía en las diferentes localidades del Distrito Capital; lo anterior dando continuidad a los equipos periféricos y equipos complementarios puestos en funcionamiento durante el primer trimestre del 2018. </t>
  </si>
  <si>
    <t>• Facilidad de acceso a servicios Institucionales, por medio de la atención prestada en 8 puntos de atención, canal telefónico y canal virtual; y a información oficial de trámites y servicios, a través del uso TICS.
• Identificación de oportunidades de mejora en el servicio prestado, a través del seguimiento a canales de atención y evaluación de su gestión y d ela percepción y/o satisfacción ciudadana.
• Cumplimiento de política cero papel, con implementación de cartelera virtual. 
• Automatización de turnos brindados en la sede principal de la SDA, permitiendo a usuarios direccionarse de manera ágil y fácil hacia el servicio requerido.
•Fácil acceso al servicio e inclusión social en la sede principal de la SDA, con instalación de señalización o avisos de alto relieve, con apoyo gráfico y lenguaje braille.
•Atención a la ciudadanía en territorio.
•Mejora en tiempos de ejecución de procedimientos o actividades, mediante adquisición de infraestructura tecnológica suficiente y adecuada.</t>
  </si>
  <si>
    <t>• Mejora en tiempos de respuesta manejados por las dependencias de la Secretaría Distrital de Ambiente a PQR´S ingresadas; lo anterior por medio del seguimiento realizado a la oportunidad de respuestas mediante alarmas e informes.
• Facilidad de acceso a radicar PQR´S, por medio de la atención prestada en 8 puntos de atención presencial, canal telefónico y canal virtual.
•  La Entidad no se ve inmiscuida en procesos de tipo de sancionatorio.</t>
  </si>
  <si>
    <t>• Proceso Servicio a la Ciudadanía (procedimientos y formatos).
• Reportes mensuales de seguimiento a las respuestas de PQR´S, remitidos a través de correo electrónico Institucional a los líderes de grupo y enlaces de quejas. 
• Informe mensual de seguimiento a PQR´S, publicado en la página web Institucional.
• Informe de claridad, calidez, coherencia y oportunidad de las respuestas a PQR´S.
• Reporte FOREST (sábana SDQS), emitido por el aplicativo Institucional.</t>
  </si>
  <si>
    <t>El grupo de quejas y reclamos contó con un equipo de trabajo compuesto por (3) tres profesionales y (1) un técnico, los cuales realizaron radicación, evaluación, asignación y seguimiento a las PQR´S que ingresaron a la SDA, así como también elaboración y socialización de informe de seguimiento mensual a la oportunidad de respuestas de PQR´S e informe de claridad, calidez, coherencia y oportunidad de las respuestas a PQR´S para el primer, segundo y tercer trimestre de la vigencia en curso, allí se concluyó que la calidad de las respuestas durante dichos periodos, se encuentra  en un nivel aceptable y se observó que para el criterio de claridad no se contó con las acciones tendientes a brindar una solución de fondo al requerimiento ciudadano; se solicitó a Directores, Subdirectores y Jefes de Oficina dar cumplimiento prioritario a recomendaciones derivadas de esta evaluación, ya que su objetivo es mejorar la calidad de las respuestas hacia el ciudadano, con el fin de ser ejemplo de gestión a nivel Distrital.
Durante el cuarto trimestre de 2018, se realizó seguimiento a 4.663 PQR´S registradas ante la Entidad, así: 1.564 en octubre, 1.584 en noviembre y  1.515 en diciembre, de las cuales se llevó a cabo informe de seguimiento a oportunidad de respuestas, identificando que, del total de peticiones ingresadas el 86% recibió respuesta dentro de los términos de ley; en coherencia con las 4.289 PQR´S del tercer trimestre, de las cuales el 89% recibió respuesta dentro de los términos de ley; 4.707 PQRS recibidas en el segundo trimestre, de las cuales el 91% recibió respuesta dentro de términos; y 3.674 PQR´S del primer trimestre del año de las cuales el 90% recibió respuesta dentro de tiempos establecidos por la Ley.</t>
  </si>
  <si>
    <t>Con la implementación de las Leyes 1712 de 2014 y 1474 de 2011, se  ha venido cumpliendo con los mandatos de Ley, brindando un legal y transparente desarrollo en la Entidad. Igualmente, se proporciona a la ciudadanía herramientas para comunicarse permanentemente, facilitando la interacción y garantizando la transparencia en el actuar de la SDA; se dio a conocer el calendario de eventos misionales, lo que garantiza la participación real y efectiva de los ciudadanos en las actividades a realizar; se facilita el conocimientos por parte de población vulnerable de normas, políticas, programas y proyectos de los cuales son beneficiarios.
El cumplimiento de estas leyes permite que las personas conozcan y hagan seguimiento a las acciones de la SDA, se fortalece la confianza entre la Entidad y la comunidad, contribuyendo a la veeduría que el ciudadano hace a su gestión y consecuencialmente, fomentando la participación ciudadana en la formulación de política pública.</t>
  </si>
  <si>
    <t>Matriz Cumplimiento y Sostenibilidad de Ley 1712/14, Decreto 103/15 y Resolución Mintic 3564/15. 
Actas de Reunión: 29-Oct (componentes autodiagnóstico), 19-Nov (informe seguimiento ley de transparencia emitido por Oficina de Control Interno) y 12-Dic (diligenciamiento de componentes de matriz de Procuraduría General de la Nación Ley de Transparencia).
Página web de la Entidad (http://www.ambientebogota.gov.co/web/transparencia/inicio)
Actas de reuniones con los gestores de Ética (Componente 6 del PAAC): 16-Oct (tareas promoción de valores),  25-Oct (definir tareas semana de integridad), 29-Oct (actividades semana de integridad), 22-Nov (responsabilidades en elaboración de informe de gestión de integridad) y 13-Dic (revisión de informe de gestión de integridad).
Correos electrónicos con solicitud de información acerca de avances en cumplimiento del PAAC y actas de reunión de mesas de trabajo de seguimiento mensual al mismo.</t>
  </si>
  <si>
    <t>Durante el cuarto trimestre, se realizó seguimiento a “Matriz de Cumplimiento y Sostenibilidad de la Ley 1712 de 2014”; se hizo necesaria actualización de información de convocatorias dirigidas a ciudadanos, usuarios y grupos de interés; calendario de eventos misionales de la entidad; y normas, políticas, programas y proyectos dirigidos a población vulnerable.
Resultado del seguimiento al Plan Anticorrupción y de Atención al Ciudadano – PAAC,  se mantuvo actualizada Guía de Trámites y Servicios, se logró publicación en SUIT de 4 trámites y se registraron 7 más, se racionalizó 1 trámite, se hizo presencia institucional en ferias del servicio, se elaboraron flash informativos disciplinarios, se realizaron 21 visitas de seguimiento a servicio prestado en puntos de atención, se ofertó notificación electrónica de las solicitudes de trámites ambientales, se realizaron 11 entrenamientos a servidores del grupo de servicio al ciudadano, se aplicaron 3.196 encuestas de percepción, no se recibieron solicitudes reiteradas por parte del Defensor del Ciudadano, se verificó y actualizó el cuadro de caracterización documental y activos de información con su validación para posterior publicación, se realizó asignación y seguimiento al 100% de solicitudes de acceso a la información, se socializó Programa de Gestión de Integridad y se ejecutaron acciones previstas en su Plan de Acción. 
En los primeros tres trimestres de 2018, se actualizó información relacionada con rendición de la Cuenta Fiscal a la Contraloría, informes a organismos de inspección, vigilancia y control,  demandas contra la Entidad (estado en que se encuentra cada demanda), costos de reproducción de información pública, entre otros; se continuó con seguimiento a componentes del PAAC y se realizaron reportes de los dos primeros cuatrimestres año 2018.</t>
  </si>
  <si>
    <t xml:space="preserve">La SDA aportó a través de este proyecto a los siguientes cuatro (4) componentes:
1. Control Interno: Durante las vigencias 2016 y 2017 se dio cumplimiento al Programa Anual de Auditorías Internas, seguimientos a Planes de Mejoramiento por Procesos y Planes de Manejo de Riesgos y todos los informes normativos. Como resultado de la programación realizada para la  vigencia 2018, se cumple en un 100% lo programado; se realizaron auditorías internas a 14 procesos de la Entidad y a la implementación de la OHSAS 18000:2007; se presentaron 33 Informes de Ley; se realizó revisión a las acciones formuladas en los planes de mejoramiento por procesos e Institucional, realizando recomendaciones y, en caso necesario,  solicitando formulación de acciones de mejora para así fomentar la mejora continua y dar cumplimiento a los objetivos y metas institucionales.
6. Gobierno en línea: Durante las vigencias 2016 y 2017 se llevó a cabo la inscripción de 9 trámites en el Sistema Único de Información y Trámites –SUIT; así mismo, durante el primer trimestre del 2018 se desarrolló priorización de trámites a inscribir durante la vigencia y la inscripción de 1 trámite, lo cual continuo con la revisión normativa, legal y la inscripción  de 3 trámites más, durante el segundo y tercer trimestre del 2018, para finalmente, en el cuarto trimestre, realizar la inscripción de 2 trámites.
7. Rendición de Cuentas: Desde la culminación de la implementación de las Leyes 1712 de 2014 y 1474 de 2011 (vigencias 2016 y 2017), hasta la actualización y mantenimiento que se ha venido llevando a cabo desde finales de 2017 y durante los primeros tres trimestres de 2018, se han utilizado mecanismos que permiten a la ciudadanía y a las organizaciones involucrarse en la formulación, ejecución, control y evaluación de la gestión pública; para este último caso, se actualizó información de puntos de atención, políticas, lineamientos y manuales, info., para población vulnerable, defensa judicial, info., contractual y su ejecución; específicamente durante el cuarto  trimestre, se gestionó convocatorias, calendario de actividades e información para población vulnerable. Lo anterior, materializado en el Botón de Transparencia y Acceso a la Información.
8. Atención al Ciudadano: Durante el segundo semestre de 2016 se brindó atención a 20.046 usuarios; así mismo, en la vigencia 2017 se atendieron 119.808 usuarios y se llevó a cabo una acción de racionalización administrativa, con el cambio de punto de atención CADE Muzú por Súper CADE Engativá. Para la vigencia 2018, durante los primeros tres trimestres de la vigencia, se atendieron 88.193 ciudadanos y finalmente para el cuarto trimestre se atendieron a 33.653 ciudadanos de los cuales 9.168 fueron en canal presencial, 4.202 en canal telefónico y 20.283 en canal virtual.
</t>
  </si>
  <si>
    <t>No se presentaron retrasos</t>
  </si>
  <si>
    <t>Identificación de debilidades en los controles implementados por la entidad, a partir de las cuales se han desarrollado mejoras con el propósito de: fortalecer el Sistema Integrado, cumplir con las funciones otorgadas por la ley y los objetivos institucionales que permiten a su vez mejorar la prestación de los servicios a la ciudadanía y demás partes interesadas.
Facilidad de acceder a servicios institucionales, por medio de los diferentes canales de atención.
Simplificación y estandarización de información institucional, a través de la información publicada en el Sistema Único de Información y Trámites (SUIT), facilitando el acceso a los mismos por parte de la ciudadanía.
La Rendición de cuentas y el control social tienen como beneficio incrementar la corresponsabilidad, la transparencia y la integridad en la gestión pública, orientada a  la construcción conjunta y propositiva entre autoridades y ciudadanos.</t>
  </si>
  <si>
    <t>Informes de seguimiento a la gestión de los puntos de atención.
Informes de percepción y satisfacción ciudadana mensual.
Manual de Servicio a la Ciudadanía
Modelo de servicio de la SDA
Proceso Servicio a la Ciudanía (procedimientos y formatos)
Protocolos de Atención
Ordenes de Compra Colombia Compra Eficiente  No. 35006,35058,35059,35076,35077 y 35078.
Proceso Contractual No.SDA-MC-044-2018
Proceso Contractual No. SDA-MC-116-2018</t>
  </si>
  <si>
    <t>Programa Anual de Auditoria vigencia 2018, informes de auditorías e informes normativos encontrados en el archivo de gestión de la Oficina de Control Interno y en página web: http://www.ambientebogota.gov.co/web/sda/control-interno y en el sistema FOREST.
Proceso Servicio a la Ciudanía (procedimientos y formatos).
Informe de encuestas de percepción y satisfacción ciudadana, desarrollados de manera mensual y publicados en la herramienta ISOLUCION.
Guía de Trámites y Servicios Portal Bogotá y SUIT
Página web de la Entidad (http://www.ambientebogota.gov.co/web/transparencia/inicio) y (http://www.ambientebogota.gov.co/web/sda/control-interno).
Actas y listados de asistencia mesas de trabajo SUIT 
Matriz Cumplimiento y Sostenibilidad de Ley 1712/14, Decreto 103/15 y Resolución Mintic 3564/15. 
Página web de la Entidad (http://www.ambientebogota.gov.co/web/transparencia/inicio)</t>
  </si>
  <si>
    <t>Una vez implementadas la Ley 1712 de 2014, con la aplicación y/o actualización de 28 ítems de la “Matriz de Cumplimiento y Sostenibilidad de la Ley 1712 de 2014” (labor que se desarrolló entre las vigencias 2016 y 2017),  se contempló realizar seguimiento a las mismas al interior de la Entidad, lo cual permite aportar al avance de su implementación en el Distrito.
Durante los primeros tres trimestres de 2018, se actualizaron ítems: rendición de la Cuenta Fiscal a la Contraloría u organismos de control, a demandas contra la Entidad (estado en que se encuentra cada demanda), costos de reproducción de información pública, entre otros. Para el cuarto trimestre se actualizaron los ítems de convocatorias dirigidas a ciudadanos, usuarios y grupos de interés, especificando objetivos, requisitos y ficha de participación en dichos espacios; calendario de eventos y fechas claves relacionadas con los procesos misionales de la entidad; y normas, políticas, programas y proyectos dirigidos a población vulnerable de acuerdo con su misión y la normatividad aplicable.
Por otra parte y teniendo en cuenta que asociado al cumplimiento de la Ley 1474 de 2011, se diseñó e implementó el Plan Anticorrupción y de Atención al Ciudadano – PAAC al 100% en las vigencias 2016 y 2017); durante los tres primeros trimestres de 2018, además de aportes en la construcción del mismo, se solicitó informe de avances realizados en cumplimiento de tareas pactadas en su Plan de Acción y se presentaron los dos primeros informes cuatrimestrales. Durante el cuarto trimestre, producto del seguimiento a las tareas pactadas para el tercer cuatrimestre, se logró evidenciar gestión en actualización de Guía de Trámites y Servicios, publicación de 4 trámites en el Sistema Único de Información de Trámites y registro de 7, presencia institucional en ferias del servicio, elaboración de flash informativos disciplinarios, 21 visitas de seguimiento a servicio prestado en puntos de atención, 11 entrenamientos a servidores del grupo de servicio al ciudadano, aplicación de 3.196 encuestas de percepción, verificación y actualización de cuadro de caracterización documental y activos de información con su validación para posterior publicación, asignación y seguimiento al 100% de solicitudes de acceso a la información, socialización del Programa de Gestión de Integridad y ejecución de acciones previstas en su Plan de Acción.
Finalmente, para las vigencias 2016 y 2017 se llevaron a cabo actividades de promoción de valores, en cumplimiento del sexto componente del PAAC: taller con coach certificado “Haz que Suceda” para 290 servidores y conferencia-taller “No vale hacer Trampa”, para más de 400 servidores. En lo corrido de la vigencia 2018, además de la aprobación del Plan de Acción de la Gestión Ética, se trabajó en la transición de política de ética a política de integridad y se realizó la Semana de Integridad con el evento central conferencia "El Camino a la Felicidad" para 550 servidores de la SDA.</t>
  </si>
  <si>
    <t>Fortalecimiento de las relaciones con entes de control político a través de rendición de cuentas acerca de las justificaciones del actuar de la SDA.
Participación activa de la entidad y consecuencialmente logro de misión, visión y objetivos institucionales a través de  la contribución en proyectos normativos como autoridad ambiental urbana, con el fin de avanzar en el desarrollo y actualización jurídica del país, a través de la emisión oportuna de conceptos o comentarios a proyectos de Ley y de Acuerdo, desde la competencia de la SDA.
Garantía de control de la honestidad y transparencia del actuar de los servidores de la entidad, a través del cumplimiento de la normatividad vigente en lo relacionado con el control disciplinario (Ley 734 de 2002).
Apoyo de proyectos estratégicos para la administración distrital e institucional que conllevan beneficios para toda la ciudadanía de tipo ambiental, movilidad, recreación, entre otros.</t>
  </si>
  <si>
    <t>Durante el cuarto trimestre de la vigencia 2018, se realizaron las siguientes actividades:   
• Se recibieron 801 resoluciones y 1.068 autos originales notificados y ejecutoriados, para custodia por parte de la Subsecretaría General y de Control Disciplinario, lo cual a su vez alimenta la base de datos de Actos Administrativos recibidos y sus respectivas estadísticas; estado actual al día.
• Se encarpetó y continuó con la organización del archivo físico de autos y resoluciones de las vigencias en custodia (2013, 2014, 2015, 2016, 2017 y 2018), ubicándolo en cajas.
Lo anterior, sumado a las 1.279 resoluciones y 2.989 autos, recibidos durante los tres trimestres anteriores, de la vigencia en curso.</t>
  </si>
  <si>
    <t>Durante el cuarto trimestre de 2018, específicamente durante los meses de octubre y noviembre, se proyectó video a través de correo electrónico de funcionarios y contratistas sobre "Proceso de responsabilidad pública de índole disciplinaria" y "Cómo prevenir las faltas disciplinarias", respectivamente; durante el mes de diciembre, el flash disciplinario se tituló “Pérdida de documentos y/o bienes - Ley 734 de 2002”. Lo anterior, sumado a los nueve (9) flashes y gestiones de prevención disciplinarios elaborados para los meses comprendidos entre enero y septiembre del año en curso.
Además de 153 actuaciones procesales adelantadas durante los tres primeros trimestres, para el cuarto trimestre se tramitó: 5 Inhibitorios, 11 indagaciones preliminares, 13 archivos, 2 refoliaciones de expediente, 1 cargs, 1 cierre de investigación, 1 impedimento, 3 reprogramaciones de audiencia verbal y 1 continuación de audiencia, para un total de 38 actuaciones, en el entendido que a cada expediente se le puede realizar uno o más impulsos procesales, como son: elaboración y sustanciación de autos de fondo, diligencias de versiones libres, declaraciones juramentadas, práctica y valoración de pruebas, notificaciones personales, autos de cierre de investigación, autos de prórroga de la investigaciones, audiencias verbales, autos de remisión por competencia y fallos de primera instancia, los cuales reposan en cada uno de los expedientes. Todo acorde con el procedimiento disciplinario ordinario reglado en la Ley 734 de 2002 y 1474 de 2011. Se cierra el cuarto trimestre de 2018 con 123 expedientes activos.</t>
  </si>
  <si>
    <t>Durante el cuarto trimestre, se apoyaron acciones en 6 proyectos estratégicos relacionados con Transmilenio licitación fase I y fase II, canotaje en Juan Amarillo, patios Zonales Sistema Integrado de Transporte Público, Decreto zonas libres de humo y colillas, Asociación Público Privada Parqueaderos Santa Clara, reto de innovación de producción y consumo sostenible de plásticos y Política de Educación Ambiental. Lo anterior, sumado al apoyo de 19 proyectos durante los tres primeros trimestres de la vigencia.
Como apoyo en relaciones con Congreso de la República, Organismos de Control, Concejo de Bogotá y Administración Distrital, se atendieron, además de los 378 derechos de petición, 118 proposiciones y 65 proyectos de acuerdo de los tres primeros trimestres, 184 derechos de petición, 14 proposiciones y 34 proyectos de acuerdo.
Se elaboraron y socializaron flashes disciplinarios relacionados con el proceso de responsabilidad pública de índole disciplinaria, cómo prevenir las faltas disciplinarias y sobre pérdida de documentos y/o bienes - Ley 734 de 2002. Lo anterior, sumado a los nueve (9) flashes disciplinarios elaborados para los meses, comprendidos entre enero y septiembre del año en curso. 
Se tramitaron 5 Inhibitorios, 11 indagaciones preliminares, 13 archivos, 2 refoliaciones de expediente, 1 cargo, 1 cierre de investigación, 1 impedimento, 3 reprogramaciones de audiencia verbal y 1 continuación de audiencia, para un total de 38 actuaciones; lo anterior, sumado a las 153 actuaciones procesales adelantadas durante los primeros tres trimestres de 2018. Se cierra el cuarto trimestre de 2018 con 123 expedientes activos.
Finalmente, se continuó con la organización del archivo de autos y resoluciones de vigencias en custodia y se recibieron 801 resoluciones y 1.068 autos, remitidos a la Subsecretaría para custodia, además de las 1.279 resoluciones y 2.989 autos de lo corrido de la vigencia entre enero y septiembre de 2018.</t>
  </si>
  <si>
    <t>Para dar continuidad a las fases de implementación del Modelo Integrado de Planeación y Gestión-MIPG, durante el 4 trimestre se finalizó el diligenciamiento de autodiagnósticos de cada política y dimensión con la herramienta del Departamento Administrativo de la Función Pública- DAFP y se levantaron planes de acción frente a acciones con puntaje de implementación menor a 80; se encuentra en estudio técnico jurídico, por parte de la Dirección Legal Ambiental, el proyecto de resolución por la cual se crea el Comité Institucional de Gestión y Desempeño de La Secretaría Distrital de Ambiente.
La Alcaldía Mayor expidió el Decreto 591 del 16-10-2018 “Por medio del cual se adopta el Modelo Integrado de Planeación y Gestión Nacional y se dictan otras disposiciones”; la Entidad se encuentra en espera del Plan de Acción y la Guía de Ajuste del Sistema Integrado de Gestión Distrital para iniciar planes de trabajo, cronogramas o estrategias para la vigencia 2019.
Lo anterior, sumado a lo realizado durante los tres primeros trimestres de la vigencia: definición del Plan de Implementación y Mantenimiento del Sistema Integrado de Gestión 2018, para articularlo con el Modelo de Estándar de Control Interno –MECI y MIPG; participación en dos capacitaciones a fin de armonizar la identificación de actividades a desarrollar por cada componente; y ejecución de la fase de alistamiento del MIPG para iniciar su adopción, con inventario de comités, elaboración del borrador de resolución que adopta y establece funciones para el “Comité Institucional de Gestión y Desempeño”, capacitación a jefes y enlaces sobre el modelo, entre otras.</t>
  </si>
  <si>
    <t>AMBIENTAL: Se atendió la auditoría y se obtuvo recertificación bajo la norma ISO 14001: 2015, se debe dar atención a 2 hallazgos menores. Se aprobó Programa de Orden y Aseo, se actualizaron matrices de requisitos legales y aspectos e impactos ambientales y Plan de Acción del Plan Integrado de Gestión Ambiental – PIGA 2018. 
DOCUMENTAL: Se acompañó a los 14 procesos para actualizar las tablas de retención documental, aprobadas y enviadas al Archivo Distrital para revisión.
RESPONSABILIDAD SOCIAL: Se actualizó la matriz de partes interesadas agregando componente “Compromiso Social”; se presentaron dos iniciativas bajo la resolución 290/18; y se hizo seguimiento al estado de actividades del Plan de Acción presentado en Revisión por la Dirección. 
SEGURIDAD DE LA INFORMACIÓN: Se finalizó con la actualización de los activos de información por los 14 procesos, se adelantó la actualización de la matriz de declaración de aplicabilidad de los 133 controles, se creó el procedimiento de gestión de incidentes y se actualizó el de Gestión de Activos de Información. Hasta el cuarto trimestre se cuenta con 83% de implementación y ejecución. 
SEGURIDAD Y SALUD EN EL TRABAJO: Se atendió la auditoría y se obtuvo la certificación bajo la norma ISO 18001: 2007, se debe dar atención a 5 hallazgos menores. Por otra parte, se finalizó con la documentación obligatoria creándose 4 procedimientos: Participación y Consulta, Capacitación, Toma de Conciencia y Exámenes Médicos; se aprobó Plan de Emergencias; se actualizó matriz de peligros, matriz de requisitos legales (Evaluada); documentación de los Programas de Riesgo Químico, Mantenimiento, Psicosocial, Osteomuscular, Seguridad Vial e Inspecciones; se elaboró Manual de Contratación.</t>
  </si>
  <si>
    <t>Se actualizaron 21 procedimientos así: Evaluación Control y Seguimiento (15); Talento Humano (1); Direccionamiento Estratégico (2); Recurso Informáticos y Tecnológicos (1) Gestión Documental (1); Gestión de Recursos Financieros (1) y 55 anexos: Documental (4); Talento Humano (4); Evaluación Control y Seguimiento (38), Direccionamiento Estratégico (4); Gestión de Recursos Financieros (1); Gestión de Recursos Informáticos (4) y 14 Caracterizaciones con 4 nuevas. Sumado a 55 procedimientos y 94 anexos del segundo y tercer trimestre.
En el cuarto trimestre se realiza presentación del informe de gestión de cada proceso vigencia 2018, de acuerdo con el seguimiento efectuado a procedimientos, indicadores, planes de mejoramiento y planes institucionales en el segundo, tercero y cuarto trimestre, dada la concertación, validación y aprobación de los planes de trabajo de los 14 procesos que conforman el Sistema Integrado de Gestión, lo cual fue adelantado en el primer trimestre.
Por otra parte, se ejecutó el Plan de Sensibilización al 95% con prioridad en temas de Seguridad y Salud en el Trabajo, se presentaron los sketch humorísticos “Los Payañeros” (30 de agosto), "Los Rusos" (6 de septiembre), “Coplas” (19 de septiembre), Reinducción e Inducción SIG - 7 subsistemas (4, 12 y 17 de octubre y 11,12 Y 14 diciembre);se evaluó la eficacia de cada capacitación arrojando un resultado del 95%.  
Para el primer y segundo trimestre se efectuaron con ISOLUCIÓN, capacitaciones para los módulos de Seguridad y Salud en el Trabajo, Riesgos, Auditorías y Mejoramiento, luego de la actualización a la nueva versión (4.6), del Aplicativo, realizada en el mes de marzo del año en curso."</t>
  </si>
  <si>
    <t>Se continuó con el seguimiento a Planes de Mejoramiento y Planes Institucionales de los 14 procesos de la entidad, específicamente a acciones relacionadas con creación, actualización de procedimientos y/o creación de formatos, guías, protocolos y temas que se gestionan desde la Subsecretaría, grupo SIG; con base en lo anterior, se hizo seguimiento a 12 acciones del Plan Institucional y como resultado se tienen: cumplidas 6, en trámite y vencidas 4 y en trámite dentro de términos 2. Así mismo, para el Plan de Mejoramiento se tiene un total de 212 acciones, de las cuales se obtuvo la siguiente información: De Mejora Cerrada 15; Correctivas cerradas 33; Preventivas cerradas 10; Correctivas Abiertas 126; Preventivas abiertas 13; Mejora Abiertas 15.
Las dos actividades anteriores, igualmente fueron realizadas durante el primer, segundo y tercer trimestre de la vigencia.
Para el tema de indicadores de gestión que midan la eficacia y eficiencia del Sistema Integrado de Gestión, se tiene un 100% de adopción y medición de indicadores de 12 procesos. Los procesos que no formularon indicadores nuevos fueron: Evaluación, Control y Seguimiento y Control y Mejora; en el primer y segundo trimestre se surtieron las etapas de sensibilización al 100% y de desarrollo al 57%, en el tercer trimestre se inició el reporte de los nuevos indicadores de gestión los cuáles para el cuarto trimestre son objeto de seguimiento por parte del SIG.
Para el caso del Subsistema de Seguridad y Salud en el Trabajo, una vez diseñados y aprobados sus indicadores, se contó con medición en el último trimestre (Ausentismo en la SDA, Gestión de Accidentes e incidentes de Trabajo en la SDA, Mantenimiento, Orden y Aseo, Psicosocial, Osteomuscular, Seguridad Vial e Inspecciones)
Para el Subsistema de Gestión de Seguridad de la Información, se efectuó seguimiento a los 4 indicadores de gestión, cuyo reporte inició en el tercer trimestre, formulados y aprobados en el primer y segundo trimestre del 2018.</t>
  </si>
  <si>
    <t>En el 4to trimestre, se finalizó con actualización de 21 procedimientos: Evaluación Control 15; T.Humano 1; Direccionamiento Estratégico 2; Recurso Informáticos 1; Gestión Documental 1; Recursos Financieros 1 y 55 anexos: Documental 4; T.Humano 4; Evaluación Control 38, Direccionamiento Estratégico 4; Recursos Financieros 1; Recursos Informáticos 4 y se actualizaron 14 Caracterizaciones, 4 nuevas. Sumado los 4 trimestres: 76 procedimientos y 149 anexos. 
Se ejecutó el Plan de Sensibilización del SIG 2018 en un 95% (prioridad en temas de SST), así: Sketch humorísticos, Coplas, Reinducción e Inducción del SIG (7 subsistemas), con efectividad 96%, contando con material POP (agendas, USB, Bolas anti estrés, Mugs, entre otros). 
Se mantuvo la certificación en ISO 9001:2015 (1er seguimiento); Recertificación en ISO 14001:2015(Plan de mejoramiento 2 hallazgos menores); Certificación OSHAS 18001:2007 (Plan de mejoramiento 5 hallazgos Menores). Lo anterior, resultado de la gestión y mantenimiento hasta el 3er trimestre de los subsistemas implementados: Control Interno, Documental y Archivo, Responsabilidad Social, Calidad, Ambiental y Seguridad y Salud en el Trabajo (contando con consultoría para elaboración e implementación del Programa de Trabajo en Alturas); para Seguridad de la Información se avanzó en la gestión documental y se adquirió un módulo para implementar y administrar la confidencialidad, disponibilidad e integridad de la información. 
Durante los tres primeros trimestres, se formuló Plan de Implementación y Mantenimiento del SIG, Planes de trabajo de 14 procesos (actualizados: 55 procedimientos, 94 anexos y 4 caracterizaciones); indicadores (sensibilización al 100%, formulación en un 57% y medición a 12 procesos); Plan de Sensibilización (inducción el 13 de junio), SGSST, (20 de junio), sketch humorísticos (30 de agosto, 6 de septiembre y 19 de septiembre). ISOLUCION pasó a versión 4.6, incluyendo módulo para Seguridad y Salud en el Trabajo.</t>
  </si>
  <si>
    <t>• Con la verificación y validación por parte de entes externos se mantiene la certificación en ISO 9001:2015, lo cual refleja actualización, seguimiento y medición de los procesos del Sistema; así mimos, la recertificación en la ISO 14001:2015, evidencia su desempeño ambiental; y la obtención de la certificación OSHAS 18001:2007, busca crear mejores condiciones de trabajo y más seguras, identificar riesgos y establecer sus controles, reducir número de accidentes laborales e incapacidades por enfermedades laborales, motivando y concientizando a servidores y comprometiendo a la alta dirección.
• Mayor nivel de satisfacción de usuarios internos y externos, en el sentido de orientar la gestión al desarrollo de la Atención al Ciudadano, en el marco del Modelo Integrado de Planeación y Gestión, fortaleciendo su percepción sobre servicios que presta la Entidad.
• Asegura a los ciudadanos, usuarios y otras partes, que la SDA desarrolla su actividad cumpliendo la normatividad.</t>
  </si>
  <si>
    <t>Archivo de Autos y Resoluciones en custodia y su base de datos.
Expedientes de procesos disciplinarios que incluyen actas de reparto, indagaciones preliminares, actos administrativos, autos, entre otros documentos relacionados.
Evidencias de publicación de Flash Disciplinarios, registrados en ISOLUCIÓN y correo electrónico. 
Base de datos de control de respuestas a Derechos de Petición de Concejales, Congresistas, Alcaldías Locales, solicitudes de proposiciones, y solicitudes de comentarios a Proyectos de Acuerdos y de Ley.
Radicado 2018EE244709 del 19-10-2018; acta de reunión 19-10-2018 patio denominado La Herrera; acta de reunión 30-10-2018 licencias ambientales patio colmotores; acta 24-10-2018 canotaje en Juan Amarillo; acta de reunión 12-12-2018 Comité de Seguimiento Infraestructura SITP; documento técnico soporte proyecto de decreto - zonas libres de humo y colillas; concepto APP Parqueaderos Santa Clara; acta de reunión 29-11-2018 - Política de Educación Ambiental</t>
  </si>
  <si>
    <t>Durante las vigencias 2016 y 2017, el Sistema Integrado de Gestión finalizó la homologación de la norma ISO 9001 versión 2015; se realizó seguimiento a implementación del Subsistema de SST y al Subsistema de Seguridad de la Información, verificando el estado de avance de pruebas de efectividad, indicadores de gestión, Integración del Modelo de Seguridad para la Información con el de Gestión Ambiental, evidencia digital, entre otros. 
Con el fin de incrementar la sostenibilidad del SIG en la SDA y contribuir a su sostenibilidad en el Distrito, durante el primer trimestre 2018, se formuló el Plan de Implementación y Mantenimiento del SIG con planes de trabajo para 14 procesos y Plan de Sensibilización; se actualizó a la nueva versión (4.6) el aplicativo ISOLUCIÓN, incluyendo módulo para Seguridad y Salud en el Trabajo. 
En el segundo y tercer trimestre 2018, se actualizaron 55 procedimientos, 94 anexos y 4 caracterizaciones, formulación de indicadores en un 57% y su medición a 12 procesos; se efectuó seguimiento a 29 acciones del plan institucional y 69 acciones de plan de mejoramiento. 
En el cuarto trimestre, se actualizaron 21 procedimientos, 55 anexos, se ajustaron 14 caracterizaciones y se crearon 4 nuevas; se realizó seguimiento por parte del grupo SIG a los indicadores formulados y medidos con corte 30-09-2018; se hizo seguimiento a 12 acciones del Plan Institucional y para el Plan de Mejoramiento a 79 acciones (que incluyen temas del SIG); se formuló y diseño el nuevo de Mapa de Proceso alineado a MIPG, creando 4 procesos: SIG-Servicio a la Ciudadanía, Contratación y Metrología, Monitoreo y Modelación; se mantuvo certificación en ISO 9001:2015, se recertificó ISO 14001:2015 y se certificó en OSHAS 18001:2007.
Adicionalmente, en el marco de la evaluación y control del SIG, la oficina de Control Interno realizó 14 auditorías a procesos y acompañó a los mismos para soportar con evidencias los hallazgos de las visitas de la Contraloría de Bogotá y darles respectivo cierre; adicionalmente, realizó auditoría a la implementación de la OHSAS 18000:2007, como requisito para posterior certificación. Desde el área de Servicio al Ciudadano y Correspondencia, se adelantaron gestiones pertinentes para la creación del proceso “Servicio a la Ciudadanía”, el cual está compuesto por los procedimientos PQR´S, Correspondencia, Defensor del Ciudadano y Canales de Servicio, dando así cumplimiento a los lineamientos de atención establecidos en el Modelo de Servicio de la SDA; adicionalmente, se crearon indicadores de gestión para medir dicho proceso. Finalmente, desde el Direccionamiento Estratégico, la oficina de Control Interno Disciplinario actualizó la caracterización del proceso y avanzó en el cargue de expedientes en el aplicativo SIDD, en atención al cumplimiento de acción de mejora.</t>
  </si>
  <si>
    <t>• Correos electrónicos enviados, como punto de control para la gestión documental del SIG
• Informes de resultados por cada proceso (Procedimientos, indicadores, planes institucionales, planes de mejoramiento y Responsabilidad Social)  gestión.
• Actas de reunión
• Presentaciones de las sensibilizaciones realizadas en el marco del Sistema Integrado de Gestión
• La documentación, herramientas de medición y seguimiento establecido en el SIG a través de la intranet y del aplicativo ISOLUCION de la siguiente información: manual de procesos, procesos y procedimientos, encuestas de percepción, indicadores, planes de mejoramiento y riesgos.
• Informe Indicadores y de auditorías externas y contratos (20181462, 20181461, 572018, 582018 y 1022018)</t>
  </si>
  <si>
    <t>• Auditorías: Rad. 2018IE297384, 2018IE304900, 2018IE280618, 2018IE268626, 2019IE03809 y 2018IE312255
• Riesgos corrupción - matriz publicada: www.ambientebogota.gov.co/web/sda/plan-anticorrupcion-y-de-atencion-al-ciudadano; riesgos por procesos: Rad. 2018IE303313.
• Plan de Mejoramiento Contraloría: Rad. 2018IE234869 y presentación power point.
• Informes Normativos: Rad. 2018IE269592, 2018EE265546, 2018IE280639, 2018IE300755, 2018IE262936 y 2018IE312259</t>
  </si>
  <si>
    <t>En el cuarto trimestre, se llevaron a cabo las auditorías al Sistema Integrado de Gestión (26, 27 y 28 de diciembre), bajos las Normas ISO 9001:2015 (primer seguimiento); 14001:2015 (Recertificación) y OSHAS 18001:2017 (Certificación).
Lo anterior y para el caso específico de la NTC-ISO 18001:2007, una vez remitidos formularios para diligenciar con información detallada sobre la Entidad con el fin de recibir cotizaciones y enviado formulario diligenciado a SGS Colombia el 14 de agosto y formulario a Cotecna el 26 de septiembre; y una vez realizada reunión con Bureau Veritas, con el fin de programar las visitas de seguimiento a la NTC-ISO 9001:2015 y NTC-ISO 14001:2015 (primer trimestre) y dando inicio al estudio de mercado que hace parte de cada proceso contractual (esto último durante el segundo trimestre de 2018).
En cuento al primer trimestre y una vez se formuló plan de mejoramiento para hallazgos (primer trimestre), resultado de las auditorías realizadas en el mes de diciembre de 2017 a la NTC-ISO 9001:2015, se documentaron y se dio pleno cumplimiento a las acciones planteadas para el cierre de estos, durante el segundo trimestre. La documentación y cierre del hallazgo formulado en la auditoría a la NTC-ISO 14001:2015, se realizó durante el primer trimestre de la vigencia.</t>
  </si>
  <si>
    <t>DESCRIPCIÓN DE LA ACTIVIDAD IV TRIMESTRE 2018</t>
  </si>
  <si>
    <t>Realizar control a la gestión desarrollada en los puntos de atención presencial de la Entidad, a través del  seguimiento a la satisfacción ciudadana, entrenamiento al recurso humano  y demás variables relevantes para prestar un buen servicio al usuario.</t>
  </si>
  <si>
    <t>Atender y gestionar la respuesta del 100% de los derechos de petición, proposiciones y comentarios a proyectos de acuerdo y de ley, radicados en la SDA por parte del Concejo de Bogotá, el Congreso de la República, Alcaldías Locales y demás entidades del orden Nacional, Departamental, Municipal y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</si>
</sst>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1" formatCode="_-* #,##0_-;\-* #,##0_-;_-* &quot;-&quot;_-;_-@_-"/>
    <numFmt numFmtId="43" formatCode="_-* #,##0.00_-;\-* #,##0.0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_([$$-240A]\ * #,##0_);_([$$-240A]\ * \(#,##0\);_([$$-240A]\ * &quot;-&quot;??_);_(@_)"/>
    <numFmt numFmtId="171" formatCode="0.0%"/>
    <numFmt numFmtId="172" formatCode="_ * #,##0_ ;_ * \-#,##0_ ;_ * &quot;-&quot;??_ ;_ @_ "/>
    <numFmt numFmtId="173" formatCode="_(&quot;$&quot;* #,##0.00_);_(&quot;$&quot;* \(#,##0.00\);_(&quot;$&quot;* &quot;-&quot;??_);_(@_)"/>
    <numFmt numFmtId="174" formatCode="_-* #,##0\ _€_-;\-* #,##0\ _€_-;_-* &quot;-&quot;??\ _€_-;_-@_-"/>
    <numFmt numFmtId="175" formatCode="_-* #,##0\ &quot;€&quot;_-;\-* #,##0\ &quot;€&quot;_-;_-* &quot;-&quot;??\ &quot;€&quot;_-;_-@_-"/>
    <numFmt numFmtId="176" formatCode="[$$-240A]\ #,##0"/>
    <numFmt numFmtId="177" formatCode="_(&quot;$&quot;* #,##0_);_(&quot;$&quot;* \(#,##0\);_(&quot;$&quot;* &quot;-&quot;??_);_(@_)"/>
    <numFmt numFmtId="178" formatCode="_(&quot;$&quot;\ * #,##0_);_(&quot;$&quot;\ * \(#,##0\);_(&quot;$&quot;\ * &quot;-&quot;??_);_(@_)"/>
    <numFmt numFmtId="179" formatCode="_([$$-240A]\ * #,##0.00_);_([$$-240A]\ * \(#,##0.00\);_([$$-240A]\ * &quot;-&quot;??_);_(@_)"/>
    <numFmt numFmtId="180" formatCode="_([$$-240A]\ * #,##0.000_);_([$$-240A]\ * \(#,##0.000\);_([$$-240A]\ * &quot;-&quot;??_);_(@_)"/>
    <numFmt numFmtId="181" formatCode="_(* #,##0_);_(* \(#,##0\);_(* &quot;-&quot;_);_(@_)"/>
    <numFmt numFmtId="182" formatCode="_(&quot;$&quot;\ * #,##0_);_(&quot;$&quot;\ * \(#,##0\);_(&quot;$&quot;\ * &quot;-&quot;_);_(@_)"/>
  </numFmts>
  <fonts count="13">
    <font>
      <sz val="11"/>
      <color theme="1"/>
      <name val="Calibri"/>
      <family val="2"/>
      <scheme val="minor"/>
    </font>
    <font>
      <sz val="10"/>
      <name val="Arial"/>
      <family val="2"/>
    </font>
    <font>
      <sz val="11"/>
      <color indexed="8"/>
      <name val="Calibri"/>
      <family val="2"/>
    </font>
    <font>
      <sz val="8"/>
      <name val="Calibri"/>
      <family val="2"/>
    </font>
    <font>
      <b/>
      <sz val="11"/>
      <color theme="1"/>
      <name val="Calibri"/>
      <family val="2"/>
      <scheme val="minor"/>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b/>
      <sz val="12"/>
      <name val="Tahoma"/>
      <family val="2"/>
    </font>
    <font>
      <sz val="12"/>
      <name val="Tahoma"/>
      <family val="2"/>
    </font>
    <font>
      <sz val="10"/>
      <color rgb="FF000000"/>
      <name val="Arial"/>
      <family val="2"/>
    </font>
    <font>
      <b/>
      <sz val="8"/>
      <name val="Calibri"/>
      <family val="2"/>
    </font>
  </fonts>
  <fills count="11">
    <fill>
      <patternFill/>
    </fill>
    <fill>
      <patternFill patternType="gray125"/>
    </fill>
    <fill>
      <patternFill patternType="solid">
        <fgColor rgb="FF92D050"/>
        <bgColor indexed="64"/>
      </patternFill>
    </fill>
    <fill>
      <patternFill patternType="solid">
        <fgColor theme="0"/>
        <bgColor indexed="64"/>
      </patternFill>
    </fill>
    <fill>
      <patternFill patternType="solid">
        <fgColor theme="8" tint="0.7999799847602844"/>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4" tint="0.5999900102615356"/>
        <bgColor indexed="64"/>
      </patternFill>
    </fill>
  </fills>
  <borders count="13">
    <border>
      <left/>
      <right/>
      <top/>
      <bottom/>
      <diagonal/>
    </border>
    <border>
      <left style="thin"/>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thin"/>
      <right style="thin"/>
      <top style="thin"/>
      <bottom/>
    </border>
    <border>
      <left style="medium"/>
      <right/>
      <top/>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0"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72" fontId="1" fillId="0" borderId="0" applyFont="0" applyFill="0" applyBorder="0" applyAlignment="0" applyProtection="0"/>
    <xf numFmtId="164" fontId="0" fillId="0" borderId="0" applyFont="0" applyFill="0" applyBorder="0" applyAlignment="0" applyProtection="0"/>
    <xf numFmtId="173" fontId="1" fillId="0" borderId="0" applyFont="0" applyFill="0" applyBorder="0" applyAlignment="0" applyProtection="0"/>
    <xf numFmtId="166"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4" fontId="11" fillId="0" borderId="0" applyFont="0" applyFill="0" applyBorder="0" applyAlignment="0" applyProtection="0"/>
    <xf numFmtId="0" fontId="11" fillId="0" borderId="0">
      <alignment/>
      <protection/>
    </xf>
    <xf numFmtId="9" fontId="2" fillId="0" borderId="0" applyFont="0" applyFill="0" applyBorder="0" applyAlignment="0" applyProtection="0"/>
    <xf numFmtId="9" fontId="0" fillId="0" borderId="0" applyFont="0" applyFill="0" applyBorder="0" applyAlignment="0" applyProtection="0"/>
  </cellStyleXfs>
  <cellXfs count="230">
    <xf numFmtId="0" fontId="0" fillId="0" borderId="0" xfId="0"/>
    <xf numFmtId="0" fontId="5" fillId="0" borderId="0" xfId="37" applyFont="1" applyBorder="1">
      <alignment/>
      <protection/>
    </xf>
    <xf numFmtId="0" fontId="5" fillId="0" borderId="0" xfId="37" applyFont="1" applyBorder="1" applyAlignment="1">
      <alignment wrapText="1"/>
      <protection/>
    </xf>
    <xf numFmtId="0" fontId="5" fillId="0" borderId="0" xfId="37" applyFont="1">
      <alignment/>
      <protection/>
    </xf>
    <xf numFmtId="0" fontId="7" fillId="2" borderId="1" xfId="37" applyFont="1" applyFill="1" applyBorder="1" applyAlignment="1">
      <alignment horizontal="center" vertical="center" wrapText="1"/>
      <protection/>
    </xf>
    <xf numFmtId="0" fontId="8" fillId="2" borderId="2" xfId="37" applyFont="1" applyFill="1" applyBorder="1" applyAlignment="1">
      <alignment horizontal="left" vertical="center" wrapText="1"/>
      <protection/>
    </xf>
    <xf numFmtId="3" fontId="8" fillId="3" borderId="2" xfId="37" applyNumberFormat="1" applyFont="1" applyFill="1" applyBorder="1" applyAlignment="1">
      <alignment horizontal="center" vertical="center" wrapText="1"/>
      <protection/>
    </xf>
    <xf numFmtId="3" fontId="8" fillId="0" borderId="2" xfId="37" applyNumberFormat="1" applyFont="1" applyFill="1" applyBorder="1" applyAlignment="1">
      <alignment horizontal="center" vertical="center" wrapText="1"/>
      <protection/>
    </xf>
    <xf numFmtId="170" fontId="8" fillId="0" borderId="2" xfId="0" applyNumberFormat="1" applyFont="1" applyFill="1" applyBorder="1" applyAlignment="1">
      <alignment horizontal="right" vertical="center"/>
    </xf>
    <xf numFmtId="9" fontId="5" fillId="0" borderId="2" xfId="42" applyFont="1" applyFill="1" applyBorder="1" applyAlignment="1">
      <alignment horizontal="center" vertical="center" wrapText="1"/>
    </xf>
    <xf numFmtId="9" fontId="8" fillId="3" borderId="2" xfId="42" applyFont="1" applyFill="1" applyBorder="1" applyAlignment="1">
      <alignment horizontal="center" vertical="center" wrapText="1"/>
    </xf>
    <xf numFmtId="0" fontId="8" fillId="2" borderId="2" xfId="37" applyFont="1" applyFill="1" applyBorder="1" applyAlignment="1">
      <alignment vertical="center" wrapText="1"/>
      <protection/>
    </xf>
    <xf numFmtId="0" fontId="5" fillId="3" borderId="0" xfId="37" applyFont="1" applyFill="1" applyBorder="1">
      <alignment/>
      <protection/>
    </xf>
    <xf numFmtId="0" fontId="5" fillId="3" borderId="0" xfId="37" applyFont="1" applyFill="1" applyBorder="1" applyAlignment="1">
      <alignment wrapText="1"/>
      <protection/>
    </xf>
    <xf numFmtId="0" fontId="5" fillId="4" borderId="0" xfId="37" applyFont="1" applyFill="1" applyBorder="1">
      <alignment/>
      <protection/>
    </xf>
    <xf numFmtId="170" fontId="5" fillId="3" borderId="2" xfId="23" applyNumberFormat="1" applyFont="1" applyFill="1" applyBorder="1" applyAlignment="1">
      <alignment/>
    </xf>
    <xf numFmtId="170" fontId="8" fillId="3" borderId="2" xfId="37" applyNumberFormat="1" applyFont="1" applyFill="1" applyBorder="1" applyAlignment="1">
      <alignment vertical="center" wrapText="1"/>
      <protection/>
    </xf>
    <xf numFmtId="170" fontId="7" fillId="5" borderId="2" xfId="28" applyNumberFormat="1" applyFont="1" applyFill="1" applyBorder="1" applyAlignment="1">
      <alignment horizontal="center" vertical="center"/>
    </xf>
    <xf numFmtId="167" fontId="5" fillId="3" borderId="0" xfId="23" applyFont="1" applyFill="1" applyBorder="1"/>
    <xf numFmtId="0" fontId="5" fillId="6" borderId="0" xfId="37" applyFont="1" applyFill="1" applyBorder="1">
      <alignment/>
      <protection/>
    </xf>
    <xf numFmtId="167" fontId="5" fillId="0" borderId="0" xfId="23" applyFont="1" applyBorder="1"/>
    <xf numFmtId="177" fontId="5" fillId="0" borderId="0" xfId="37" applyNumberFormat="1" applyFont="1">
      <alignment/>
      <protection/>
    </xf>
    <xf numFmtId="167" fontId="5" fillId="0" borderId="0" xfId="37" applyNumberFormat="1" applyFont="1" applyBorder="1">
      <alignment/>
      <protection/>
    </xf>
    <xf numFmtId="0" fontId="5" fillId="0" borderId="2" xfId="37" applyFont="1" applyBorder="1">
      <alignment/>
      <protection/>
    </xf>
    <xf numFmtId="0" fontId="7" fillId="0" borderId="2" xfId="34" applyFont="1" applyBorder="1" applyAlignment="1">
      <alignment horizontal="center" vertical="center" wrapText="1"/>
      <protection/>
    </xf>
    <xf numFmtId="178" fontId="5" fillId="0" borderId="2" xfId="31" applyNumberFormat="1" applyFont="1" applyBorder="1" applyAlignment="1">
      <alignment horizontal="center"/>
    </xf>
    <xf numFmtId="9" fontId="5" fillId="0" borderId="2" xfId="40" applyFont="1" applyBorder="1" applyAlignment="1">
      <alignment/>
    </xf>
    <xf numFmtId="0" fontId="7" fillId="0" borderId="0" xfId="37" applyFont="1" applyBorder="1" applyAlignment="1">
      <alignment horizontal="center" vertical="center"/>
      <protection/>
    </xf>
    <xf numFmtId="0" fontId="5" fillId="0" borderId="2" xfId="34" applyFont="1" applyBorder="1" applyAlignment="1">
      <alignment horizontal="center"/>
      <protection/>
    </xf>
    <xf numFmtId="0" fontId="5" fillId="0" borderId="2" xfId="34" applyFont="1" applyBorder="1" applyAlignment="1">
      <alignment horizontal="left"/>
      <protection/>
    </xf>
    <xf numFmtId="9" fontId="5" fillId="0" borderId="2" xfId="40" applyFont="1" applyBorder="1" applyAlignment="1">
      <alignment horizontal="center"/>
    </xf>
    <xf numFmtId="178" fontId="5" fillId="0" borderId="2" xfId="34" applyNumberFormat="1" applyFont="1" applyBorder="1" applyAlignment="1">
      <alignment/>
      <protection/>
    </xf>
    <xf numFmtId="0" fontId="5" fillId="3" borderId="2" xfId="34" applyFont="1" applyFill="1" applyBorder="1" applyAlignment="1">
      <alignment horizontal="center"/>
      <protection/>
    </xf>
    <xf numFmtId="9" fontId="5" fillId="3" borderId="2" xfId="34" applyNumberFormat="1" applyFont="1" applyFill="1" applyBorder="1" applyAlignment="1">
      <alignment horizontal="center"/>
      <protection/>
    </xf>
    <xf numFmtId="178" fontId="5" fillId="3" borderId="2" xfId="34" applyNumberFormat="1" applyFont="1" applyFill="1" applyBorder="1" applyAlignment="1" applyProtection="1">
      <alignment/>
      <protection locked="0"/>
    </xf>
    <xf numFmtId="178" fontId="5" fillId="0" borderId="0" xfId="31" applyNumberFormat="1" applyFont="1" applyAlignment="1">
      <alignment horizontal="center"/>
    </xf>
    <xf numFmtId="0" fontId="5" fillId="0" borderId="2" xfId="37" applyFont="1" applyFill="1" applyBorder="1" applyAlignment="1">
      <alignment horizontal="center"/>
      <protection/>
    </xf>
    <xf numFmtId="0" fontId="7" fillId="0" borderId="2" xfId="37" applyFont="1" applyBorder="1" applyAlignment="1">
      <alignment horizontal="center" vertical="center" wrapText="1"/>
      <protection/>
    </xf>
    <xf numFmtId="0" fontId="5" fillId="0" borderId="0" xfId="37" applyFont="1" applyAlignment="1">
      <alignment/>
      <protection/>
    </xf>
    <xf numFmtId="178" fontId="5" fillId="0" borderId="0" xfId="34" applyNumberFormat="1" applyFont="1" applyAlignment="1">
      <alignment horizontal="center"/>
      <protection/>
    </xf>
    <xf numFmtId="0" fontId="5" fillId="0" borderId="2" xfId="37" applyFont="1" applyBorder="1" applyAlignment="1">
      <alignment horizontal="left"/>
      <protection/>
    </xf>
    <xf numFmtId="178" fontId="5" fillId="0" borderId="2" xfId="37" applyNumberFormat="1" applyFont="1" applyBorder="1">
      <alignment/>
      <protection/>
    </xf>
    <xf numFmtId="9" fontId="5" fillId="3" borderId="0" xfId="34" applyNumberFormat="1" applyFont="1" applyFill="1" applyBorder="1" applyAlignment="1" applyProtection="1">
      <alignment horizontal="center"/>
      <protection locked="0"/>
    </xf>
    <xf numFmtId="0" fontId="5" fillId="0" borderId="0" xfId="37" applyFont="1" applyAlignment="1">
      <alignment horizontal="center"/>
      <protection/>
    </xf>
    <xf numFmtId="0" fontId="5" fillId="0" borderId="0" xfId="37" applyFont="1" applyFill="1" applyAlignment="1">
      <alignment horizontal="center"/>
      <protection/>
    </xf>
    <xf numFmtId="0" fontId="5" fillId="0" borderId="0" xfId="34" applyFont="1" applyBorder="1" applyAlignment="1">
      <alignment vertical="center"/>
      <protection/>
    </xf>
    <xf numFmtId="0" fontId="7" fillId="7" borderId="2" xfId="34" applyFont="1" applyFill="1" applyBorder="1" applyAlignment="1">
      <alignment horizontal="center" vertical="center" wrapText="1"/>
      <protection/>
    </xf>
    <xf numFmtId="0" fontId="7" fillId="0" borderId="0" xfId="34" applyFont="1" applyAlignment="1">
      <alignment vertical="center"/>
      <protection/>
    </xf>
    <xf numFmtId="0" fontId="5" fillId="0" borderId="0" xfId="34" applyFont="1" applyAlignment="1">
      <alignment vertical="center"/>
      <protection/>
    </xf>
    <xf numFmtId="0" fontId="5" fillId="0" borderId="0" xfId="34" applyFont="1" applyFill="1" applyAlignment="1">
      <alignment horizontal="left" vertical="center"/>
      <protection/>
    </xf>
    <xf numFmtId="10" fontId="5" fillId="0" borderId="0" xfId="34" applyNumberFormat="1" applyFont="1" applyAlignment="1">
      <alignment vertical="center"/>
      <protection/>
    </xf>
    <xf numFmtId="10" fontId="5" fillId="0" borderId="0" xfId="34" applyNumberFormat="1" applyFont="1" applyAlignment="1">
      <alignment horizontal="center" vertical="center"/>
      <protection/>
    </xf>
    <xf numFmtId="0" fontId="7" fillId="8" borderId="0" xfId="34" applyFont="1" applyFill="1" applyBorder="1" applyAlignment="1">
      <alignment vertical="center"/>
      <protection/>
    </xf>
    <xf numFmtId="0" fontId="5" fillId="8" borderId="0" xfId="34" applyFont="1" applyFill="1" applyBorder="1" applyAlignment="1">
      <alignment vertical="center"/>
      <protection/>
    </xf>
    <xf numFmtId="0" fontId="7" fillId="7" borderId="2" xfId="34" applyFont="1" applyFill="1" applyBorder="1" applyAlignment="1">
      <alignment horizontal="center" vertical="center" textRotation="180" wrapText="1"/>
      <protection/>
    </xf>
    <xf numFmtId="10" fontId="7" fillId="7" borderId="2" xfId="34" applyNumberFormat="1" applyFont="1" applyFill="1" applyBorder="1" applyAlignment="1">
      <alignment horizontal="center" vertical="center" wrapText="1"/>
      <protection/>
    </xf>
    <xf numFmtId="171" fontId="5" fillId="9" borderId="2" xfId="0" applyNumberFormat="1" applyFont="1" applyFill="1" applyBorder="1" applyAlignment="1">
      <alignment vertical="center"/>
    </xf>
    <xf numFmtId="10" fontId="0" fillId="10" borderId="2" xfId="0" applyNumberFormat="1" applyFont="1" applyFill="1" applyBorder="1" applyAlignment="1">
      <alignment horizontal="center" vertical="center"/>
    </xf>
    <xf numFmtId="10" fontId="5" fillId="10" borderId="2" xfId="0" applyNumberFormat="1" applyFont="1" applyFill="1" applyBorder="1" applyAlignment="1">
      <alignment horizontal="center" vertical="center"/>
    </xf>
    <xf numFmtId="171" fontId="5" fillId="9" borderId="2" xfId="0" applyNumberFormat="1" applyFont="1" applyFill="1" applyBorder="1" applyAlignment="1">
      <alignment horizontal="center" vertical="center"/>
    </xf>
    <xf numFmtId="0" fontId="5" fillId="8" borderId="0" xfId="34" applyFont="1" applyFill="1" applyAlignment="1">
      <alignment vertical="center"/>
      <protection/>
    </xf>
    <xf numFmtId="171" fontId="5" fillId="2" borderId="2" xfId="0" applyNumberFormat="1" applyFont="1" applyFill="1" applyBorder="1" applyAlignment="1">
      <alignment vertical="center"/>
    </xf>
    <xf numFmtId="10" fontId="0" fillId="3" borderId="2" xfId="34" applyNumberFormat="1" applyFont="1" applyFill="1" applyBorder="1" applyAlignment="1">
      <alignment horizontal="center" vertical="center" wrapText="1"/>
      <protection/>
    </xf>
    <xf numFmtId="10" fontId="5" fillId="3" borderId="2" xfId="34" applyNumberFormat="1" applyFont="1" applyFill="1" applyBorder="1" applyAlignment="1">
      <alignment horizontal="center" vertical="center" wrapText="1"/>
      <protection/>
    </xf>
    <xf numFmtId="171" fontId="5" fillId="2" borderId="2" xfId="0" applyNumberFormat="1" applyFont="1" applyFill="1" applyBorder="1" applyAlignment="1">
      <alignment horizontal="center" vertical="center"/>
    </xf>
    <xf numFmtId="10" fontId="0" fillId="0" borderId="2" xfId="34" applyNumberFormat="1" applyFont="1" applyFill="1" applyBorder="1" applyAlignment="1">
      <alignment horizontal="center" vertical="center" wrapText="1"/>
      <protection/>
    </xf>
    <xf numFmtId="10" fontId="5" fillId="0" borderId="2" xfId="34" applyNumberFormat="1" applyFont="1" applyFill="1" applyBorder="1" applyAlignment="1">
      <alignment horizontal="center" vertical="center" wrapText="1"/>
      <protection/>
    </xf>
    <xf numFmtId="171" fontId="5" fillId="0" borderId="2" xfId="0" applyNumberFormat="1" applyFont="1" applyFill="1" applyBorder="1" applyAlignment="1">
      <alignment horizontal="center" vertical="center"/>
    </xf>
    <xf numFmtId="171" fontId="5" fillId="3" borderId="2" xfId="0" applyNumberFormat="1" applyFont="1" applyFill="1" applyBorder="1" applyAlignment="1">
      <alignment horizontal="center" vertical="center"/>
    </xf>
    <xf numFmtId="0" fontId="5" fillId="3" borderId="0" xfId="34" applyFont="1" applyFill="1" applyAlignment="1">
      <alignment vertical="center"/>
      <protection/>
    </xf>
    <xf numFmtId="0" fontId="5" fillId="0" borderId="0" xfId="34" applyFont="1" applyFill="1" applyAlignment="1">
      <alignment vertical="center"/>
      <protection/>
    </xf>
    <xf numFmtId="0" fontId="5" fillId="0" borderId="0" xfId="0" applyFont="1" applyFill="1" applyBorder="1" applyAlignment="1">
      <alignment vertical="center"/>
    </xf>
    <xf numFmtId="0" fontId="0" fillId="0" borderId="0" xfId="0" applyFont="1" applyFill="1" applyAlignment="1">
      <alignment vertical="center"/>
    </xf>
    <xf numFmtId="0" fontId="5" fillId="0" borderId="0" xfId="34" applyFont="1" applyAlignment="1">
      <alignment horizontal="left" vertical="center"/>
      <protection/>
    </xf>
    <xf numFmtId="0" fontId="0" fillId="0" borderId="0" xfId="0" applyFont="1" applyFill="1"/>
    <xf numFmtId="0" fontId="5" fillId="0" borderId="0" xfId="0" applyFont="1" applyFill="1"/>
    <xf numFmtId="0" fontId="5" fillId="0" borderId="0" xfId="0" applyFont="1" applyFill="1" applyAlignment="1">
      <alignment horizontal="center"/>
    </xf>
    <xf numFmtId="37" fontId="5" fillId="0" borderId="0" xfId="0" applyNumberFormat="1" applyFont="1" applyFill="1" applyAlignment="1">
      <alignment horizontal="center"/>
    </xf>
    <xf numFmtId="0" fontId="0" fillId="0" borderId="0" xfId="0" applyFont="1" applyFill="1" applyAlignment="1">
      <alignment horizontal="center"/>
    </xf>
    <xf numFmtId="174" fontId="0" fillId="0" borderId="0" xfId="0" applyNumberFormat="1" applyFont="1" applyFill="1" applyAlignment="1">
      <alignment horizontal="center"/>
    </xf>
    <xf numFmtId="0" fontId="0" fillId="0" borderId="0" xfId="0" applyFont="1" applyFill="1" applyAlignment="1">
      <alignment horizontal="center" vertical="center"/>
    </xf>
    <xf numFmtId="0" fontId="7" fillId="2" borderId="2"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3" fontId="5" fillId="0" borderId="2" xfId="0" applyNumberFormat="1" applyFont="1" applyFill="1" applyBorder="1" applyAlignment="1">
      <alignment horizontal="center" vertical="center" wrapText="1"/>
    </xf>
    <xf numFmtId="10" fontId="0" fillId="3" borderId="2" xfId="39" applyNumberFormat="1" applyFont="1" applyFill="1" applyBorder="1" applyAlignment="1">
      <alignment horizontal="center" vertical="center"/>
    </xf>
    <xf numFmtId="10" fontId="0" fillId="3" borderId="2" xfId="42" applyNumberFormat="1" applyFont="1" applyFill="1" applyBorder="1" applyAlignment="1">
      <alignment horizontal="center" vertical="center"/>
    </xf>
    <xf numFmtId="0" fontId="8" fillId="0" borderId="2" xfId="0" applyFont="1" applyFill="1" applyBorder="1" applyAlignment="1">
      <alignment horizontal="center" vertical="center"/>
    </xf>
    <xf numFmtId="3" fontId="5" fillId="0" borderId="2" xfId="28" applyNumberFormat="1" applyFont="1" applyFill="1" applyBorder="1" applyAlignment="1">
      <alignment horizontal="center" vertical="center" wrapText="1"/>
    </xf>
    <xf numFmtId="37" fontId="6" fillId="0" borderId="2" xfId="27"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9" fontId="5" fillId="3" borderId="2" xfId="0" applyNumberFormat="1" applyFont="1" applyFill="1" applyBorder="1" applyAlignment="1">
      <alignment horizontal="center" vertical="center" wrapText="1"/>
    </xf>
    <xf numFmtId="10" fontId="0" fillId="0" borderId="2" xfId="39" applyNumberFormat="1" applyFont="1" applyFill="1" applyBorder="1" applyAlignment="1">
      <alignment horizontal="center" vertical="center"/>
    </xf>
    <xf numFmtId="170" fontId="6" fillId="5" borderId="2" xfId="0" applyNumberFormat="1" applyFont="1" applyFill="1" applyBorder="1" applyAlignment="1">
      <alignment horizontal="center" vertical="center"/>
    </xf>
    <xf numFmtId="3" fontId="7" fillId="5" borderId="2" xfId="28" applyNumberFormat="1" applyFont="1" applyFill="1" applyBorder="1" applyAlignment="1">
      <alignment horizontal="center" vertical="center" wrapText="1"/>
    </xf>
    <xf numFmtId="170" fontId="6" fillId="0"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170" fontId="8" fillId="0" borderId="2" xfId="0" applyNumberFormat="1" applyFont="1" applyFill="1" applyBorder="1" applyAlignment="1">
      <alignment horizontal="center" vertical="center"/>
    </xf>
    <xf numFmtId="170" fontId="5" fillId="0" borderId="0" xfId="0" applyNumberFormat="1" applyFont="1" applyFill="1" applyAlignment="1">
      <alignment horizontal="center"/>
    </xf>
    <xf numFmtId="175" fontId="0" fillId="0" borderId="0" xfId="27" applyNumberFormat="1" applyFont="1" applyFill="1"/>
    <xf numFmtId="0" fontId="5" fillId="2" borderId="1" xfId="0" applyFont="1" applyFill="1" applyBorder="1" applyAlignment="1">
      <alignment horizontal="center" vertical="center" wrapText="1"/>
    </xf>
    <xf numFmtId="0" fontId="5" fillId="3" borderId="3" xfId="0" applyFont="1" applyFill="1" applyBorder="1" applyAlignment="1">
      <alignment vertical="top" wrapText="1"/>
    </xf>
    <xf numFmtId="0" fontId="5" fillId="3" borderId="4" xfId="0" applyFont="1" applyFill="1" applyBorder="1" applyAlignment="1">
      <alignment vertical="top" wrapText="1"/>
    </xf>
    <xf numFmtId="0" fontId="5" fillId="3" borderId="4" xfId="0" applyFont="1" applyFill="1" applyBorder="1" applyAlignment="1">
      <alignment horizontal="center" vertical="center" wrapText="1"/>
    </xf>
    <xf numFmtId="0" fontId="0" fillId="3" borderId="4" xfId="0" applyFont="1" applyFill="1" applyBorder="1"/>
    <xf numFmtId="0" fontId="0" fillId="3" borderId="5" xfId="0" applyFont="1" applyFill="1" applyBorder="1"/>
    <xf numFmtId="0" fontId="8" fillId="0" borderId="0" xfId="0" applyFont="1"/>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9" fontId="8" fillId="0" borderId="2" xfId="39" applyFont="1" applyBorder="1" applyAlignment="1">
      <alignment horizontal="center" vertical="center"/>
    </xf>
    <xf numFmtId="0" fontId="8" fillId="0" borderId="6" xfId="0" applyFont="1" applyFill="1" applyBorder="1" applyAlignment="1">
      <alignment horizontal="center" vertical="center"/>
    </xf>
    <xf numFmtId="171" fontId="8" fillId="0" borderId="2" xfId="39" applyNumberFormat="1" applyFont="1" applyBorder="1" applyAlignment="1">
      <alignment horizontal="center" vertical="center"/>
    </xf>
    <xf numFmtId="171" fontId="8" fillId="0" borderId="2" xfId="42" applyNumberFormat="1" applyFont="1" applyBorder="1" applyAlignment="1">
      <alignment horizontal="center" vertical="center"/>
    </xf>
    <xf numFmtId="0" fontId="8" fillId="0" borderId="2" xfId="0" applyFont="1" applyFill="1" applyBorder="1" applyAlignment="1">
      <alignment horizontal="left" vertical="top" wrapText="1"/>
    </xf>
    <xf numFmtId="174" fontId="8" fillId="0" borderId="2" xfId="23" applyNumberFormat="1" applyFont="1" applyFill="1" applyBorder="1" applyAlignment="1">
      <alignment horizontal="center" vertical="center" wrapText="1"/>
    </xf>
    <xf numFmtId="0" fontId="8" fillId="3" borderId="2" xfId="0" applyFont="1" applyFill="1" applyBorder="1" applyAlignment="1">
      <alignment horizontal="left" vertical="top" wrapText="1"/>
    </xf>
    <xf numFmtId="9" fontId="8" fillId="0" borderId="2" xfId="39" applyFont="1" applyFill="1" applyBorder="1" applyAlignment="1">
      <alignment horizontal="center" vertical="center"/>
    </xf>
    <xf numFmtId="171" fontId="8" fillId="0" borderId="2" xfId="39" applyNumberFormat="1" applyFont="1" applyFill="1" applyBorder="1" applyAlignment="1">
      <alignment horizontal="center" vertical="center"/>
    </xf>
    <xf numFmtId="9" fontId="8" fillId="0" borderId="2" xfId="42" applyFont="1" applyFill="1" applyBorder="1" applyAlignment="1">
      <alignment horizontal="center" vertical="center"/>
    </xf>
    <xf numFmtId="0" fontId="8" fillId="0" borderId="2" xfId="0" applyFont="1" applyFill="1" applyBorder="1" applyAlignment="1">
      <alignment horizontal="left" vertical="center" wrapText="1"/>
    </xf>
    <xf numFmtId="0" fontId="5" fillId="3" borderId="2" xfId="0" applyFont="1" applyFill="1" applyBorder="1" applyAlignment="1">
      <alignment horizontal="left" vertical="center" wrapText="1"/>
    </xf>
    <xf numFmtId="0" fontId="0" fillId="0" borderId="0" xfId="0" applyFont="1" applyFill="1" applyBorder="1"/>
    <xf numFmtId="10" fontId="7" fillId="7" borderId="2" xfId="34" applyNumberFormat="1" applyFont="1" applyFill="1" applyBorder="1" applyAlignment="1">
      <alignment horizontal="center" vertical="center" textRotation="180" wrapText="1"/>
      <protection/>
    </xf>
    <xf numFmtId="179" fontId="5" fillId="0" borderId="0" xfId="0" applyNumberFormat="1" applyFont="1" applyFill="1" applyAlignment="1">
      <alignment horizontal="center"/>
    </xf>
    <xf numFmtId="180" fontId="5" fillId="0" borderId="0" xfId="0" applyNumberFormat="1" applyFont="1" applyFill="1" applyAlignment="1">
      <alignment horizontal="center"/>
    </xf>
    <xf numFmtId="37" fontId="6" fillId="0" borderId="2" xfId="28" applyNumberFormat="1" applyFont="1" applyFill="1" applyBorder="1" applyAlignment="1">
      <alignment horizontal="center" vertical="center"/>
    </xf>
    <xf numFmtId="10" fontId="8" fillId="3" borderId="2" xfId="42" applyNumberFormat="1" applyFont="1" applyFill="1" applyBorder="1" applyAlignment="1">
      <alignment horizontal="center" vertical="center" wrapText="1"/>
    </xf>
    <xf numFmtId="178" fontId="5" fillId="3" borderId="0" xfId="34" applyNumberFormat="1" applyFont="1" applyFill="1" applyBorder="1" applyAlignment="1" applyProtection="1">
      <alignment horizontal="center"/>
      <protection locked="0"/>
    </xf>
    <xf numFmtId="170" fontId="8" fillId="0" borderId="7" xfId="28" applyNumberFormat="1" applyFont="1" applyFill="1" applyBorder="1" applyAlignment="1">
      <alignment horizontal="center" vertical="center" wrapText="1"/>
    </xf>
    <xf numFmtId="9" fontId="8" fillId="0" borderId="2" xfId="42" applyFont="1" applyBorder="1" applyAlignment="1">
      <alignment horizontal="center" vertical="center"/>
    </xf>
    <xf numFmtId="0" fontId="5" fillId="0" borderId="0" xfId="34" applyFont="1" applyBorder="1" applyAlignment="1">
      <alignment vertical="top"/>
      <protection/>
    </xf>
    <xf numFmtId="0" fontId="7" fillId="7" borderId="2" xfId="34" applyFont="1" applyFill="1" applyBorder="1" applyAlignment="1">
      <alignment horizontal="justify" vertical="top" wrapText="1"/>
      <protection/>
    </xf>
    <xf numFmtId="0" fontId="5" fillId="8" borderId="0" xfId="34" applyFont="1" applyFill="1" applyAlignment="1">
      <alignment vertical="top"/>
      <protection/>
    </xf>
    <xf numFmtId="0" fontId="8" fillId="0" borderId="0" xfId="0" applyFont="1" applyAlignment="1">
      <alignment vertical="center"/>
    </xf>
    <xf numFmtId="0" fontId="0" fillId="0" borderId="0" xfId="0" applyFill="1" applyAlignment="1">
      <alignment horizontal="justify" vertical="center" wrapText="1"/>
    </xf>
    <xf numFmtId="0" fontId="5" fillId="0" borderId="2" xfId="0" applyFont="1" applyFill="1" applyBorder="1" applyAlignment="1">
      <alignment horizontal="left" vertical="center" wrapText="1"/>
    </xf>
    <xf numFmtId="0" fontId="7" fillId="2" borderId="2" xfId="37" applyFont="1" applyFill="1" applyBorder="1" applyAlignment="1">
      <alignment horizontal="center" vertical="center" wrapText="1"/>
      <protection/>
    </xf>
    <xf numFmtId="170" fontId="8" fillId="3" borderId="7" xfId="28" applyNumberFormat="1" applyFont="1" applyFill="1" applyBorder="1" applyAlignment="1">
      <alignment horizontal="center" vertical="center" wrapText="1"/>
    </xf>
    <xf numFmtId="170" fontId="8" fillId="3" borderId="2" xfId="28" applyNumberFormat="1" applyFont="1" applyFill="1" applyBorder="1" applyAlignment="1">
      <alignment horizontal="center" vertical="center" wrapText="1"/>
    </xf>
    <xf numFmtId="170" fontId="8" fillId="0" borderId="2" xfId="28" applyNumberFormat="1" applyFont="1" applyFill="1" applyBorder="1" applyAlignment="1">
      <alignment horizontal="center" vertical="center" wrapText="1"/>
    </xf>
    <xf numFmtId="176" fontId="8" fillId="2" borderId="2" xfId="37" applyNumberFormat="1" applyFont="1" applyFill="1" applyBorder="1" applyAlignment="1">
      <alignment vertical="center" wrapText="1"/>
      <protection/>
    </xf>
    <xf numFmtId="176" fontId="8" fillId="2" borderId="2" xfId="37" applyNumberFormat="1" applyFont="1" applyFill="1" applyBorder="1" applyAlignment="1">
      <alignment horizontal="left" vertical="center" wrapText="1"/>
      <protection/>
    </xf>
    <xf numFmtId="10" fontId="5" fillId="0" borderId="2" xfId="0" applyNumberFormat="1" applyFont="1" applyFill="1" applyBorder="1" applyAlignment="1">
      <alignment horizontal="center" vertical="center" wrapText="1"/>
    </xf>
    <xf numFmtId="0" fontId="7" fillId="0" borderId="8" xfId="0" applyFont="1" applyFill="1" applyBorder="1" applyAlignment="1">
      <alignment horizontal="right" vertical="center"/>
    </xf>
    <xf numFmtId="0" fontId="7" fillId="0" borderId="0" xfId="0" applyFont="1" applyFill="1" applyBorder="1" applyAlignment="1">
      <alignment horizontal="right"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5" fillId="3"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0" fillId="0" borderId="2" xfId="0" applyFont="1" applyFill="1" applyBorder="1" applyAlignment="1">
      <alignment horizontal="justify" vertical="top" wrapText="1"/>
    </xf>
    <xf numFmtId="0" fontId="0" fillId="0" borderId="2" xfId="0" applyFont="1" applyFill="1" applyBorder="1" applyAlignment="1">
      <alignment horizontal="justify" vertical="top"/>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6" xfId="0" applyFont="1" applyFill="1" applyBorder="1" applyAlignment="1">
      <alignment horizontal="center"/>
    </xf>
    <xf numFmtId="10" fontId="5" fillId="0" borderId="7" xfId="39" applyNumberFormat="1" applyFont="1" applyFill="1" applyBorder="1" applyAlignment="1">
      <alignment horizontal="center"/>
    </xf>
    <xf numFmtId="10" fontId="5" fillId="0" borderId="9" xfId="39" applyNumberFormat="1" applyFont="1" applyFill="1" applyBorder="1" applyAlignment="1">
      <alignment horizontal="center"/>
    </xf>
    <xf numFmtId="10" fontId="5" fillId="0" borderId="6" xfId="39" applyNumberFormat="1" applyFont="1" applyFill="1" applyBorder="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2"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justify" vertical="top" wrapText="1"/>
    </xf>
    <xf numFmtId="0" fontId="5" fillId="0" borderId="2" xfId="0" applyFont="1" applyFill="1" applyBorder="1" applyAlignment="1">
      <alignment horizontal="justify" vertical="top"/>
    </xf>
    <xf numFmtId="0" fontId="5" fillId="0" borderId="2" xfId="0" applyFont="1" applyFill="1" applyBorder="1" applyAlignment="1">
      <alignment horizontal="center" vertical="center" wrapText="1"/>
    </xf>
    <xf numFmtId="0" fontId="7" fillId="0" borderId="0" xfId="0" applyFont="1" applyFill="1" applyAlignment="1">
      <alignment horizontal="righ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5" fillId="0" borderId="7" xfId="34" applyFont="1" applyFill="1" applyBorder="1" applyAlignment="1">
      <alignment horizontal="justify" vertical="top" wrapText="1"/>
      <protection/>
    </xf>
    <xf numFmtId="0" fontId="5" fillId="0" borderId="6" xfId="34" applyFont="1" applyFill="1" applyBorder="1" applyAlignment="1">
      <alignment horizontal="justify" vertical="top" wrapText="1"/>
      <protection/>
    </xf>
    <xf numFmtId="0" fontId="7" fillId="7" borderId="2" xfId="34" applyFont="1" applyFill="1" applyBorder="1" applyAlignment="1">
      <alignment horizontal="center" vertical="center" wrapText="1"/>
      <protection/>
    </xf>
    <xf numFmtId="0" fontId="7" fillId="0" borderId="2" xfId="0" applyFont="1" applyFill="1" applyBorder="1" applyAlignment="1">
      <alignment horizontal="right" vertical="center"/>
    </xf>
    <xf numFmtId="10" fontId="5" fillId="2" borderId="2" xfId="0" applyNumberFormat="1" applyFont="1" applyFill="1" applyBorder="1" applyAlignment="1" applyProtection="1">
      <alignment horizontal="center" vertical="center" wrapText="1"/>
      <protection locked="0"/>
    </xf>
    <xf numFmtId="0" fontId="5" fillId="0" borderId="2" xfId="34" applyFont="1" applyFill="1" applyBorder="1" applyAlignment="1">
      <alignment horizontal="center" vertical="center" wrapText="1"/>
      <protection/>
    </xf>
    <xf numFmtId="0" fontId="5" fillId="3" borderId="2" xfId="34" applyFont="1" applyFill="1" applyBorder="1" applyAlignment="1">
      <alignment horizontal="justify" vertical="top" wrapText="1"/>
      <protection/>
    </xf>
    <xf numFmtId="0" fontId="7" fillId="3" borderId="2" xfId="0" applyFont="1" applyFill="1" applyBorder="1" applyAlignment="1" applyProtection="1">
      <alignment horizontal="center" vertical="center" wrapText="1"/>
      <protection locked="0"/>
    </xf>
    <xf numFmtId="10" fontId="7" fillId="0" borderId="2" xfId="0" applyNumberFormat="1" applyFont="1" applyFill="1" applyBorder="1" applyAlignment="1" applyProtection="1">
      <alignment horizontal="center" vertical="center" wrapText="1"/>
      <protection locked="0"/>
    </xf>
    <xf numFmtId="0" fontId="0" fillId="0" borderId="2" xfId="34" applyFont="1" applyFill="1" applyBorder="1" applyAlignment="1">
      <alignment horizontal="justify" vertical="top" wrapText="1"/>
      <protection/>
    </xf>
    <xf numFmtId="0" fontId="0" fillId="0" borderId="2" xfId="34" applyFont="1" applyFill="1" applyBorder="1" applyAlignment="1">
      <alignment horizontal="justify" vertical="top"/>
      <protection/>
    </xf>
    <xf numFmtId="0" fontId="0" fillId="0" borderId="2" xfId="34" applyFont="1" applyFill="1" applyBorder="1" applyAlignment="1">
      <alignment horizontal="justify" vertical="top" wrapText="1"/>
      <protection/>
    </xf>
    <xf numFmtId="0" fontId="5" fillId="0" borderId="2" xfId="34" applyFont="1" applyFill="1" applyBorder="1" applyAlignment="1">
      <alignment horizontal="justify" vertical="top" wrapText="1"/>
      <protection/>
    </xf>
    <xf numFmtId="0" fontId="7" fillId="0" borderId="2" xfId="0" applyFont="1" applyBorder="1" applyAlignment="1" applyProtection="1">
      <alignment horizontal="center" vertical="center" wrapText="1"/>
      <protection locked="0"/>
    </xf>
    <xf numFmtId="0" fontId="0" fillId="0" borderId="7" xfId="34" applyFont="1" applyFill="1" applyBorder="1" applyAlignment="1">
      <alignment horizontal="justify" vertical="top" wrapText="1"/>
      <protection/>
    </xf>
    <xf numFmtId="0" fontId="0" fillId="0" borderId="6" xfId="34" applyFont="1" applyFill="1" applyBorder="1" applyAlignment="1">
      <alignment horizontal="justify" vertical="top" wrapText="1"/>
      <protection/>
    </xf>
    <xf numFmtId="0" fontId="5" fillId="0" borderId="2" xfId="34" applyFont="1" applyFill="1" applyBorder="1" applyAlignment="1">
      <alignment horizontal="justify" vertical="top"/>
      <protection/>
    </xf>
    <xf numFmtId="0" fontId="5" fillId="0" borderId="2" xfId="34" applyFont="1" applyBorder="1">
      <alignment/>
      <protection/>
    </xf>
    <xf numFmtId="0" fontId="7" fillId="7" borderId="2" xfId="0" applyFont="1" applyFill="1" applyBorder="1" applyAlignment="1">
      <alignment horizontal="center" vertical="center" wrapText="1"/>
    </xf>
    <xf numFmtId="0" fontId="7" fillId="7" borderId="2" xfId="34" applyFont="1" applyFill="1" applyBorder="1" applyAlignment="1">
      <alignment horizontal="center" vertical="top" wrapText="1"/>
      <protection/>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1" fontId="5" fillId="3" borderId="2" xfId="0" applyNumberFormat="1" applyFont="1" applyFill="1" applyBorder="1" applyAlignment="1">
      <alignment horizontal="center" vertical="center" wrapText="1"/>
    </xf>
    <xf numFmtId="170" fontId="8" fillId="3" borderId="7" xfId="28" applyNumberFormat="1" applyFont="1" applyFill="1" applyBorder="1" applyAlignment="1">
      <alignment horizontal="center" vertical="center" wrapText="1"/>
    </xf>
    <xf numFmtId="170" fontId="8" fillId="3" borderId="9" xfId="28" applyNumberFormat="1" applyFont="1" applyFill="1" applyBorder="1" applyAlignment="1">
      <alignment horizontal="center" vertical="center" wrapText="1"/>
    </xf>
    <xf numFmtId="170" fontId="8" fillId="3" borderId="6" xfId="28" applyNumberFormat="1" applyFont="1" applyFill="1" applyBorder="1" applyAlignment="1">
      <alignment horizontal="center" vertical="center" wrapText="1"/>
    </xf>
    <xf numFmtId="176" fontId="8" fillId="2" borderId="2" xfId="37" applyNumberFormat="1" applyFont="1" applyFill="1" applyBorder="1" applyAlignment="1">
      <alignment vertical="center" wrapText="1"/>
      <protection/>
    </xf>
    <xf numFmtId="170" fontId="8" fillId="0" borderId="2" xfId="28" applyNumberFormat="1" applyFont="1" applyFill="1" applyBorder="1" applyAlignment="1">
      <alignment horizontal="center" vertical="center" wrapText="1"/>
    </xf>
    <xf numFmtId="170" fontId="8" fillId="3" borderId="2" xfId="28" applyNumberFormat="1" applyFont="1" applyFill="1" applyBorder="1" applyAlignment="1">
      <alignment horizontal="center" vertical="center" wrapText="1"/>
    </xf>
    <xf numFmtId="0" fontId="8" fillId="0" borderId="2" xfId="37" applyFont="1" applyFill="1" applyBorder="1" applyAlignment="1">
      <alignment horizontal="center" vertical="center" wrapText="1"/>
      <protection/>
    </xf>
    <xf numFmtId="176" fontId="8" fillId="2" borderId="2" xfId="37" applyNumberFormat="1" applyFont="1" applyFill="1" applyBorder="1" applyAlignment="1">
      <alignment horizontal="left" vertical="center" wrapText="1"/>
      <protection/>
    </xf>
    <xf numFmtId="0" fontId="5" fillId="0" borderId="2" xfId="37" applyFont="1" applyFill="1" applyBorder="1" applyAlignment="1">
      <alignment horizontal="center" vertical="center" wrapText="1"/>
      <protection/>
    </xf>
    <xf numFmtId="0" fontId="5" fillId="3" borderId="2" xfId="0" applyFont="1" applyFill="1" applyBorder="1" applyAlignment="1">
      <alignment horizontal="center" vertical="center" wrapText="1"/>
    </xf>
    <xf numFmtId="0" fontId="5" fillId="0" borderId="2" xfId="37" applyFont="1" applyBorder="1" applyAlignment="1">
      <alignment horizontal="center" vertical="center" wrapText="1"/>
      <protection/>
    </xf>
    <xf numFmtId="0" fontId="5" fillId="0" borderId="2" xfId="37" applyFont="1" applyBorder="1" applyAlignment="1">
      <alignment horizontal="center"/>
      <protection/>
    </xf>
    <xf numFmtId="0" fontId="6" fillId="2" borderId="2" xfId="37" applyFont="1" applyFill="1" applyBorder="1" applyAlignment="1">
      <alignment horizontal="center" vertical="center" wrapText="1"/>
      <protection/>
    </xf>
    <xf numFmtId="0" fontId="7" fillId="2" borderId="2" xfId="37" applyFont="1" applyFill="1" applyBorder="1" applyAlignment="1">
      <alignment horizontal="center" vertical="center" wrapText="1"/>
      <protection/>
    </xf>
    <xf numFmtId="0" fontId="7" fillId="0" borderId="0" xfId="37" applyFont="1" applyAlignment="1">
      <alignment horizontal="right"/>
      <protection/>
    </xf>
    <xf numFmtId="0" fontId="5" fillId="3" borderId="2" xfId="37" applyFont="1" applyFill="1" applyBorder="1" applyAlignment="1">
      <alignment horizontal="center"/>
      <protection/>
    </xf>
    <xf numFmtId="165" fontId="5" fillId="5" borderId="2" xfId="37" applyNumberFormat="1" applyFont="1" applyFill="1" applyBorder="1" applyAlignment="1">
      <alignment horizontal="center"/>
      <protection/>
    </xf>
    <xf numFmtId="0" fontId="8" fillId="0" borderId="2" xfId="37" applyFont="1" applyFill="1" applyBorder="1" applyAlignment="1">
      <alignment horizontal="justify" vertical="center" wrapText="1"/>
      <protection/>
    </xf>
    <xf numFmtId="0" fontId="5" fillId="0" borderId="2" xfId="0" applyFont="1" applyFill="1" applyBorder="1" applyAlignment="1">
      <alignment horizontal="justify" vertical="center" wrapText="1"/>
    </xf>
    <xf numFmtId="3" fontId="0" fillId="3" borderId="2" xfId="0" applyNumberFormat="1" applyFont="1" applyFill="1" applyBorder="1" applyAlignment="1">
      <alignment horizontal="center" vertical="center" wrapText="1"/>
    </xf>
    <xf numFmtId="1" fontId="0" fillId="3" borderId="2" xfId="0" applyNumberFormat="1" applyFont="1" applyFill="1" applyBorder="1" applyAlignment="1">
      <alignment horizontal="center" vertical="center" wrapText="1"/>
    </xf>
    <xf numFmtId="0" fontId="0" fillId="2" borderId="2" xfId="0" applyFont="1" applyFill="1" applyBorder="1"/>
    <xf numFmtId="10" fontId="8" fillId="0" borderId="2" xfId="42" applyNumberFormat="1" applyFont="1" applyFill="1" applyBorder="1" applyAlignment="1">
      <alignment horizontal="center" vertical="center" wrapText="1"/>
    </xf>
    <xf numFmtId="9" fontId="8" fillId="0" borderId="2" xfId="42" applyFont="1" applyFill="1" applyBorder="1" applyAlignment="1">
      <alignment horizontal="center" vertical="center" wrapText="1"/>
    </xf>
    <xf numFmtId="170" fontId="8" fillId="0" borderId="7" xfId="28" applyNumberFormat="1" applyFont="1" applyFill="1" applyBorder="1" applyAlignment="1">
      <alignment horizontal="center" vertical="center" wrapText="1"/>
    </xf>
    <xf numFmtId="170" fontId="8" fillId="0" borderId="9" xfId="28" applyNumberFormat="1" applyFont="1" applyFill="1" applyBorder="1" applyAlignment="1">
      <alignment horizontal="center" vertical="center" wrapText="1"/>
    </xf>
    <xf numFmtId="170" fontId="8" fillId="0" borderId="6" xfId="28"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3" fontId="5" fillId="0" borderId="0" xfId="37" applyNumberFormat="1" applyFont="1" applyBorder="1">
      <alignment/>
      <protection/>
    </xf>
    <xf numFmtId="170" fontId="5" fillId="0" borderId="2" xfId="23" applyNumberFormat="1" applyFont="1" applyFill="1" applyBorder="1" applyAlignment="1">
      <alignment/>
    </xf>
    <xf numFmtId="170" fontId="8" fillId="0" borderId="2" xfId="37" applyNumberFormat="1" applyFont="1" applyFill="1" applyBorder="1" applyAlignment="1">
      <alignment vertical="center" wrapText="1"/>
      <protection/>
    </xf>
    <xf numFmtId="170" fontId="5" fillId="0" borderId="0" xfId="37" applyNumberFormat="1" applyFont="1">
      <alignment/>
      <protection/>
    </xf>
  </cellXfs>
  <cellStyles count="49">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Moneda 2 3 2" xfId="43"/>
    <cellStyle name="Moneda 3 2" xfId="44"/>
    <cellStyle name="Moneda 2 3 3" xfId="45"/>
    <cellStyle name="Porcentaje 3" xfId="46"/>
    <cellStyle name="Porcentaje 4" xfId="47"/>
    <cellStyle name="Millares [0] 2" xfId="48"/>
    <cellStyle name="Millares [0] 3 2" xfId="49"/>
    <cellStyle name="Millares [0] 3 4 4" xfId="50"/>
    <cellStyle name="Millares 10" xfId="51"/>
    <cellStyle name="Millares 2 2 2" xfId="52"/>
    <cellStyle name="Millares 2 5" xfId="53"/>
    <cellStyle name="Millares 2 5 2" xfId="54"/>
    <cellStyle name="Moneda [0] 2" xfId="55"/>
    <cellStyle name="Moneda 11" xfId="56"/>
    <cellStyle name="Moneda 2 3 2 2 2" xfId="57"/>
    <cellStyle name="Moneda 2 4" xfId="58"/>
    <cellStyle name="Moneda 5" xfId="59"/>
    <cellStyle name="Normal 4" xfId="60"/>
    <cellStyle name="Porcentaje 2 2" xfId="61"/>
    <cellStyle name="Porcentaje 2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19050</xdr:rowOff>
    </xdr:from>
    <xdr:to>
      <xdr:col>4</xdr:col>
      <xdr:colOff>238125</xdr:colOff>
      <xdr:row>3</xdr:row>
      <xdr:rowOff>161925</xdr:rowOff>
    </xdr:to>
    <xdr:pic>
      <xdr:nvPicPr>
        <xdr:cNvPr id="15579" name="Picture 110"/>
        <xdr:cNvPicPr preferRelativeResize="1">
          <a:picLocks noChangeAspect="1"/>
        </xdr:cNvPicPr>
      </xdr:nvPicPr>
      <xdr:blipFill>
        <a:blip r:embed="rId1"/>
        <a:stretch>
          <a:fillRect/>
        </a:stretch>
      </xdr:blipFill>
      <xdr:spPr bwMode="auto">
        <a:xfrm>
          <a:off x="1962150" y="19050"/>
          <a:ext cx="1647825" cy="885825"/>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0</xdr:row>
      <xdr:rowOff>257175</xdr:rowOff>
    </xdr:from>
    <xdr:to>
      <xdr:col>3</xdr:col>
      <xdr:colOff>561975</xdr:colOff>
      <xdr:row>3</xdr:row>
      <xdr:rowOff>800100</xdr:rowOff>
    </xdr:to>
    <xdr:pic>
      <xdr:nvPicPr>
        <xdr:cNvPr id="9967" name="Imagen 2"/>
        <xdr:cNvPicPr preferRelativeResize="1">
          <a:picLocks noChangeAspect="1"/>
        </xdr:cNvPicPr>
      </xdr:nvPicPr>
      <xdr:blipFill>
        <a:blip r:embed="rId1"/>
        <a:stretch>
          <a:fillRect/>
        </a:stretch>
      </xdr:blipFill>
      <xdr:spPr bwMode="auto">
        <a:xfrm>
          <a:off x="1390650" y="257175"/>
          <a:ext cx="1676400" cy="1771650"/>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0</xdr:row>
      <xdr:rowOff>228600</xdr:rowOff>
    </xdr:from>
    <xdr:to>
      <xdr:col>1</xdr:col>
      <xdr:colOff>1314450</xdr:colOff>
      <xdr:row>3</xdr:row>
      <xdr:rowOff>9525</xdr:rowOff>
    </xdr:to>
    <xdr:pic>
      <xdr:nvPicPr>
        <xdr:cNvPr id="10971" name="Imagen 2"/>
        <xdr:cNvPicPr preferRelativeResize="1">
          <a:picLocks noChangeAspect="1"/>
        </xdr:cNvPicPr>
      </xdr:nvPicPr>
      <xdr:blipFill>
        <a:blip r:embed="rId1"/>
        <a:stretch>
          <a:fillRect/>
        </a:stretch>
      </xdr:blipFill>
      <xdr:spPr bwMode="auto">
        <a:xfrm>
          <a:off x="847725" y="228600"/>
          <a:ext cx="1895475" cy="93345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57150</xdr:rowOff>
    </xdr:from>
    <xdr:to>
      <xdr:col>3</xdr:col>
      <xdr:colOff>171450</xdr:colOff>
      <xdr:row>2</xdr:row>
      <xdr:rowOff>161925</xdr:rowOff>
    </xdr:to>
    <xdr:pic>
      <xdr:nvPicPr>
        <xdr:cNvPr id="3" name="Imagen 2"/>
        <xdr:cNvPicPr preferRelativeResize="1">
          <a:picLocks noChangeAspect="1"/>
        </xdr:cNvPicPr>
      </xdr:nvPicPr>
      <xdr:blipFill>
        <a:blip r:embed="rId1"/>
        <a:stretch>
          <a:fillRect/>
        </a:stretch>
      </xdr:blipFill>
      <xdr:spPr>
        <a:xfrm>
          <a:off x="676275" y="57150"/>
          <a:ext cx="1781175" cy="4857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
  <sheetViews>
    <sheetView zoomScale="50" zoomScaleNormal="50" workbookViewId="0" topLeftCell="AS1">
      <selection activeCell="AS12" sqref="AS12"/>
    </sheetView>
  </sheetViews>
  <sheetFormatPr defaultColWidth="11.421875" defaultRowHeight="15"/>
  <cols>
    <col min="1" max="1" width="12.00390625" style="74" bestFit="1" customWidth="1"/>
    <col min="2" max="2" width="8.8515625" style="74" customWidth="1"/>
    <col min="3" max="3" width="20.8515625" style="74" customWidth="1"/>
    <col min="4" max="4" width="8.8515625" style="74" customWidth="1"/>
    <col min="5" max="5" width="27.140625" style="74" customWidth="1"/>
    <col min="6" max="6" width="7.57421875" style="74" customWidth="1"/>
    <col min="7" max="7" width="17.00390625" style="74" customWidth="1"/>
    <col min="8" max="8" width="18.00390625" style="74" customWidth="1"/>
    <col min="9" max="9" width="17.140625" style="74" customWidth="1"/>
    <col min="10" max="10" width="16.57421875" style="78" customWidth="1"/>
    <col min="11" max="13" width="16.7109375" style="78" hidden="1" customWidth="1"/>
    <col min="14" max="14" width="18.28125" style="78" customWidth="1"/>
    <col min="15" max="15" width="24.7109375" style="78" hidden="1" customWidth="1"/>
    <col min="16" max="19" width="16.7109375" style="78" hidden="1" customWidth="1"/>
    <col min="20" max="20" width="18.28125" style="78" customWidth="1"/>
    <col min="21" max="21" width="24.140625" style="78" hidden="1" customWidth="1"/>
    <col min="22" max="24" width="16.7109375" style="78" hidden="1" customWidth="1"/>
    <col min="25" max="25" width="16.7109375" style="78" customWidth="1"/>
    <col min="26" max="26" width="18.28125" style="78" bestFit="1" customWidth="1"/>
    <col min="27" max="27" width="24.28125" style="78" hidden="1" customWidth="1"/>
    <col min="28" max="31" width="16.7109375" style="78" hidden="1" customWidth="1"/>
    <col min="32" max="32" width="18.28125" style="78" hidden="1" customWidth="1"/>
    <col min="33" max="33" width="24.421875" style="78" hidden="1" customWidth="1"/>
    <col min="34" max="37" width="16.7109375" style="78" hidden="1" customWidth="1"/>
    <col min="38" max="38" width="17.7109375" style="78" hidden="1" customWidth="1"/>
    <col min="39" max="39" width="12.8515625" style="74" customWidth="1"/>
    <col min="40" max="40" width="16.57421875" style="74" customWidth="1"/>
    <col min="41" max="41" width="12.8515625" style="74" customWidth="1"/>
    <col min="42" max="42" width="14.28125" style="74" customWidth="1"/>
    <col min="43" max="43" width="19.140625" style="74" customWidth="1"/>
    <col min="44" max="44" width="20.421875" style="74" customWidth="1"/>
    <col min="45" max="45" width="132.57421875" style="74" customWidth="1"/>
    <col min="46" max="47" width="51.7109375" style="74" customWidth="1"/>
    <col min="48" max="48" width="58.7109375" style="74" customWidth="1"/>
    <col min="49" max="49" width="58.00390625" style="74" customWidth="1"/>
    <col min="50" max="16384" width="11.421875" style="74" customWidth="1"/>
  </cols>
  <sheetData>
    <row r="1" spans="1:49" ht="15">
      <c r="A1" s="149"/>
      <c r="B1" s="149"/>
      <c r="C1" s="149"/>
      <c r="D1" s="149"/>
      <c r="E1" s="149"/>
      <c r="F1" s="149"/>
      <c r="G1" s="149"/>
      <c r="H1" s="146" t="s">
        <v>0</v>
      </c>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row>
    <row r="2" spans="1:49" ht="28.5" customHeight="1">
      <c r="A2" s="149"/>
      <c r="B2" s="149"/>
      <c r="C2" s="149"/>
      <c r="D2" s="149"/>
      <c r="E2" s="149"/>
      <c r="F2" s="149"/>
      <c r="G2" s="149"/>
      <c r="H2" s="146" t="s">
        <v>77</v>
      </c>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row>
    <row r="3" spans="1:49" ht="15">
      <c r="A3" s="149"/>
      <c r="B3" s="149"/>
      <c r="C3" s="149"/>
      <c r="D3" s="149"/>
      <c r="E3" s="149"/>
      <c r="F3" s="149"/>
      <c r="G3" s="149"/>
      <c r="H3" s="146" t="s">
        <v>1</v>
      </c>
      <c r="I3" s="146"/>
      <c r="J3" s="146"/>
      <c r="K3" s="146"/>
      <c r="L3" s="146"/>
      <c r="M3" s="146"/>
      <c r="N3" s="146"/>
      <c r="O3" s="146"/>
      <c r="P3" s="146"/>
      <c r="Q3" s="146"/>
      <c r="R3" s="146"/>
      <c r="S3" s="146" t="s">
        <v>78</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row>
    <row r="4" spans="1:49" ht="15">
      <c r="A4" s="149"/>
      <c r="B4" s="149"/>
      <c r="C4" s="149"/>
      <c r="D4" s="149"/>
      <c r="E4" s="149"/>
      <c r="F4" s="149"/>
      <c r="G4" s="149"/>
      <c r="H4" s="146" t="s">
        <v>2</v>
      </c>
      <c r="I4" s="146"/>
      <c r="J4" s="146"/>
      <c r="K4" s="146"/>
      <c r="L4" s="146"/>
      <c r="M4" s="146"/>
      <c r="N4" s="146"/>
      <c r="O4" s="146"/>
      <c r="P4" s="146"/>
      <c r="Q4" s="146"/>
      <c r="R4" s="146"/>
      <c r="S4" s="151" t="s">
        <v>82</v>
      </c>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row>
    <row r="5" spans="1:49" ht="15">
      <c r="A5" s="146"/>
      <c r="B5" s="146"/>
      <c r="C5" s="146"/>
      <c r="D5" s="146"/>
      <c r="E5" s="146"/>
      <c r="F5" s="146"/>
      <c r="G5" s="146"/>
      <c r="H5" s="146"/>
      <c r="I5" s="146"/>
      <c r="J5" s="146"/>
      <c r="K5" s="146"/>
      <c r="L5" s="146"/>
      <c r="M5" s="146"/>
      <c r="N5" s="146"/>
      <c r="O5" s="146"/>
      <c r="P5" s="146"/>
      <c r="Q5" s="146"/>
      <c r="R5" s="146"/>
      <c r="S5" s="150" t="s">
        <v>79</v>
      </c>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row>
    <row r="6" spans="1:49" ht="15">
      <c r="A6" s="146"/>
      <c r="B6" s="146"/>
      <c r="C6" s="146"/>
      <c r="D6" s="146"/>
      <c r="E6" s="146"/>
      <c r="F6" s="146"/>
      <c r="G6" s="146"/>
      <c r="H6" s="146"/>
      <c r="I6" s="146"/>
      <c r="J6" s="146"/>
      <c r="K6" s="146"/>
      <c r="L6" s="146"/>
      <c r="M6" s="146"/>
      <c r="N6" s="146"/>
      <c r="O6" s="146"/>
      <c r="P6" s="146"/>
      <c r="Q6" s="146"/>
      <c r="R6" s="146"/>
      <c r="S6" s="150" t="s">
        <v>80</v>
      </c>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row>
    <row r="7" spans="1:49" ht="15">
      <c r="A7" s="100"/>
      <c r="B7" s="101"/>
      <c r="C7" s="101"/>
      <c r="D7" s="101"/>
      <c r="E7" s="101"/>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3"/>
      <c r="AN7" s="103"/>
      <c r="AO7" s="103"/>
      <c r="AP7" s="103"/>
      <c r="AQ7" s="103"/>
      <c r="AR7" s="103"/>
      <c r="AS7" s="103"/>
      <c r="AT7" s="103"/>
      <c r="AU7" s="103"/>
      <c r="AV7" s="103"/>
      <c r="AW7" s="104"/>
    </row>
    <row r="8" spans="1:49" s="45" customFormat="1" ht="15">
      <c r="A8" s="146" t="s">
        <v>200</v>
      </c>
      <c r="B8" s="146"/>
      <c r="C8" s="146"/>
      <c r="D8" s="146" t="s">
        <v>59</v>
      </c>
      <c r="E8" s="146"/>
      <c r="F8" s="146" t="s">
        <v>61</v>
      </c>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t="s">
        <v>68</v>
      </c>
      <c r="AR8" s="146" t="s">
        <v>69</v>
      </c>
      <c r="AS8" s="148" t="s">
        <v>70</v>
      </c>
      <c r="AT8" s="148" t="s">
        <v>71</v>
      </c>
      <c r="AU8" s="148" t="s">
        <v>72</v>
      </c>
      <c r="AV8" s="148" t="s">
        <v>73</v>
      </c>
      <c r="AW8" s="148" t="s">
        <v>74</v>
      </c>
    </row>
    <row r="9" spans="1:49" s="105" customFormat="1" ht="15">
      <c r="A9" s="146" t="s">
        <v>198</v>
      </c>
      <c r="B9" s="146" t="s">
        <v>58</v>
      </c>
      <c r="C9" s="146" t="s">
        <v>94</v>
      </c>
      <c r="D9" s="146" t="s">
        <v>42</v>
      </c>
      <c r="E9" s="146" t="s">
        <v>60</v>
      </c>
      <c r="F9" s="146" t="s">
        <v>62</v>
      </c>
      <c r="G9" s="146" t="s">
        <v>63</v>
      </c>
      <c r="H9" s="146" t="s">
        <v>64</v>
      </c>
      <c r="I9" s="146" t="s">
        <v>65</v>
      </c>
      <c r="J9" s="146" t="s">
        <v>66</v>
      </c>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t="s">
        <v>67</v>
      </c>
      <c r="AN9" s="147"/>
      <c r="AO9" s="147"/>
      <c r="AP9" s="147"/>
      <c r="AQ9" s="146"/>
      <c r="AR9" s="146"/>
      <c r="AS9" s="148"/>
      <c r="AT9" s="148"/>
      <c r="AU9" s="148"/>
      <c r="AV9" s="148"/>
      <c r="AW9" s="148"/>
    </row>
    <row r="10" spans="1:49" s="105" customFormat="1" ht="15">
      <c r="A10" s="146"/>
      <c r="B10" s="146"/>
      <c r="C10" s="146"/>
      <c r="D10" s="146"/>
      <c r="E10" s="146"/>
      <c r="F10" s="146"/>
      <c r="G10" s="146"/>
      <c r="H10" s="146"/>
      <c r="I10" s="146"/>
      <c r="J10" s="146"/>
      <c r="K10" s="147">
        <v>2016</v>
      </c>
      <c r="L10" s="147"/>
      <c r="M10" s="147"/>
      <c r="N10" s="147"/>
      <c r="O10" s="147">
        <v>2017</v>
      </c>
      <c r="P10" s="147"/>
      <c r="Q10" s="147"/>
      <c r="R10" s="147"/>
      <c r="S10" s="147"/>
      <c r="T10" s="147"/>
      <c r="U10" s="147">
        <v>2018</v>
      </c>
      <c r="V10" s="147"/>
      <c r="W10" s="147"/>
      <c r="X10" s="147"/>
      <c r="Y10" s="147"/>
      <c r="Z10" s="147"/>
      <c r="AA10" s="147">
        <v>2019</v>
      </c>
      <c r="AB10" s="147"/>
      <c r="AC10" s="147"/>
      <c r="AD10" s="147"/>
      <c r="AE10" s="147"/>
      <c r="AF10" s="147"/>
      <c r="AG10" s="106">
        <v>2020</v>
      </c>
      <c r="AH10" s="147">
        <v>2020</v>
      </c>
      <c r="AI10" s="147"/>
      <c r="AJ10" s="147"/>
      <c r="AK10" s="147"/>
      <c r="AL10" s="147"/>
      <c r="AM10" s="146" t="s">
        <v>3</v>
      </c>
      <c r="AN10" s="146" t="s">
        <v>4</v>
      </c>
      <c r="AO10" s="146" t="s">
        <v>5</v>
      </c>
      <c r="AP10" s="146" t="s">
        <v>6</v>
      </c>
      <c r="AQ10" s="146"/>
      <c r="AR10" s="146"/>
      <c r="AS10" s="148"/>
      <c r="AT10" s="148"/>
      <c r="AU10" s="148"/>
      <c r="AV10" s="148"/>
      <c r="AW10" s="148"/>
    </row>
    <row r="11" spans="1:49" s="105" customFormat="1" ht="90.75" customHeight="1">
      <c r="A11" s="146"/>
      <c r="B11" s="146"/>
      <c r="C11" s="146"/>
      <c r="D11" s="146"/>
      <c r="E11" s="146"/>
      <c r="F11" s="146"/>
      <c r="G11" s="146"/>
      <c r="H11" s="146"/>
      <c r="I11" s="146"/>
      <c r="J11" s="146"/>
      <c r="K11" s="107" t="s">
        <v>191</v>
      </c>
      <c r="L11" s="107" t="s">
        <v>192</v>
      </c>
      <c r="M11" s="107" t="s">
        <v>193</v>
      </c>
      <c r="N11" s="81" t="s">
        <v>30</v>
      </c>
      <c r="O11" s="107" t="s">
        <v>194</v>
      </c>
      <c r="P11" s="107" t="s">
        <v>195</v>
      </c>
      <c r="Q11" s="107" t="s">
        <v>196</v>
      </c>
      <c r="R11" s="107" t="s">
        <v>192</v>
      </c>
      <c r="S11" s="107" t="s">
        <v>193</v>
      </c>
      <c r="T11" s="81" t="s">
        <v>30</v>
      </c>
      <c r="U11" s="107" t="s">
        <v>194</v>
      </c>
      <c r="V11" s="107" t="s">
        <v>195</v>
      </c>
      <c r="W11" s="107" t="s">
        <v>196</v>
      </c>
      <c r="X11" s="107" t="s">
        <v>192</v>
      </c>
      <c r="Y11" s="107" t="s">
        <v>193</v>
      </c>
      <c r="Z11" s="81" t="s">
        <v>30</v>
      </c>
      <c r="AA11" s="107" t="s">
        <v>194</v>
      </c>
      <c r="AB11" s="107" t="s">
        <v>195</v>
      </c>
      <c r="AC11" s="107" t="s">
        <v>196</v>
      </c>
      <c r="AD11" s="107" t="s">
        <v>192</v>
      </c>
      <c r="AE11" s="107" t="s">
        <v>193</v>
      </c>
      <c r="AF11" s="81" t="s">
        <v>30</v>
      </c>
      <c r="AG11" s="107" t="s">
        <v>194</v>
      </c>
      <c r="AH11" s="107" t="s">
        <v>195</v>
      </c>
      <c r="AI11" s="107" t="s">
        <v>196</v>
      </c>
      <c r="AJ11" s="107" t="s">
        <v>192</v>
      </c>
      <c r="AK11" s="107" t="s">
        <v>193</v>
      </c>
      <c r="AL11" s="81" t="s">
        <v>30</v>
      </c>
      <c r="AM11" s="146"/>
      <c r="AN11" s="146"/>
      <c r="AO11" s="146"/>
      <c r="AP11" s="146"/>
      <c r="AQ11" s="146"/>
      <c r="AR11" s="146"/>
      <c r="AS11" s="148"/>
      <c r="AT11" s="148"/>
      <c r="AU11" s="148"/>
      <c r="AV11" s="148"/>
      <c r="AW11" s="148"/>
    </row>
    <row r="12" spans="1:52" s="105" customFormat="1" ht="138.75" customHeight="1">
      <c r="A12" s="95">
        <v>44</v>
      </c>
      <c r="B12" s="86">
        <v>185</v>
      </c>
      <c r="C12" s="108" t="s">
        <v>81</v>
      </c>
      <c r="D12" s="86"/>
      <c r="E12" s="108" t="s">
        <v>95</v>
      </c>
      <c r="F12" s="86"/>
      <c r="G12" s="109" t="s">
        <v>97</v>
      </c>
      <c r="H12" s="86" t="s">
        <v>98</v>
      </c>
      <c r="I12" s="86" t="s">
        <v>88</v>
      </c>
      <c r="J12" s="86">
        <v>4</v>
      </c>
      <c r="K12" s="111">
        <v>4</v>
      </c>
      <c r="L12" s="111">
        <v>4</v>
      </c>
      <c r="M12" s="111">
        <v>4</v>
      </c>
      <c r="N12" s="111">
        <v>4</v>
      </c>
      <c r="O12" s="111">
        <v>4</v>
      </c>
      <c r="P12" s="111">
        <v>4</v>
      </c>
      <c r="Q12" s="111">
        <v>4</v>
      </c>
      <c r="R12" s="111">
        <v>4</v>
      </c>
      <c r="S12" s="111">
        <v>4</v>
      </c>
      <c r="T12" s="111">
        <v>4</v>
      </c>
      <c r="U12" s="111">
        <v>4</v>
      </c>
      <c r="V12" s="111">
        <v>4</v>
      </c>
      <c r="W12" s="111">
        <v>4</v>
      </c>
      <c r="X12" s="111">
        <v>4</v>
      </c>
      <c r="Y12" s="111">
        <v>4</v>
      </c>
      <c r="Z12" s="111">
        <v>4</v>
      </c>
      <c r="AA12" s="111">
        <v>4</v>
      </c>
      <c r="AB12" s="111"/>
      <c r="AC12" s="111"/>
      <c r="AD12" s="111"/>
      <c r="AE12" s="111"/>
      <c r="AF12" s="111"/>
      <c r="AG12" s="111">
        <v>4</v>
      </c>
      <c r="AH12" s="111"/>
      <c r="AI12" s="111"/>
      <c r="AJ12" s="111"/>
      <c r="AK12" s="111"/>
      <c r="AL12" s="111"/>
      <c r="AM12" s="86">
        <v>4</v>
      </c>
      <c r="AN12" s="111">
        <v>4</v>
      </c>
      <c r="AO12" s="86">
        <v>4</v>
      </c>
      <c r="AP12" s="86">
        <v>4</v>
      </c>
      <c r="AQ12" s="112">
        <f>Z12/Y12</f>
        <v>1</v>
      </c>
      <c r="AR12" s="113">
        <f>(N12+T12+Z12+AF12+AL12)/(M12+S12+Y12+AA12+AG12)</f>
        <v>0.6</v>
      </c>
      <c r="AS12" s="114" t="s">
        <v>280</v>
      </c>
      <c r="AT12" s="115" t="s">
        <v>281</v>
      </c>
      <c r="AU12" s="115" t="s">
        <v>269</v>
      </c>
      <c r="AV12" s="116" t="s">
        <v>282</v>
      </c>
      <c r="AW12" s="116" t="s">
        <v>284</v>
      </c>
      <c r="AX12" s="134">
        <f>LEN(AS12)</f>
        <v>2812</v>
      </c>
      <c r="AY12" s="134">
        <f aca="true" t="shared" si="0" ref="AY12:AZ12">LEN(AV12)</f>
        <v>922</v>
      </c>
      <c r="AZ12" s="134">
        <f t="shared" si="0"/>
        <v>884</v>
      </c>
    </row>
    <row r="13" spans="1:52" s="122" customFormat="1" ht="105" customHeight="1">
      <c r="A13" s="95">
        <v>42</v>
      </c>
      <c r="B13" s="86">
        <v>185</v>
      </c>
      <c r="C13" s="108" t="s">
        <v>96</v>
      </c>
      <c r="D13" s="86">
        <v>70</v>
      </c>
      <c r="E13" s="108" t="s">
        <v>89</v>
      </c>
      <c r="F13" s="86">
        <v>390</v>
      </c>
      <c r="G13" s="109" t="s">
        <v>91</v>
      </c>
      <c r="H13" s="86" t="s">
        <v>99</v>
      </c>
      <c r="I13" s="86" t="s">
        <v>111</v>
      </c>
      <c r="J13" s="110">
        <v>1</v>
      </c>
      <c r="K13" s="117">
        <v>0.04</v>
      </c>
      <c r="L13" s="117">
        <v>0.04</v>
      </c>
      <c r="M13" s="117">
        <v>0.04</v>
      </c>
      <c r="N13" s="117">
        <v>0.04</v>
      </c>
      <c r="O13" s="117">
        <v>0.28</v>
      </c>
      <c r="P13" s="117">
        <v>0.28</v>
      </c>
      <c r="Q13" s="117">
        <v>0.28</v>
      </c>
      <c r="R13" s="119">
        <v>0.28</v>
      </c>
      <c r="S13" s="117">
        <v>0.28</v>
      </c>
      <c r="T13" s="117">
        <v>0.28</v>
      </c>
      <c r="U13" s="117">
        <v>0.28</v>
      </c>
      <c r="V13" s="117">
        <v>0.28</v>
      </c>
      <c r="W13" s="117">
        <v>0.28</v>
      </c>
      <c r="X13" s="117">
        <v>0.28</v>
      </c>
      <c r="Y13" s="117">
        <v>0.28</v>
      </c>
      <c r="Z13" s="117">
        <v>0.28</v>
      </c>
      <c r="AA13" s="117">
        <v>0.3</v>
      </c>
      <c r="AB13" s="118"/>
      <c r="AC13" s="118"/>
      <c r="AD13" s="118"/>
      <c r="AE13" s="118"/>
      <c r="AF13" s="117"/>
      <c r="AG13" s="117">
        <v>0.1</v>
      </c>
      <c r="AH13" s="118"/>
      <c r="AI13" s="118"/>
      <c r="AJ13" s="118"/>
      <c r="AK13" s="118"/>
      <c r="AL13" s="117"/>
      <c r="AM13" s="119">
        <v>0.07</v>
      </c>
      <c r="AN13" s="130">
        <v>0.14</v>
      </c>
      <c r="AO13" s="119">
        <v>0.21</v>
      </c>
      <c r="AP13" s="119">
        <v>0.28</v>
      </c>
      <c r="AQ13" s="112">
        <f>Z13/Y13</f>
        <v>1</v>
      </c>
      <c r="AR13" s="112">
        <f>(N13+T13+Z13+AF13+AL13)/(M13+S13+Y13+AA13+AG13)</f>
        <v>0.6</v>
      </c>
      <c r="AS13" s="120" t="s">
        <v>285</v>
      </c>
      <c r="AT13" s="115" t="s">
        <v>281</v>
      </c>
      <c r="AU13" s="115" t="s">
        <v>269</v>
      </c>
      <c r="AV13" s="120" t="s">
        <v>277</v>
      </c>
      <c r="AW13" s="121" t="s">
        <v>278</v>
      </c>
      <c r="AX13" s="134">
        <f aca="true" t="shared" si="1" ref="AX13:AX14">LEN(AS13)</f>
        <v>2989</v>
      </c>
      <c r="AY13" s="134">
        <f aca="true" t="shared" si="2" ref="AY13:AY14">LEN(AV13)</f>
        <v>971</v>
      </c>
      <c r="AZ13" s="134">
        <f aca="true" t="shared" si="3" ref="AZ13:AZ14">LEN(AW13)</f>
        <v>937</v>
      </c>
    </row>
    <row r="14" spans="1:52" s="122" customFormat="1" ht="105" customHeight="1">
      <c r="A14" s="95">
        <v>42</v>
      </c>
      <c r="B14" s="86">
        <v>185</v>
      </c>
      <c r="C14" s="108" t="s">
        <v>96</v>
      </c>
      <c r="D14" s="86">
        <v>71</v>
      </c>
      <c r="E14" s="108" t="s">
        <v>90</v>
      </c>
      <c r="F14" s="86">
        <v>391</v>
      </c>
      <c r="G14" s="109" t="s">
        <v>92</v>
      </c>
      <c r="H14" s="86" t="s">
        <v>99</v>
      </c>
      <c r="I14" s="86" t="s">
        <v>100</v>
      </c>
      <c r="J14" s="110">
        <v>0.9</v>
      </c>
      <c r="K14" s="117">
        <v>0.1</v>
      </c>
      <c r="L14" s="117">
        <v>0.1</v>
      </c>
      <c r="M14" s="117">
        <v>0.1</v>
      </c>
      <c r="N14" s="117">
        <v>0.1</v>
      </c>
      <c r="O14" s="117">
        <v>0.25</v>
      </c>
      <c r="P14" s="117">
        <v>0.25</v>
      </c>
      <c r="Q14" s="117">
        <v>0.25</v>
      </c>
      <c r="R14" s="119">
        <v>0.25</v>
      </c>
      <c r="S14" s="117">
        <v>0.25</v>
      </c>
      <c r="T14" s="117">
        <v>0.25</v>
      </c>
      <c r="U14" s="117">
        <v>0.5</v>
      </c>
      <c r="V14" s="117">
        <v>0.5</v>
      </c>
      <c r="W14" s="117">
        <v>0.5</v>
      </c>
      <c r="X14" s="117">
        <v>0.5</v>
      </c>
      <c r="Y14" s="117">
        <v>0.5</v>
      </c>
      <c r="Z14" s="117">
        <v>0.5</v>
      </c>
      <c r="AA14" s="117">
        <v>0.75</v>
      </c>
      <c r="AB14" s="118"/>
      <c r="AC14" s="118"/>
      <c r="AD14" s="118"/>
      <c r="AE14" s="118"/>
      <c r="AF14" s="117"/>
      <c r="AG14" s="117">
        <v>0.9</v>
      </c>
      <c r="AH14" s="118"/>
      <c r="AI14" s="118"/>
      <c r="AJ14" s="118"/>
      <c r="AK14" s="118"/>
      <c r="AL14" s="117"/>
      <c r="AM14" s="119">
        <f>+T14+6.25%</f>
        <v>0.3125</v>
      </c>
      <c r="AN14" s="130">
        <f>+AM14+6.25%</f>
        <v>0.375</v>
      </c>
      <c r="AO14" s="119">
        <f>+AN14+6.25%</f>
        <v>0.4375</v>
      </c>
      <c r="AP14" s="119">
        <f>+AO14+6.25%</f>
        <v>0.5</v>
      </c>
      <c r="AQ14" s="112">
        <f>Z14/Y14</f>
        <v>1</v>
      </c>
      <c r="AR14" s="112">
        <f>AP14/J14</f>
        <v>0.5555555555555556</v>
      </c>
      <c r="AS14" s="135" t="s">
        <v>297</v>
      </c>
      <c r="AT14" s="115" t="s">
        <v>281</v>
      </c>
      <c r="AU14" s="115" t="s">
        <v>269</v>
      </c>
      <c r="AV14" s="120" t="s">
        <v>295</v>
      </c>
      <c r="AW14" s="136" t="s">
        <v>298</v>
      </c>
      <c r="AX14" s="134">
        <f t="shared" si="1"/>
        <v>2824</v>
      </c>
      <c r="AY14" s="134">
        <f t="shared" si="2"/>
        <v>982</v>
      </c>
      <c r="AZ14" s="134">
        <f t="shared" si="3"/>
        <v>747</v>
      </c>
    </row>
    <row r="15" spans="1:49" ht="68.25" customHeight="1">
      <c r="A15" s="144" t="s">
        <v>197</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row>
  </sheetData>
  <mergeCells count="43">
    <mergeCell ref="S6:AW6"/>
    <mergeCell ref="H3:R3"/>
    <mergeCell ref="K10:N10"/>
    <mergeCell ref="K9:AL9"/>
    <mergeCell ref="S4:AW4"/>
    <mergeCell ref="J9:J11"/>
    <mergeCell ref="AV8:AV11"/>
    <mergeCell ref="AW8:AW11"/>
    <mergeCell ref="S3:AW3"/>
    <mergeCell ref="H4:R4"/>
    <mergeCell ref="AM10:AM11"/>
    <mergeCell ref="AN10:AN11"/>
    <mergeCell ref="A1:G4"/>
    <mergeCell ref="A5:R5"/>
    <mergeCell ref="A6:R6"/>
    <mergeCell ref="D9:D11"/>
    <mergeCell ref="AM9:AP9"/>
    <mergeCell ref="B9:B11"/>
    <mergeCell ref="S5:AW5"/>
    <mergeCell ref="F8:AP8"/>
    <mergeCell ref="AQ8:AQ11"/>
    <mergeCell ref="AR8:AR11"/>
    <mergeCell ref="AT8:AT11"/>
    <mergeCell ref="AH10:AL10"/>
    <mergeCell ref="AS8:AS11"/>
    <mergeCell ref="F9:F11"/>
    <mergeCell ref="H1:AW1"/>
    <mergeCell ref="H2:AW2"/>
    <mergeCell ref="A15:AW15"/>
    <mergeCell ref="A8:C8"/>
    <mergeCell ref="A9:A11"/>
    <mergeCell ref="C9:C11"/>
    <mergeCell ref="H9:H11"/>
    <mergeCell ref="I9:I11"/>
    <mergeCell ref="AO10:AO11"/>
    <mergeCell ref="AP10:AP11"/>
    <mergeCell ref="O10:T10"/>
    <mergeCell ref="U10:Z10"/>
    <mergeCell ref="AA10:AF10"/>
    <mergeCell ref="D8:E8"/>
    <mergeCell ref="AU8:AU11"/>
    <mergeCell ref="E9:E11"/>
    <mergeCell ref="G9:G11"/>
  </mergeCells>
  <printOptions horizontalCentered="1" verticalCentered="1"/>
  <pageMargins left="0" right="0" top="0.5511811023622047" bottom="0" header="0.31496062992125984" footer="0.31496062992125984"/>
  <pageSetup fitToWidth="0" horizontalDpi="600" verticalDpi="600" orientation="landscape" scale="21"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2"/>
  <sheetViews>
    <sheetView zoomScale="60" zoomScaleNormal="60" workbookViewId="0" topLeftCell="AR40">
      <selection activeCell="B9" sqref="B9:B14"/>
    </sheetView>
  </sheetViews>
  <sheetFormatPr defaultColWidth="11.421875" defaultRowHeight="15"/>
  <cols>
    <col min="1" max="1" width="17.140625" style="74" hidden="1" customWidth="1"/>
    <col min="2" max="2" width="12.421875" style="74" customWidth="1"/>
    <col min="3" max="3" width="25.140625" style="74" customWidth="1"/>
    <col min="4" max="4" width="21.140625" style="75" customWidth="1"/>
    <col min="5" max="6" width="21.7109375" style="75" customWidth="1"/>
    <col min="7" max="7" width="16.57421875" style="76" customWidth="1"/>
    <col min="8" max="8" width="23.28125" style="76" customWidth="1"/>
    <col min="9" max="9" width="23.28125" style="76" hidden="1" customWidth="1"/>
    <col min="10" max="10" width="22.00390625" style="77" hidden="1" customWidth="1"/>
    <col min="11" max="11" width="22.57421875" style="76" hidden="1" customWidth="1"/>
    <col min="12" max="12" width="22.57421875" style="76" customWidth="1"/>
    <col min="13" max="13" width="24.57421875" style="76" hidden="1" customWidth="1"/>
    <col min="14" max="15" width="23.00390625" style="76" hidden="1" customWidth="1"/>
    <col min="16" max="16" width="26.28125" style="76" hidden="1" customWidth="1"/>
    <col min="17" max="17" width="26.8515625" style="76" hidden="1" customWidth="1"/>
    <col min="18" max="18" width="23.00390625" style="76" customWidth="1"/>
    <col min="19" max="22" width="24.57421875" style="76" hidden="1" customWidth="1"/>
    <col min="23" max="25" width="24.57421875" style="76" customWidth="1"/>
    <col min="26" max="26" width="23.00390625" style="76" hidden="1" customWidth="1"/>
    <col min="27" max="30" width="20.7109375" style="76" hidden="1" customWidth="1"/>
    <col min="31" max="31" width="25.57421875" style="76" customWidth="1"/>
    <col min="32" max="32" width="23.00390625" style="76" hidden="1" customWidth="1"/>
    <col min="33" max="36" width="20.7109375" style="76" hidden="1" customWidth="1"/>
    <col min="37" max="37" width="22.57421875" style="74" customWidth="1"/>
    <col min="38" max="38" width="23.00390625" style="74" customWidth="1"/>
    <col min="39" max="40" width="22.57421875" style="78" customWidth="1"/>
    <col min="41" max="41" width="14.421875" style="74" customWidth="1"/>
    <col min="42" max="42" width="13.00390625" style="74" customWidth="1"/>
    <col min="43" max="43" width="106.57421875" style="74" customWidth="1"/>
    <col min="44" max="44" width="41.28125" style="74" customWidth="1"/>
    <col min="45" max="45" width="38.7109375" style="74" customWidth="1"/>
    <col min="46" max="46" width="60.57421875" style="74" customWidth="1"/>
    <col min="47" max="47" width="58.7109375" style="74" customWidth="1"/>
    <col min="48" max="16384" width="11.421875" style="74" customWidth="1"/>
  </cols>
  <sheetData>
    <row r="1" spans="1:47" ht="38.25" customHeight="1">
      <c r="A1" s="149"/>
      <c r="B1" s="149"/>
      <c r="C1" s="149"/>
      <c r="D1" s="149"/>
      <c r="E1" s="149"/>
      <c r="F1" s="146" t="s">
        <v>0</v>
      </c>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row>
    <row r="2" spans="1:47" ht="30.75" customHeight="1">
      <c r="A2" s="149"/>
      <c r="B2" s="149"/>
      <c r="C2" s="149"/>
      <c r="D2" s="149"/>
      <c r="E2" s="149"/>
      <c r="F2" s="146" t="s">
        <v>76</v>
      </c>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row>
    <row r="3" spans="1:47" ht="27.75" customHeight="1">
      <c r="A3" s="149"/>
      <c r="B3" s="149"/>
      <c r="C3" s="149"/>
      <c r="D3" s="149"/>
      <c r="E3" s="149"/>
      <c r="F3" s="146" t="s">
        <v>1</v>
      </c>
      <c r="G3" s="146"/>
      <c r="H3" s="146"/>
      <c r="I3" s="146"/>
      <c r="J3" s="146"/>
      <c r="K3" s="146"/>
      <c r="L3" s="146"/>
      <c r="M3" s="146"/>
      <c r="N3" s="146"/>
      <c r="O3" s="146"/>
      <c r="P3" s="146"/>
      <c r="Q3" s="146" t="s">
        <v>78</v>
      </c>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row>
    <row r="4" spans="1:47" ht="93" customHeight="1">
      <c r="A4" s="149"/>
      <c r="B4" s="149"/>
      <c r="C4" s="149"/>
      <c r="D4" s="149"/>
      <c r="E4" s="149"/>
      <c r="F4" s="146" t="s">
        <v>2</v>
      </c>
      <c r="G4" s="146"/>
      <c r="H4" s="146"/>
      <c r="I4" s="146"/>
      <c r="J4" s="146"/>
      <c r="K4" s="146"/>
      <c r="L4" s="146"/>
      <c r="M4" s="146"/>
      <c r="N4" s="146"/>
      <c r="O4" s="146"/>
      <c r="P4" s="146"/>
      <c r="Q4" s="146" t="s">
        <v>82</v>
      </c>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row>
    <row r="5" ht="14.25" customHeight="1">
      <c r="AN5" s="79"/>
    </row>
    <row r="6" spans="1:47" s="80" customFormat="1" ht="33" customHeight="1">
      <c r="A6" s="146" t="s">
        <v>31</v>
      </c>
      <c r="B6" s="146" t="s">
        <v>41</v>
      </c>
      <c r="C6" s="146"/>
      <c r="D6" s="146"/>
      <c r="E6" s="146" t="s">
        <v>45</v>
      </c>
      <c r="F6" s="170" t="s">
        <v>105</v>
      </c>
      <c r="G6" s="146" t="s">
        <v>46</v>
      </c>
      <c r="H6" s="146" t="s">
        <v>47</v>
      </c>
      <c r="I6" s="172" t="s">
        <v>48</v>
      </c>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4"/>
      <c r="AK6" s="146" t="s">
        <v>49</v>
      </c>
      <c r="AL6" s="146"/>
      <c r="AM6" s="146"/>
      <c r="AN6" s="146"/>
      <c r="AO6" s="146" t="s">
        <v>51</v>
      </c>
      <c r="AP6" s="146" t="s">
        <v>52</v>
      </c>
      <c r="AQ6" s="146" t="s">
        <v>53</v>
      </c>
      <c r="AR6" s="146" t="s">
        <v>54</v>
      </c>
      <c r="AS6" s="146" t="s">
        <v>55</v>
      </c>
      <c r="AT6" s="146" t="s">
        <v>56</v>
      </c>
      <c r="AU6" s="146" t="s">
        <v>57</v>
      </c>
    </row>
    <row r="7" spans="1:47" s="80" customFormat="1" ht="33" customHeight="1">
      <c r="A7" s="146"/>
      <c r="B7" s="146"/>
      <c r="C7" s="146"/>
      <c r="D7" s="146"/>
      <c r="E7" s="146"/>
      <c r="F7" s="170"/>
      <c r="G7" s="146"/>
      <c r="H7" s="146"/>
      <c r="I7" s="172">
        <v>2016</v>
      </c>
      <c r="J7" s="173"/>
      <c r="K7" s="173"/>
      <c r="L7" s="174"/>
      <c r="M7" s="172">
        <v>2017</v>
      </c>
      <c r="N7" s="173"/>
      <c r="O7" s="173"/>
      <c r="P7" s="173"/>
      <c r="Q7" s="173"/>
      <c r="R7" s="174"/>
      <c r="S7" s="172">
        <v>2018</v>
      </c>
      <c r="T7" s="173"/>
      <c r="U7" s="173"/>
      <c r="V7" s="173"/>
      <c r="W7" s="173"/>
      <c r="X7" s="174"/>
      <c r="Y7" s="172">
        <v>2019</v>
      </c>
      <c r="Z7" s="173"/>
      <c r="AA7" s="173"/>
      <c r="AB7" s="173"/>
      <c r="AC7" s="173"/>
      <c r="AD7" s="174"/>
      <c r="AE7" s="172">
        <v>2020</v>
      </c>
      <c r="AF7" s="173"/>
      <c r="AG7" s="173"/>
      <c r="AH7" s="173"/>
      <c r="AI7" s="173"/>
      <c r="AJ7" s="174"/>
      <c r="AK7" s="147" t="s">
        <v>50</v>
      </c>
      <c r="AL7" s="147"/>
      <c r="AM7" s="147"/>
      <c r="AN7" s="147"/>
      <c r="AO7" s="146"/>
      <c r="AP7" s="146"/>
      <c r="AQ7" s="146"/>
      <c r="AR7" s="146"/>
      <c r="AS7" s="146"/>
      <c r="AT7" s="146"/>
      <c r="AU7" s="146"/>
    </row>
    <row r="8" spans="1:47" s="80" customFormat="1" ht="54" customHeight="1" thickBot="1">
      <c r="A8" s="146"/>
      <c r="B8" s="81" t="s">
        <v>42</v>
      </c>
      <c r="C8" s="81" t="s">
        <v>43</v>
      </c>
      <c r="D8" s="81" t="s">
        <v>44</v>
      </c>
      <c r="E8" s="146"/>
      <c r="F8" s="170"/>
      <c r="G8" s="146"/>
      <c r="H8" s="171"/>
      <c r="I8" s="99" t="s">
        <v>191</v>
      </c>
      <c r="J8" s="99" t="s">
        <v>192</v>
      </c>
      <c r="K8" s="99" t="s">
        <v>193</v>
      </c>
      <c r="L8" s="81" t="s">
        <v>30</v>
      </c>
      <c r="M8" s="99" t="s">
        <v>194</v>
      </c>
      <c r="N8" s="99" t="s">
        <v>195</v>
      </c>
      <c r="O8" s="99" t="s">
        <v>196</v>
      </c>
      <c r="P8" s="99" t="s">
        <v>192</v>
      </c>
      <c r="Q8" s="99" t="s">
        <v>193</v>
      </c>
      <c r="R8" s="81" t="s">
        <v>30</v>
      </c>
      <c r="S8" s="99" t="s">
        <v>194</v>
      </c>
      <c r="T8" s="99" t="s">
        <v>195</v>
      </c>
      <c r="U8" s="99" t="s">
        <v>196</v>
      </c>
      <c r="V8" s="99" t="s">
        <v>192</v>
      </c>
      <c r="W8" s="99" t="s">
        <v>193</v>
      </c>
      <c r="X8" s="81" t="s">
        <v>30</v>
      </c>
      <c r="Y8" s="99" t="s">
        <v>194</v>
      </c>
      <c r="Z8" s="99" t="s">
        <v>195</v>
      </c>
      <c r="AA8" s="99" t="s">
        <v>196</v>
      </c>
      <c r="AB8" s="99" t="s">
        <v>192</v>
      </c>
      <c r="AC8" s="99" t="s">
        <v>193</v>
      </c>
      <c r="AD8" s="81" t="s">
        <v>30</v>
      </c>
      <c r="AE8" s="99" t="s">
        <v>194</v>
      </c>
      <c r="AF8" s="99" t="s">
        <v>195</v>
      </c>
      <c r="AG8" s="99" t="s">
        <v>196</v>
      </c>
      <c r="AH8" s="99" t="s">
        <v>192</v>
      </c>
      <c r="AI8" s="99" t="s">
        <v>193</v>
      </c>
      <c r="AJ8" s="81" t="s">
        <v>30</v>
      </c>
      <c r="AK8" s="81" t="s">
        <v>3</v>
      </c>
      <c r="AL8" s="81" t="s">
        <v>4</v>
      </c>
      <c r="AM8" s="81" t="s">
        <v>5</v>
      </c>
      <c r="AN8" s="81" t="s">
        <v>6</v>
      </c>
      <c r="AO8" s="146"/>
      <c r="AP8" s="146"/>
      <c r="AQ8" s="146"/>
      <c r="AR8" s="146"/>
      <c r="AS8" s="146"/>
      <c r="AT8" s="146"/>
      <c r="AU8" s="146"/>
    </row>
    <row r="9" spans="1:50" s="80" customFormat="1" ht="20.25" customHeight="1">
      <c r="A9" s="168" t="s">
        <v>106</v>
      </c>
      <c r="B9" s="168">
        <v>1</v>
      </c>
      <c r="C9" s="216" t="s">
        <v>101</v>
      </c>
      <c r="D9" s="165" t="s">
        <v>88</v>
      </c>
      <c r="E9" s="168">
        <v>71</v>
      </c>
      <c r="F9" s="168">
        <v>185</v>
      </c>
      <c r="G9" s="82" t="s">
        <v>7</v>
      </c>
      <c r="H9" s="83">
        <v>1</v>
      </c>
      <c r="I9" s="83">
        <v>1</v>
      </c>
      <c r="J9" s="83">
        <v>1</v>
      </c>
      <c r="K9" s="83">
        <v>1</v>
      </c>
      <c r="L9" s="83">
        <v>1</v>
      </c>
      <c r="M9" s="83">
        <v>1</v>
      </c>
      <c r="N9" s="83">
        <v>1</v>
      </c>
      <c r="O9" s="83">
        <v>1</v>
      </c>
      <c r="P9" s="83">
        <v>1</v>
      </c>
      <c r="Q9" s="83">
        <v>1</v>
      </c>
      <c r="R9" s="83">
        <v>1</v>
      </c>
      <c r="S9" s="83">
        <v>1</v>
      </c>
      <c r="T9" s="83">
        <v>1</v>
      </c>
      <c r="U9" s="83">
        <v>1</v>
      </c>
      <c r="V9" s="83">
        <v>1</v>
      </c>
      <c r="W9" s="83">
        <v>1</v>
      </c>
      <c r="X9" s="83">
        <v>1</v>
      </c>
      <c r="Y9" s="83">
        <v>1</v>
      </c>
      <c r="Z9" s="83"/>
      <c r="AA9" s="83"/>
      <c r="AB9" s="83"/>
      <c r="AC9" s="83"/>
      <c r="AD9" s="83"/>
      <c r="AE9" s="83">
        <v>1</v>
      </c>
      <c r="AF9" s="83"/>
      <c r="AG9" s="83"/>
      <c r="AH9" s="83"/>
      <c r="AI9" s="83"/>
      <c r="AJ9" s="83"/>
      <c r="AK9" s="83">
        <v>1</v>
      </c>
      <c r="AL9" s="83">
        <v>1</v>
      </c>
      <c r="AM9" s="83">
        <v>1</v>
      </c>
      <c r="AN9" s="83">
        <v>1</v>
      </c>
      <c r="AO9" s="84">
        <f>X9/W9</f>
        <v>1</v>
      </c>
      <c r="AP9" s="85">
        <f>(L9+R9+X9)/(K9+Q9+W9+Y9+AE9)</f>
        <v>0.6</v>
      </c>
      <c r="AQ9" s="153" t="s">
        <v>271</v>
      </c>
      <c r="AR9" s="152" t="s">
        <v>268</v>
      </c>
      <c r="AS9" s="152" t="s">
        <v>269</v>
      </c>
      <c r="AT9" s="153" t="s">
        <v>270</v>
      </c>
      <c r="AU9" s="153" t="s">
        <v>299</v>
      </c>
      <c r="AV9" s="80">
        <f>LEN(AQ9)</f>
        <v>1964</v>
      </c>
      <c r="AW9" s="80">
        <f>LEN(AT9)</f>
        <v>969</v>
      </c>
      <c r="AX9" s="80">
        <f>LEN(AU9)</f>
        <v>459</v>
      </c>
    </row>
    <row r="10" spans="1:47" s="80" customFormat="1" ht="20.25" customHeight="1">
      <c r="A10" s="168"/>
      <c r="B10" s="168"/>
      <c r="C10" s="216"/>
      <c r="D10" s="165"/>
      <c r="E10" s="168"/>
      <c r="F10" s="168"/>
      <c r="G10" s="82" t="s">
        <v>8</v>
      </c>
      <c r="H10" s="8">
        <f>L10+R10+X10+Y10+AE10</f>
        <v>1195308194</v>
      </c>
      <c r="I10" s="8">
        <v>168507479</v>
      </c>
      <c r="J10" s="8">
        <v>168507479</v>
      </c>
      <c r="K10" s="8">
        <v>162736812</v>
      </c>
      <c r="L10" s="8">
        <v>161402141</v>
      </c>
      <c r="M10" s="8">
        <v>162276000</v>
      </c>
      <c r="N10" s="8">
        <v>162276000</v>
      </c>
      <c r="O10" s="8">
        <v>162276000</v>
      </c>
      <c r="P10" s="8">
        <v>199493966</v>
      </c>
      <c r="Q10" s="8">
        <v>199493966</v>
      </c>
      <c r="R10" s="8">
        <v>199493966</v>
      </c>
      <c r="S10" s="8">
        <v>252000000</v>
      </c>
      <c r="T10" s="8">
        <v>252000000</v>
      </c>
      <c r="U10" s="8">
        <v>252000000</v>
      </c>
      <c r="V10" s="8">
        <v>252000000</v>
      </c>
      <c r="W10" s="8">
        <v>272746399</v>
      </c>
      <c r="X10" s="8">
        <v>261034399</v>
      </c>
      <c r="Y10" s="8">
        <v>288238000</v>
      </c>
      <c r="Z10" s="8"/>
      <c r="AA10" s="8"/>
      <c r="AB10" s="8"/>
      <c r="AC10" s="8"/>
      <c r="AD10" s="8"/>
      <c r="AE10" s="8">
        <v>285139688</v>
      </c>
      <c r="AF10" s="8"/>
      <c r="AG10" s="8"/>
      <c r="AH10" s="8"/>
      <c r="AI10" s="8"/>
      <c r="AJ10" s="8"/>
      <c r="AK10" s="8">
        <v>220650399</v>
      </c>
      <c r="AL10" s="8">
        <v>220650399</v>
      </c>
      <c r="AM10" s="8">
        <v>220650399</v>
      </c>
      <c r="AN10" s="8">
        <v>261034399</v>
      </c>
      <c r="AO10" s="84">
        <f>X10/W10</f>
        <v>0.9570590114372143</v>
      </c>
      <c r="AP10" s="85">
        <f>(L10+R10+X10)/(K10+Q10+W10+Y10+AE10)</f>
        <v>0.5146919369584365</v>
      </c>
      <c r="AQ10" s="154"/>
      <c r="AR10" s="152"/>
      <c r="AS10" s="152"/>
      <c r="AT10" s="154"/>
      <c r="AU10" s="153"/>
    </row>
    <row r="11" spans="1:47" s="80" customFormat="1" ht="20.25" customHeight="1">
      <c r="A11" s="168"/>
      <c r="B11" s="168"/>
      <c r="C11" s="216"/>
      <c r="D11" s="165"/>
      <c r="E11" s="168"/>
      <c r="F11" s="168"/>
      <c r="G11" s="82" t="s">
        <v>9</v>
      </c>
      <c r="H11" s="86">
        <v>0</v>
      </c>
      <c r="I11" s="86">
        <v>0</v>
      </c>
      <c r="J11" s="86">
        <v>0</v>
      </c>
      <c r="K11" s="86">
        <v>0</v>
      </c>
      <c r="L11" s="86">
        <v>0</v>
      </c>
      <c r="M11" s="86">
        <v>0</v>
      </c>
      <c r="N11" s="86">
        <v>0</v>
      </c>
      <c r="O11" s="86">
        <v>0</v>
      </c>
      <c r="P11" s="86">
        <v>0</v>
      </c>
      <c r="Q11" s="86">
        <v>0</v>
      </c>
      <c r="R11" s="86">
        <v>0</v>
      </c>
      <c r="S11" s="86">
        <v>0</v>
      </c>
      <c r="T11" s="86">
        <v>0</v>
      </c>
      <c r="U11" s="86">
        <v>0</v>
      </c>
      <c r="V11" s="86">
        <v>0</v>
      </c>
      <c r="W11" s="86">
        <v>0</v>
      </c>
      <c r="X11" s="86">
        <v>0</v>
      </c>
      <c r="Y11" s="86">
        <v>0</v>
      </c>
      <c r="Z11" s="86"/>
      <c r="AA11" s="86"/>
      <c r="AB11" s="86"/>
      <c r="AC11" s="86"/>
      <c r="AD11" s="86"/>
      <c r="AE11" s="86">
        <v>0</v>
      </c>
      <c r="AF11" s="86"/>
      <c r="AG11" s="86"/>
      <c r="AH11" s="86"/>
      <c r="AI11" s="86"/>
      <c r="AJ11" s="86"/>
      <c r="AK11" s="86">
        <v>0</v>
      </c>
      <c r="AL11" s="86">
        <v>0</v>
      </c>
      <c r="AM11" s="86">
        <v>0</v>
      </c>
      <c r="AN11" s="86">
        <v>0</v>
      </c>
      <c r="AO11" s="84"/>
      <c r="AP11" s="85"/>
      <c r="AQ11" s="154"/>
      <c r="AR11" s="152"/>
      <c r="AS11" s="152"/>
      <c r="AT11" s="154"/>
      <c r="AU11" s="153"/>
    </row>
    <row r="12" spans="1:47" s="80" customFormat="1" ht="20.25" customHeight="1">
      <c r="A12" s="168"/>
      <c r="B12" s="168"/>
      <c r="C12" s="216"/>
      <c r="D12" s="165"/>
      <c r="E12" s="168"/>
      <c r="F12" s="168"/>
      <c r="G12" s="82" t="s">
        <v>10</v>
      </c>
      <c r="H12" s="8">
        <v>0</v>
      </c>
      <c r="I12" s="8">
        <v>0</v>
      </c>
      <c r="J12" s="8">
        <v>0</v>
      </c>
      <c r="K12" s="8">
        <v>0</v>
      </c>
      <c r="L12" s="8">
        <v>0</v>
      </c>
      <c r="M12" s="8">
        <v>53096983</v>
      </c>
      <c r="N12" s="8">
        <v>53096983</v>
      </c>
      <c r="O12" s="8">
        <v>53096983</v>
      </c>
      <c r="P12" s="8">
        <v>53096983</v>
      </c>
      <c r="Q12" s="8">
        <v>53096983</v>
      </c>
      <c r="R12" s="8">
        <v>53096983</v>
      </c>
      <c r="S12" s="8">
        <v>15734000</v>
      </c>
      <c r="T12" s="8">
        <v>15734000</v>
      </c>
      <c r="U12" s="8">
        <v>15734000</v>
      </c>
      <c r="V12" s="8">
        <v>15734000</v>
      </c>
      <c r="W12" s="8">
        <v>15734000</v>
      </c>
      <c r="X12" s="8">
        <v>15734000</v>
      </c>
      <c r="Y12" s="8">
        <v>0</v>
      </c>
      <c r="Z12" s="8"/>
      <c r="AA12" s="8"/>
      <c r="AB12" s="8"/>
      <c r="AC12" s="8"/>
      <c r="AD12" s="8"/>
      <c r="AE12" s="8">
        <v>0</v>
      </c>
      <c r="AF12" s="8"/>
      <c r="AG12" s="8"/>
      <c r="AH12" s="8"/>
      <c r="AI12" s="8"/>
      <c r="AJ12" s="8"/>
      <c r="AK12" s="8">
        <v>15734000</v>
      </c>
      <c r="AL12" s="8">
        <v>15734000</v>
      </c>
      <c r="AM12" s="8">
        <v>15734000</v>
      </c>
      <c r="AN12" s="8">
        <v>15734000</v>
      </c>
      <c r="AO12" s="84"/>
      <c r="AP12" s="85"/>
      <c r="AQ12" s="154"/>
      <c r="AR12" s="152"/>
      <c r="AS12" s="152"/>
      <c r="AT12" s="154"/>
      <c r="AU12" s="153"/>
    </row>
    <row r="13" spans="1:47" s="80" customFormat="1" ht="20.25" customHeight="1">
      <c r="A13" s="168"/>
      <c r="B13" s="168"/>
      <c r="C13" s="216"/>
      <c r="D13" s="165"/>
      <c r="E13" s="168"/>
      <c r="F13" s="168"/>
      <c r="G13" s="82" t="s">
        <v>11</v>
      </c>
      <c r="H13" s="87">
        <f>H11+H9</f>
        <v>1</v>
      </c>
      <c r="I13" s="87">
        <v>1</v>
      </c>
      <c r="J13" s="87">
        <f>J11+J9</f>
        <v>1</v>
      </c>
      <c r="K13" s="87">
        <v>1</v>
      </c>
      <c r="L13" s="87">
        <v>1</v>
      </c>
      <c r="M13" s="87">
        <v>1</v>
      </c>
      <c r="N13" s="87">
        <f>N11+N9</f>
        <v>1</v>
      </c>
      <c r="O13" s="87">
        <v>1</v>
      </c>
      <c r="P13" s="87">
        <v>1</v>
      </c>
      <c r="Q13" s="87">
        <v>1</v>
      </c>
      <c r="R13" s="87">
        <v>1</v>
      </c>
      <c r="S13" s="87">
        <v>1</v>
      </c>
      <c r="T13" s="87">
        <v>1</v>
      </c>
      <c r="U13" s="87">
        <v>1</v>
      </c>
      <c r="V13" s="87">
        <v>1</v>
      </c>
      <c r="W13" s="87">
        <v>1</v>
      </c>
      <c r="X13" s="87">
        <v>1</v>
      </c>
      <c r="Y13" s="87">
        <f>Y11+Y9</f>
        <v>1</v>
      </c>
      <c r="Z13" s="87"/>
      <c r="AA13" s="87"/>
      <c r="AB13" s="87"/>
      <c r="AC13" s="87"/>
      <c r="AD13" s="87"/>
      <c r="AE13" s="87">
        <f>AE11+AE9</f>
        <v>1</v>
      </c>
      <c r="AF13" s="87"/>
      <c r="AG13" s="87"/>
      <c r="AH13" s="87"/>
      <c r="AI13" s="87"/>
      <c r="AJ13" s="87"/>
      <c r="AK13" s="87">
        <v>1</v>
      </c>
      <c r="AL13" s="87">
        <v>1</v>
      </c>
      <c r="AM13" s="87">
        <v>1</v>
      </c>
      <c r="AN13" s="87">
        <v>1</v>
      </c>
      <c r="AO13" s="84"/>
      <c r="AP13" s="85"/>
      <c r="AQ13" s="154"/>
      <c r="AR13" s="152"/>
      <c r="AS13" s="152"/>
      <c r="AT13" s="154"/>
      <c r="AU13" s="153"/>
    </row>
    <row r="14" spans="1:47" s="80" customFormat="1" ht="20.25" customHeight="1">
      <c r="A14" s="168"/>
      <c r="B14" s="168"/>
      <c r="C14" s="216"/>
      <c r="D14" s="165"/>
      <c r="E14" s="168"/>
      <c r="F14" s="168"/>
      <c r="G14" s="82" t="s">
        <v>12</v>
      </c>
      <c r="H14" s="88">
        <f>H10+H12</f>
        <v>1195308194</v>
      </c>
      <c r="I14" s="88">
        <v>168507479</v>
      </c>
      <c r="J14" s="88">
        <f>J10+J12</f>
        <v>168507479</v>
      </c>
      <c r="K14" s="88">
        <f>K10+K12</f>
        <v>162736812</v>
      </c>
      <c r="L14" s="88">
        <f>L10+L12</f>
        <v>161402141</v>
      </c>
      <c r="M14" s="88">
        <f aca="true" t="shared" si="0" ref="M14:AN14">M10+M12</f>
        <v>215372983</v>
      </c>
      <c r="N14" s="88">
        <f t="shared" si="0"/>
        <v>215372983</v>
      </c>
      <c r="O14" s="88">
        <f t="shared" si="0"/>
        <v>215372983</v>
      </c>
      <c r="P14" s="88">
        <f t="shared" si="0"/>
        <v>252590949</v>
      </c>
      <c r="Q14" s="88">
        <f t="shared" si="0"/>
        <v>252590949</v>
      </c>
      <c r="R14" s="88">
        <v>252590949</v>
      </c>
      <c r="S14" s="126">
        <f aca="true" t="shared" si="1" ref="S14:V14">S10+S12</f>
        <v>267734000</v>
      </c>
      <c r="T14" s="126">
        <f t="shared" si="1"/>
        <v>267734000</v>
      </c>
      <c r="U14" s="126">
        <f t="shared" si="1"/>
        <v>267734000</v>
      </c>
      <c r="V14" s="126">
        <f t="shared" si="1"/>
        <v>267734000</v>
      </c>
      <c r="W14" s="88">
        <f t="shared" si="0"/>
        <v>288480399</v>
      </c>
      <c r="X14" s="88">
        <f t="shared" si="0"/>
        <v>276768399</v>
      </c>
      <c r="Y14" s="88">
        <f t="shared" si="0"/>
        <v>288238000</v>
      </c>
      <c r="Z14" s="88">
        <f t="shared" si="0"/>
        <v>0</v>
      </c>
      <c r="AA14" s="88">
        <f t="shared" si="0"/>
        <v>0</v>
      </c>
      <c r="AB14" s="88">
        <f t="shared" si="0"/>
        <v>0</v>
      </c>
      <c r="AC14" s="88">
        <f t="shared" si="0"/>
        <v>0</v>
      </c>
      <c r="AD14" s="88">
        <f t="shared" si="0"/>
        <v>0</v>
      </c>
      <c r="AE14" s="88">
        <f t="shared" si="0"/>
        <v>285139688</v>
      </c>
      <c r="AF14" s="88">
        <f t="shared" si="0"/>
        <v>0</v>
      </c>
      <c r="AG14" s="88">
        <f t="shared" si="0"/>
        <v>0</v>
      </c>
      <c r="AH14" s="88">
        <f t="shared" si="0"/>
        <v>0</v>
      </c>
      <c r="AI14" s="88">
        <f t="shared" si="0"/>
        <v>0</v>
      </c>
      <c r="AJ14" s="88">
        <f t="shared" si="0"/>
        <v>0</v>
      </c>
      <c r="AK14" s="126">
        <v>236384399</v>
      </c>
      <c r="AL14" s="126">
        <v>236384399</v>
      </c>
      <c r="AM14" s="126">
        <f aca="true" t="shared" si="2" ref="AM14">AM10+AM12</f>
        <v>236384399</v>
      </c>
      <c r="AN14" s="126">
        <f t="shared" si="0"/>
        <v>276768399</v>
      </c>
      <c r="AO14" s="88"/>
      <c r="AP14" s="88"/>
      <c r="AQ14" s="154"/>
      <c r="AR14" s="152"/>
      <c r="AS14" s="152"/>
      <c r="AT14" s="154"/>
      <c r="AU14" s="153"/>
    </row>
    <row r="15" spans="1:50" s="80" customFormat="1" ht="20.25" customHeight="1">
      <c r="A15" s="168"/>
      <c r="B15" s="168">
        <v>2</v>
      </c>
      <c r="C15" s="216" t="s">
        <v>102</v>
      </c>
      <c r="D15" s="165" t="s">
        <v>88</v>
      </c>
      <c r="E15" s="168">
        <v>71</v>
      </c>
      <c r="F15" s="168"/>
      <c r="G15" s="82" t="s">
        <v>7</v>
      </c>
      <c r="H15" s="83">
        <v>8</v>
      </c>
      <c r="I15" s="83">
        <v>8</v>
      </c>
      <c r="J15" s="83">
        <v>8</v>
      </c>
      <c r="K15" s="83">
        <v>8</v>
      </c>
      <c r="L15" s="83">
        <v>8</v>
      </c>
      <c r="M15" s="83">
        <v>8</v>
      </c>
      <c r="N15" s="83">
        <v>8</v>
      </c>
      <c r="O15" s="83">
        <v>8</v>
      </c>
      <c r="P15" s="83">
        <v>8</v>
      </c>
      <c r="Q15" s="83">
        <v>8</v>
      </c>
      <c r="R15" s="83">
        <v>8</v>
      </c>
      <c r="S15" s="83">
        <v>8</v>
      </c>
      <c r="T15" s="83">
        <v>8</v>
      </c>
      <c r="U15" s="83">
        <v>8</v>
      </c>
      <c r="V15" s="83">
        <v>8</v>
      </c>
      <c r="W15" s="83">
        <v>8</v>
      </c>
      <c r="X15" s="83">
        <v>8</v>
      </c>
      <c r="Y15" s="83">
        <v>8</v>
      </c>
      <c r="Z15" s="83"/>
      <c r="AA15" s="83"/>
      <c r="AB15" s="83"/>
      <c r="AC15" s="83"/>
      <c r="AD15" s="83"/>
      <c r="AE15" s="83">
        <v>8</v>
      </c>
      <c r="AF15" s="83"/>
      <c r="AG15" s="83"/>
      <c r="AH15" s="83"/>
      <c r="AI15" s="83"/>
      <c r="AJ15" s="83"/>
      <c r="AK15" s="83">
        <v>8</v>
      </c>
      <c r="AL15" s="83">
        <v>8</v>
      </c>
      <c r="AM15" s="83">
        <v>8</v>
      </c>
      <c r="AN15" s="83">
        <v>8</v>
      </c>
      <c r="AO15" s="84">
        <f>X15/W15</f>
        <v>1</v>
      </c>
      <c r="AP15" s="85">
        <f>(L15+R15+X15)/(K15+Q15+W15+Y15+AE15)</f>
        <v>0.6</v>
      </c>
      <c r="AQ15" s="153" t="s">
        <v>272</v>
      </c>
      <c r="AR15" s="152" t="s">
        <v>268</v>
      </c>
      <c r="AS15" s="152" t="s">
        <v>269</v>
      </c>
      <c r="AT15" s="153" t="s">
        <v>273</v>
      </c>
      <c r="AU15" s="166" t="s">
        <v>283</v>
      </c>
      <c r="AV15" s="80">
        <f>LEN(AQ15)</f>
        <v>1997</v>
      </c>
      <c r="AW15" s="80">
        <f>LEN(AT15)</f>
        <v>998</v>
      </c>
      <c r="AX15" s="80">
        <f>LEN(AU15)</f>
        <v>433</v>
      </c>
    </row>
    <row r="16" spans="1:47" s="80" customFormat="1" ht="20.25" customHeight="1">
      <c r="A16" s="168"/>
      <c r="B16" s="168"/>
      <c r="C16" s="216"/>
      <c r="D16" s="165"/>
      <c r="E16" s="168"/>
      <c r="F16" s="168"/>
      <c r="G16" s="82" t="s">
        <v>8</v>
      </c>
      <c r="H16" s="8">
        <f>L16+R16+X16+Y16+AE16</f>
        <v>5625467270</v>
      </c>
      <c r="I16" s="8">
        <v>705875987</v>
      </c>
      <c r="J16" s="8">
        <v>705875987</v>
      </c>
      <c r="K16" s="8">
        <v>705875987</v>
      </c>
      <c r="L16" s="8">
        <v>658128467</v>
      </c>
      <c r="M16" s="8">
        <v>1097892000</v>
      </c>
      <c r="N16" s="8">
        <v>1097892000</v>
      </c>
      <c r="O16" s="8">
        <v>1097892000</v>
      </c>
      <c r="P16" s="8">
        <v>1148167135</v>
      </c>
      <c r="Q16" s="8">
        <f>+P16-455947</f>
        <v>1147711188</v>
      </c>
      <c r="R16" s="8">
        <v>1092997319</v>
      </c>
      <c r="S16" s="8">
        <v>930000000</v>
      </c>
      <c r="T16" s="8">
        <v>930000000</v>
      </c>
      <c r="U16" s="8">
        <v>930000000</v>
      </c>
      <c r="V16" s="8">
        <v>929544053</v>
      </c>
      <c r="W16" s="8">
        <v>1129135937</v>
      </c>
      <c r="X16" s="8">
        <v>1088811484</v>
      </c>
      <c r="Y16" s="8">
        <v>1210530000</v>
      </c>
      <c r="Z16" s="8"/>
      <c r="AA16" s="8"/>
      <c r="AB16" s="8"/>
      <c r="AC16" s="8"/>
      <c r="AD16" s="8"/>
      <c r="AE16" s="8">
        <v>1575000000</v>
      </c>
      <c r="AF16" s="8"/>
      <c r="AG16" s="8"/>
      <c r="AH16" s="8"/>
      <c r="AI16" s="8"/>
      <c r="AJ16" s="8"/>
      <c r="AK16" s="8">
        <v>640674634</v>
      </c>
      <c r="AL16" s="8">
        <v>651047433</v>
      </c>
      <c r="AM16" s="8">
        <v>830652585</v>
      </c>
      <c r="AN16" s="8">
        <v>1088811484</v>
      </c>
      <c r="AO16" s="84">
        <f>X16/W16</f>
        <v>0.9642873354052144</v>
      </c>
      <c r="AP16" s="85">
        <f>(L16+R16+X16)/(K16+Q16+W16+Y16+AE16)</f>
        <v>0.49233922556066917</v>
      </c>
      <c r="AQ16" s="154"/>
      <c r="AR16" s="152"/>
      <c r="AS16" s="152"/>
      <c r="AT16" s="154"/>
      <c r="AU16" s="166"/>
    </row>
    <row r="17" spans="1:47" s="80" customFormat="1" ht="20.25" customHeight="1">
      <c r="A17" s="168"/>
      <c r="B17" s="168"/>
      <c r="C17" s="216"/>
      <c r="D17" s="165"/>
      <c r="E17" s="168"/>
      <c r="F17" s="168"/>
      <c r="G17" s="82" t="s">
        <v>9</v>
      </c>
      <c r="H17" s="86">
        <v>0</v>
      </c>
      <c r="I17" s="86">
        <v>0</v>
      </c>
      <c r="J17" s="86">
        <v>0</v>
      </c>
      <c r="K17" s="86">
        <v>0</v>
      </c>
      <c r="L17" s="86">
        <v>0</v>
      </c>
      <c r="M17" s="86">
        <v>0</v>
      </c>
      <c r="N17" s="86">
        <v>0</v>
      </c>
      <c r="O17" s="86">
        <v>0</v>
      </c>
      <c r="P17" s="86">
        <v>0</v>
      </c>
      <c r="Q17" s="86">
        <v>0</v>
      </c>
      <c r="R17" s="86">
        <v>0</v>
      </c>
      <c r="S17" s="86">
        <v>0</v>
      </c>
      <c r="T17" s="86">
        <v>0</v>
      </c>
      <c r="U17" s="86">
        <v>0</v>
      </c>
      <c r="V17" s="86">
        <v>0</v>
      </c>
      <c r="W17" s="86">
        <v>0</v>
      </c>
      <c r="X17" s="86">
        <v>0</v>
      </c>
      <c r="Y17" s="86">
        <v>0</v>
      </c>
      <c r="Z17" s="86"/>
      <c r="AA17" s="86"/>
      <c r="AB17" s="86"/>
      <c r="AC17" s="86"/>
      <c r="AD17" s="86"/>
      <c r="AE17" s="86">
        <v>0</v>
      </c>
      <c r="AF17" s="86"/>
      <c r="AG17" s="86"/>
      <c r="AH17" s="86"/>
      <c r="AI17" s="86"/>
      <c r="AJ17" s="86"/>
      <c r="AK17" s="86">
        <v>0</v>
      </c>
      <c r="AL17" s="86">
        <v>0</v>
      </c>
      <c r="AM17" s="86">
        <v>0</v>
      </c>
      <c r="AN17" s="86">
        <v>0</v>
      </c>
      <c r="AO17" s="84"/>
      <c r="AP17" s="84"/>
      <c r="AQ17" s="154"/>
      <c r="AR17" s="152"/>
      <c r="AS17" s="152"/>
      <c r="AT17" s="154"/>
      <c r="AU17" s="166"/>
    </row>
    <row r="18" spans="1:47" s="80" customFormat="1" ht="20.25" customHeight="1">
      <c r="A18" s="168"/>
      <c r="B18" s="168"/>
      <c r="C18" s="216"/>
      <c r="D18" s="165"/>
      <c r="E18" s="168"/>
      <c r="F18" s="168"/>
      <c r="G18" s="82" t="s">
        <v>10</v>
      </c>
      <c r="H18" s="8">
        <v>0</v>
      </c>
      <c r="I18" s="8">
        <v>0</v>
      </c>
      <c r="J18" s="8">
        <v>0</v>
      </c>
      <c r="K18" s="8">
        <v>0</v>
      </c>
      <c r="L18" s="8">
        <v>0</v>
      </c>
      <c r="M18" s="8">
        <v>318286468</v>
      </c>
      <c r="N18" s="8">
        <v>318286468</v>
      </c>
      <c r="O18" s="8">
        <v>318286464</v>
      </c>
      <c r="P18" s="8">
        <v>318286464</v>
      </c>
      <c r="Q18" s="8">
        <v>318286464</v>
      </c>
      <c r="R18" s="8">
        <v>317565913</v>
      </c>
      <c r="S18" s="8">
        <v>436904494</v>
      </c>
      <c r="T18" s="8">
        <v>436904494</v>
      </c>
      <c r="U18" s="8">
        <v>436904494</v>
      </c>
      <c r="V18" s="8">
        <v>432142626</v>
      </c>
      <c r="W18" s="8">
        <f>432142626-85033</f>
        <v>432057593</v>
      </c>
      <c r="X18" s="8">
        <v>432057593</v>
      </c>
      <c r="Y18" s="8">
        <v>0</v>
      </c>
      <c r="Z18" s="8"/>
      <c r="AA18" s="8"/>
      <c r="AB18" s="8"/>
      <c r="AC18" s="8"/>
      <c r="AD18" s="8"/>
      <c r="AE18" s="8">
        <v>0</v>
      </c>
      <c r="AF18" s="8"/>
      <c r="AG18" s="8"/>
      <c r="AH18" s="8"/>
      <c r="AI18" s="8"/>
      <c r="AJ18" s="8"/>
      <c r="AK18" s="8">
        <v>104286948</v>
      </c>
      <c r="AL18" s="8">
        <v>367035102</v>
      </c>
      <c r="AM18" s="8">
        <v>370419669</v>
      </c>
      <c r="AN18" s="8">
        <v>432057593</v>
      </c>
      <c r="AO18" s="84"/>
      <c r="AP18" s="84"/>
      <c r="AQ18" s="154"/>
      <c r="AR18" s="152"/>
      <c r="AS18" s="152"/>
      <c r="AT18" s="154"/>
      <c r="AU18" s="166"/>
    </row>
    <row r="19" spans="1:47" s="80" customFormat="1" ht="20.25" customHeight="1">
      <c r="A19" s="168"/>
      <c r="B19" s="168"/>
      <c r="C19" s="216"/>
      <c r="D19" s="165"/>
      <c r="E19" s="168"/>
      <c r="F19" s="168"/>
      <c r="G19" s="82" t="s">
        <v>11</v>
      </c>
      <c r="H19" s="87">
        <f aca="true" t="shared" si="3" ref="H19:W20">H17+H15</f>
        <v>8</v>
      </c>
      <c r="I19" s="87">
        <v>8</v>
      </c>
      <c r="J19" s="87">
        <f t="shared" si="3"/>
        <v>8</v>
      </c>
      <c r="K19" s="87">
        <f t="shared" si="3"/>
        <v>8</v>
      </c>
      <c r="L19" s="87">
        <v>8</v>
      </c>
      <c r="M19" s="87">
        <v>8</v>
      </c>
      <c r="N19" s="87">
        <f>N17+N15</f>
        <v>8</v>
      </c>
      <c r="O19" s="87">
        <v>8</v>
      </c>
      <c r="P19" s="87">
        <v>8</v>
      </c>
      <c r="Q19" s="87">
        <v>8</v>
      </c>
      <c r="R19" s="87">
        <v>8</v>
      </c>
      <c r="S19" s="87">
        <v>8</v>
      </c>
      <c r="T19" s="87">
        <v>8</v>
      </c>
      <c r="U19" s="87">
        <v>8</v>
      </c>
      <c r="V19" s="87">
        <v>8</v>
      </c>
      <c r="W19" s="87">
        <v>8</v>
      </c>
      <c r="X19" s="87">
        <v>8</v>
      </c>
      <c r="Y19" s="87">
        <f>Y17+Y15</f>
        <v>8</v>
      </c>
      <c r="Z19" s="87"/>
      <c r="AA19" s="87"/>
      <c r="AB19" s="87"/>
      <c r="AC19" s="87"/>
      <c r="AD19" s="87"/>
      <c r="AE19" s="87">
        <f>AE17+AE15</f>
        <v>8</v>
      </c>
      <c r="AF19" s="87"/>
      <c r="AG19" s="87"/>
      <c r="AH19" s="87"/>
      <c r="AI19" s="87"/>
      <c r="AJ19" s="87"/>
      <c r="AK19" s="87">
        <v>8</v>
      </c>
      <c r="AL19" s="87">
        <v>8</v>
      </c>
      <c r="AM19" s="87">
        <v>8</v>
      </c>
      <c r="AN19" s="87">
        <v>8</v>
      </c>
      <c r="AO19" s="84"/>
      <c r="AP19" s="84"/>
      <c r="AQ19" s="154"/>
      <c r="AR19" s="152"/>
      <c r="AS19" s="152"/>
      <c r="AT19" s="154"/>
      <c r="AU19" s="166"/>
    </row>
    <row r="20" spans="1:47" s="80" customFormat="1" ht="22.5" customHeight="1">
      <c r="A20" s="168"/>
      <c r="B20" s="168"/>
      <c r="C20" s="216"/>
      <c r="D20" s="165"/>
      <c r="E20" s="168"/>
      <c r="F20" s="168"/>
      <c r="G20" s="82" t="s">
        <v>12</v>
      </c>
      <c r="H20" s="88">
        <f t="shared" si="3"/>
        <v>5625467270</v>
      </c>
      <c r="I20" s="88">
        <v>705875987</v>
      </c>
      <c r="J20" s="88">
        <f t="shared" si="3"/>
        <v>705875987</v>
      </c>
      <c r="K20" s="88">
        <f t="shared" si="3"/>
        <v>705875987</v>
      </c>
      <c r="L20" s="88">
        <f t="shared" si="3"/>
        <v>658128467</v>
      </c>
      <c r="M20" s="88">
        <f t="shared" si="3"/>
        <v>1416178468</v>
      </c>
      <c r="N20" s="88">
        <f t="shared" si="3"/>
        <v>1416178468</v>
      </c>
      <c r="O20" s="88">
        <f t="shared" si="3"/>
        <v>1416178464</v>
      </c>
      <c r="P20" s="88">
        <f t="shared" si="3"/>
        <v>1466453599</v>
      </c>
      <c r="Q20" s="88">
        <f t="shared" si="3"/>
        <v>1465997652</v>
      </c>
      <c r="R20" s="88">
        <v>1410563232</v>
      </c>
      <c r="S20" s="126">
        <f aca="true" t="shared" si="4" ref="S20:V20">S18+S16</f>
        <v>1366904494</v>
      </c>
      <c r="T20" s="126">
        <f t="shared" si="4"/>
        <v>1366904494</v>
      </c>
      <c r="U20" s="126">
        <f t="shared" si="4"/>
        <v>1366904494</v>
      </c>
      <c r="V20" s="126">
        <f t="shared" si="4"/>
        <v>1361686679</v>
      </c>
      <c r="W20" s="88">
        <f t="shared" si="3"/>
        <v>1561193530</v>
      </c>
      <c r="X20" s="88">
        <f aca="true" t="shared" si="5" ref="X20:AN20">X18+X16</f>
        <v>1520869077</v>
      </c>
      <c r="Y20" s="88">
        <f t="shared" si="5"/>
        <v>1210530000</v>
      </c>
      <c r="Z20" s="88">
        <f t="shared" si="5"/>
        <v>0</v>
      </c>
      <c r="AA20" s="88">
        <f t="shared" si="5"/>
        <v>0</v>
      </c>
      <c r="AB20" s="88">
        <f t="shared" si="5"/>
        <v>0</v>
      </c>
      <c r="AC20" s="88">
        <f t="shared" si="5"/>
        <v>0</v>
      </c>
      <c r="AD20" s="88">
        <f t="shared" si="5"/>
        <v>0</v>
      </c>
      <c r="AE20" s="88">
        <f t="shared" si="5"/>
        <v>1575000000</v>
      </c>
      <c r="AF20" s="88">
        <f t="shared" si="5"/>
        <v>0</v>
      </c>
      <c r="AG20" s="88">
        <f t="shared" si="5"/>
        <v>0</v>
      </c>
      <c r="AH20" s="88">
        <f t="shared" si="5"/>
        <v>0</v>
      </c>
      <c r="AI20" s="88">
        <f t="shared" si="5"/>
        <v>0</v>
      </c>
      <c r="AJ20" s="88">
        <f t="shared" si="5"/>
        <v>0</v>
      </c>
      <c r="AK20" s="126">
        <v>744961582</v>
      </c>
      <c r="AL20" s="126">
        <v>1018082535</v>
      </c>
      <c r="AM20" s="126">
        <f aca="true" t="shared" si="6" ref="AM20">AM18+AM16</f>
        <v>1201072254</v>
      </c>
      <c r="AN20" s="126">
        <f t="shared" si="5"/>
        <v>1520869077</v>
      </c>
      <c r="AO20" s="88"/>
      <c r="AP20" s="88"/>
      <c r="AQ20" s="154"/>
      <c r="AR20" s="152"/>
      <c r="AS20" s="152"/>
      <c r="AT20" s="154"/>
      <c r="AU20" s="166"/>
    </row>
    <row r="21" spans="1:50" s="80" customFormat="1" ht="20.25" customHeight="1">
      <c r="A21" s="168"/>
      <c r="B21" s="168">
        <v>3</v>
      </c>
      <c r="C21" s="216" t="s">
        <v>103</v>
      </c>
      <c r="D21" s="165" t="s">
        <v>88</v>
      </c>
      <c r="E21" s="168">
        <v>71</v>
      </c>
      <c r="F21" s="168"/>
      <c r="G21" s="82" t="s">
        <v>7</v>
      </c>
      <c r="H21" s="89">
        <v>1</v>
      </c>
      <c r="I21" s="89">
        <v>1</v>
      </c>
      <c r="J21" s="89">
        <v>1</v>
      </c>
      <c r="K21" s="89">
        <v>1</v>
      </c>
      <c r="L21" s="89">
        <v>1</v>
      </c>
      <c r="M21" s="89">
        <v>1</v>
      </c>
      <c r="N21" s="89">
        <v>1</v>
      </c>
      <c r="O21" s="89">
        <v>1</v>
      </c>
      <c r="P21" s="89">
        <v>1</v>
      </c>
      <c r="Q21" s="89">
        <v>1</v>
      </c>
      <c r="R21" s="89">
        <v>1</v>
      </c>
      <c r="S21" s="89">
        <v>1</v>
      </c>
      <c r="T21" s="89">
        <v>1</v>
      </c>
      <c r="U21" s="89">
        <v>1</v>
      </c>
      <c r="V21" s="89">
        <v>1</v>
      </c>
      <c r="W21" s="89">
        <v>1</v>
      </c>
      <c r="X21" s="89">
        <v>1</v>
      </c>
      <c r="Y21" s="89">
        <v>1</v>
      </c>
      <c r="Z21" s="89"/>
      <c r="AA21" s="89"/>
      <c r="AB21" s="89"/>
      <c r="AC21" s="89"/>
      <c r="AD21" s="89"/>
      <c r="AE21" s="89">
        <v>1</v>
      </c>
      <c r="AF21" s="89"/>
      <c r="AG21" s="89"/>
      <c r="AH21" s="89"/>
      <c r="AI21" s="89"/>
      <c r="AJ21" s="89"/>
      <c r="AK21" s="89">
        <v>1</v>
      </c>
      <c r="AL21" s="89">
        <v>1</v>
      </c>
      <c r="AM21" s="89">
        <v>1</v>
      </c>
      <c r="AN21" s="89">
        <v>1</v>
      </c>
      <c r="AO21" s="84">
        <f>X21/W21</f>
        <v>1</v>
      </c>
      <c r="AP21" s="85">
        <f>(L21+R21+X21)/(K21+Q21+W21+Y21+AE21)</f>
        <v>0.6</v>
      </c>
      <c r="AQ21" s="166" t="s">
        <v>276</v>
      </c>
      <c r="AR21" s="152" t="s">
        <v>268</v>
      </c>
      <c r="AS21" s="152" t="s">
        <v>269</v>
      </c>
      <c r="AT21" s="153" t="s">
        <v>274</v>
      </c>
      <c r="AU21" s="153" t="s">
        <v>275</v>
      </c>
      <c r="AV21" s="80">
        <f>LEN(AQ21)</f>
        <v>1737</v>
      </c>
      <c r="AW21" s="80">
        <f>LEN(AT21)</f>
        <v>445</v>
      </c>
      <c r="AX21" s="80">
        <f>LEN(AU21)</f>
        <v>467</v>
      </c>
    </row>
    <row r="22" spans="1:47" s="80" customFormat="1" ht="20.25" customHeight="1">
      <c r="A22" s="168"/>
      <c r="B22" s="168"/>
      <c r="C22" s="216"/>
      <c r="D22" s="165"/>
      <c r="E22" s="168"/>
      <c r="F22" s="168"/>
      <c r="G22" s="82" t="s">
        <v>8</v>
      </c>
      <c r="H22" s="8">
        <f>L22+R22+X22+Y22+AE22</f>
        <v>480073427</v>
      </c>
      <c r="I22" s="8">
        <v>41116592</v>
      </c>
      <c r="J22" s="8">
        <v>41116592</v>
      </c>
      <c r="K22" s="8">
        <v>41116592</v>
      </c>
      <c r="L22" s="8">
        <v>40532394</v>
      </c>
      <c r="M22" s="8">
        <v>62667000</v>
      </c>
      <c r="N22" s="8">
        <v>62667000</v>
      </c>
      <c r="O22" s="8">
        <v>62667000</v>
      </c>
      <c r="P22" s="8">
        <v>62667000</v>
      </c>
      <c r="Q22" s="8">
        <v>62667000</v>
      </c>
      <c r="R22" s="8">
        <v>62615033</v>
      </c>
      <c r="S22" s="8">
        <v>78000000</v>
      </c>
      <c r="T22" s="8">
        <v>78000000</v>
      </c>
      <c r="U22" s="8">
        <v>78000000</v>
      </c>
      <c r="V22" s="8">
        <v>78000000</v>
      </c>
      <c r="W22" s="8">
        <v>78000000</v>
      </c>
      <c r="X22" s="8">
        <v>75409000</v>
      </c>
      <c r="Y22" s="8">
        <v>139604000</v>
      </c>
      <c r="Z22" s="8"/>
      <c r="AA22" s="8"/>
      <c r="AB22" s="8"/>
      <c r="AC22" s="8"/>
      <c r="AD22" s="8"/>
      <c r="AE22" s="8">
        <v>161913000</v>
      </c>
      <c r="AF22" s="8"/>
      <c r="AG22" s="8"/>
      <c r="AH22" s="8"/>
      <c r="AI22" s="8"/>
      <c r="AJ22" s="8"/>
      <c r="AK22" s="8">
        <v>63672000</v>
      </c>
      <c r="AL22" s="8">
        <v>63672000</v>
      </c>
      <c r="AM22" s="8">
        <v>63672000</v>
      </c>
      <c r="AN22" s="8">
        <v>75409000</v>
      </c>
      <c r="AO22" s="84">
        <f>X22/W22</f>
        <v>0.9667820512820513</v>
      </c>
      <c r="AP22" s="85">
        <f>(L22+R22+X22)/(K22+Q22+W22+Y22+AE22)</f>
        <v>0.3694521172860471</v>
      </c>
      <c r="AQ22" s="167"/>
      <c r="AR22" s="152"/>
      <c r="AS22" s="152"/>
      <c r="AT22" s="154"/>
      <c r="AU22" s="153"/>
    </row>
    <row r="23" spans="1:47" s="80" customFormat="1" ht="20.25" customHeight="1">
      <c r="A23" s="168"/>
      <c r="B23" s="168"/>
      <c r="C23" s="216"/>
      <c r="D23" s="165"/>
      <c r="E23" s="168"/>
      <c r="F23" s="168"/>
      <c r="G23" s="82" t="s">
        <v>9</v>
      </c>
      <c r="H23" s="90">
        <v>0</v>
      </c>
      <c r="I23" s="86">
        <v>0</v>
      </c>
      <c r="J23" s="90">
        <v>0</v>
      </c>
      <c r="K23" s="90">
        <v>0</v>
      </c>
      <c r="L23" s="90">
        <v>0</v>
      </c>
      <c r="M23" s="90">
        <v>0</v>
      </c>
      <c r="N23" s="90">
        <v>0</v>
      </c>
      <c r="O23" s="90">
        <v>0</v>
      </c>
      <c r="P23" s="90">
        <v>0</v>
      </c>
      <c r="Q23" s="90">
        <v>0</v>
      </c>
      <c r="R23" s="90">
        <v>0</v>
      </c>
      <c r="S23" s="90">
        <v>0</v>
      </c>
      <c r="T23" s="90">
        <v>0</v>
      </c>
      <c r="U23" s="90">
        <v>0</v>
      </c>
      <c r="V23" s="90">
        <v>0</v>
      </c>
      <c r="W23" s="90">
        <v>0</v>
      </c>
      <c r="X23" s="90">
        <v>0</v>
      </c>
      <c r="Y23" s="90">
        <v>0</v>
      </c>
      <c r="Z23" s="90"/>
      <c r="AA23" s="90"/>
      <c r="AB23" s="90"/>
      <c r="AC23" s="90"/>
      <c r="AD23" s="90"/>
      <c r="AE23" s="90">
        <v>0</v>
      </c>
      <c r="AF23" s="90"/>
      <c r="AG23" s="90"/>
      <c r="AH23" s="90"/>
      <c r="AI23" s="90"/>
      <c r="AJ23" s="90"/>
      <c r="AK23" s="90">
        <v>0</v>
      </c>
      <c r="AL23" s="90">
        <v>0</v>
      </c>
      <c r="AM23" s="90">
        <v>0</v>
      </c>
      <c r="AN23" s="89">
        <v>0</v>
      </c>
      <c r="AO23" s="84"/>
      <c r="AP23" s="84"/>
      <c r="AQ23" s="167"/>
      <c r="AR23" s="152"/>
      <c r="AS23" s="152"/>
      <c r="AT23" s="154"/>
      <c r="AU23" s="153"/>
    </row>
    <row r="24" spans="1:47" s="80" customFormat="1" ht="20.25" customHeight="1">
      <c r="A24" s="168"/>
      <c r="B24" s="168"/>
      <c r="C24" s="216"/>
      <c r="D24" s="165"/>
      <c r="E24" s="168"/>
      <c r="F24" s="168"/>
      <c r="G24" s="82" t="s">
        <v>10</v>
      </c>
      <c r="H24" s="8">
        <v>0</v>
      </c>
      <c r="I24" s="8">
        <v>0</v>
      </c>
      <c r="J24" s="8">
        <v>0</v>
      </c>
      <c r="K24" s="8">
        <v>0</v>
      </c>
      <c r="L24" s="8">
        <v>0</v>
      </c>
      <c r="M24" s="8">
        <v>12003024</v>
      </c>
      <c r="N24" s="8">
        <v>12003024</v>
      </c>
      <c r="O24" s="8">
        <v>12003022</v>
      </c>
      <c r="P24" s="8">
        <v>12003022</v>
      </c>
      <c r="Q24" s="8">
        <v>12003022</v>
      </c>
      <c r="R24" s="8">
        <v>12003022</v>
      </c>
      <c r="S24" s="8">
        <v>24860233</v>
      </c>
      <c r="T24" s="8">
        <v>24860233</v>
      </c>
      <c r="U24" s="8">
        <v>24860233</v>
      </c>
      <c r="V24" s="8">
        <v>24860233</v>
      </c>
      <c r="W24" s="8">
        <v>24860233</v>
      </c>
      <c r="X24" s="8">
        <v>24860233</v>
      </c>
      <c r="Y24" s="8">
        <v>0</v>
      </c>
      <c r="Z24" s="8"/>
      <c r="AA24" s="8"/>
      <c r="AB24" s="8"/>
      <c r="AC24" s="8"/>
      <c r="AD24" s="8"/>
      <c r="AE24" s="8">
        <v>0</v>
      </c>
      <c r="AF24" s="8"/>
      <c r="AG24" s="8"/>
      <c r="AH24" s="8"/>
      <c r="AI24" s="8"/>
      <c r="AJ24" s="8"/>
      <c r="AK24" s="8">
        <v>11398400</v>
      </c>
      <c r="AL24" s="8">
        <v>17947400</v>
      </c>
      <c r="AM24" s="8">
        <v>22313400</v>
      </c>
      <c r="AN24" s="8">
        <v>24860233</v>
      </c>
      <c r="AO24" s="84"/>
      <c r="AP24" s="84"/>
      <c r="AQ24" s="167"/>
      <c r="AR24" s="152"/>
      <c r="AS24" s="152"/>
      <c r="AT24" s="154"/>
      <c r="AU24" s="153"/>
    </row>
    <row r="25" spans="1:47" s="80" customFormat="1" ht="20.25" customHeight="1">
      <c r="A25" s="168"/>
      <c r="B25" s="168"/>
      <c r="C25" s="216"/>
      <c r="D25" s="165"/>
      <c r="E25" s="168"/>
      <c r="F25" s="168"/>
      <c r="G25" s="82" t="s">
        <v>11</v>
      </c>
      <c r="H25" s="89">
        <f>H23+H21</f>
        <v>1</v>
      </c>
      <c r="I25" s="89">
        <v>1</v>
      </c>
      <c r="J25" s="89">
        <f>J23+J21</f>
        <v>1</v>
      </c>
      <c r="K25" s="89">
        <f>K23+K21</f>
        <v>1</v>
      </c>
      <c r="L25" s="89">
        <v>1</v>
      </c>
      <c r="M25" s="89">
        <v>1</v>
      </c>
      <c r="N25" s="89">
        <f>N23+N21</f>
        <v>1</v>
      </c>
      <c r="O25" s="89">
        <v>1</v>
      </c>
      <c r="P25" s="89">
        <v>1</v>
      </c>
      <c r="Q25" s="89">
        <v>1</v>
      </c>
      <c r="R25" s="89">
        <v>1</v>
      </c>
      <c r="S25" s="89">
        <v>1</v>
      </c>
      <c r="T25" s="89">
        <v>1</v>
      </c>
      <c r="U25" s="89">
        <v>1</v>
      </c>
      <c r="V25" s="89">
        <v>1</v>
      </c>
      <c r="W25" s="89">
        <v>1</v>
      </c>
      <c r="X25" s="89">
        <v>1</v>
      </c>
      <c r="Y25" s="89">
        <f>Y23+Y21</f>
        <v>1</v>
      </c>
      <c r="Z25" s="89"/>
      <c r="AA25" s="89"/>
      <c r="AB25" s="89"/>
      <c r="AC25" s="89"/>
      <c r="AD25" s="89"/>
      <c r="AE25" s="89">
        <f>AE23+AE21</f>
        <v>1</v>
      </c>
      <c r="AF25" s="89"/>
      <c r="AG25" s="89"/>
      <c r="AH25" s="89"/>
      <c r="AI25" s="89"/>
      <c r="AJ25" s="89"/>
      <c r="AK25" s="89">
        <v>1</v>
      </c>
      <c r="AL25" s="89">
        <v>1</v>
      </c>
      <c r="AM25" s="89">
        <v>1</v>
      </c>
      <c r="AN25" s="89">
        <v>1</v>
      </c>
      <c r="AO25" s="84"/>
      <c r="AP25" s="84"/>
      <c r="AQ25" s="167"/>
      <c r="AR25" s="152"/>
      <c r="AS25" s="152"/>
      <c r="AT25" s="154"/>
      <c r="AU25" s="153"/>
    </row>
    <row r="26" spans="1:47" s="80" customFormat="1" ht="20.25" customHeight="1">
      <c r="A26" s="168"/>
      <c r="B26" s="168"/>
      <c r="C26" s="216"/>
      <c r="D26" s="165"/>
      <c r="E26" s="168"/>
      <c r="F26" s="168"/>
      <c r="G26" s="82" t="s">
        <v>12</v>
      </c>
      <c r="H26" s="88">
        <f>H24+H22</f>
        <v>480073427</v>
      </c>
      <c r="I26" s="88">
        <v>41116592</v>
      </c>
      <c r="J26" s="88">
        <f aca="true" t="shared" si="7" ref="J26:AN26">J24+J22</f>
        <v>41116592</v>
      </c>
      <c r="K26" s="88">
        <f t="shared" si="7"/>
        <v>41116592</v>
      </c>
      <c r="L26" s="88">
        <f t="shared" si="7"/>
        <v>40532394</v>
      </c>
      <c r="M26" s="88">
        <f t="shared" si="7"/>
        <v>74670024</v>
      </c>
      <c r="N26" s="88">
        <f t="shared" si="7"/>
        <v>74670024</v>
      </c>
      <c r="O26" s="88">
        <f t="shared" si="7"/>
        <v>74670022</v>
      </c>
      <c r="P26" s="88">
        <f t="shared" si="7"/>
        <v>74670022</v>
      </c>
      <c r="Q26" s="88">
        <f t="shared" si="7"/>
        <v>74670022</v>
      </c>
      <c r="R26" s="88">
        <v>74618055</v>
      </c>
      <c r="S26" s="126">
        <f aca="true" t="shared" si="8" ref="S26:V26">S24+S22</f>
        <v>102860233</v>
      </c>
      <c r="T26" s="126">
        <f t="shared" si="8"/>
        <v>102860233</v>
      </c>
      <c r="U26" s="126">
        <f t="shared" si="8"/>
        <v>102860233</v>
      </c>
      <c r="V26" s="126">
        <f t="shared" si="8"/>
        <v>102860233</v>
      </c>
      <c r="W26" s="88">
        <f t="shared" si="7"/>
        <v>102860233</v>
      </c>
      <c r="X26" s="88">
        <f t="shared" si="7"/>
        <v>100269233</v>
      </c>
      <c r="Y26" s="88">
        <f t="shared" si="7"/>
        <v>139604000</v>
      </c>
      <c r="Z26" s="88">
        <f t="shared" si="7"/>
        <v>0</v>
      </c>
      <c r="AA26" s="88">
        <f t="shared" si="7"/>
        <v>0</v>
      </c>
      <c r="AB26" s="88">
        <f t="shared" si="7"/>
        <v>0</v>
      </c>
      <c r="AC26" s="88">
        <f t="shared" si="7"/>
        <v>0</v>
      </c>
      <c r="AD26" s="88">
        <f t="shared" si="7"/>
        <v>0</v>
      </c>
      <c r="AE26" s="88">
        <f t="shared" si="7"/>
        <v>161913000</v>
      </c>
      <c r="AF26" s="88">
        <f t="shared" si="7"/>
        <v>0</v>
      </c>
      <c r="AG26" s="88">
        <f t="shared" si="7"/>
        <v>0</v>
      </c>
      <c r="AH26" s="88">
        <f t="shared" si="7"/>
        <v>0</v>
      </c>
      <c r="AI26" s="88">
        <f t="shared" si="7"/>
        <v>0</v>
      </c>
      <c r="AJ26" s="88">
        <f t="shared" si="7"/>
        <v>0</v>
      </c>
      <c r="AK26" s="126">
        <v>75070400</v>
      </c>
      <c r="AL26" s="126">
        <v>81619400</v>
      </c>
      <c r="AM26" s="126">
        <f aca="true" t="shared" si="9" ref="AM26">AM24+AM22</f>
        <v>85985400</v>
      </c>
      <c r="AN26" s="126">
        <f t="shared" si="7"/>
        <v>100269233</v>
      </c>
      <c r="AO26" s="88"/>
      <c r="AP26" s="88"/>
      <c r="AQ26" s="167"/>
      <c r="AR26" s="152"/>
      <c r="AS26" s="152"/>
      <c r="AT26" s="154"/>
      <c r="AU26" s="153"/>
    </row>
    <row r="27" spans="1:50" s="80" customFormat="1" ht="20.25" customHeight="1">
      <c r="A27" s="168"/>
      <c r="B27" s="168">
        <v>4</v>
      </c>
      <c r="C27" s="216" t="s">
        <v>86</v>
      </c>
      <c r="D27" s="165" t="s">
        <v>100</v>
      </c>
      <c r="E27" s="168">
        <v>71</v>
      </c>
      <c r="F27" s="168"/>
      <c r="G27" s="82" t="s">
        <v>7</v>
      </c>
      <c r="H27" s="89">
        <v>0.9</v>
      </c>
      <c r="I27" s="89">
        <v>0.05</v>
      </c>
      <c r="J27" s="89">
        <v>0.05</v>
      </c>
      <c r="K27" s="89">
        <v>0.1</v>
      </c>
      <c r="L27" s="89">
        <v>0.1</v>
      </c>
      <c r="M27" s="89">
        <v>0.3</v>
      </c>
      <c r="N27" s="89">
        <v>0.3</v>
      </c>
      <c r="O27" s="89">
        <v>0.3</v>
      </c>
      <c r="P27" s="89">
        <v>0.3</v>
      </c>
      <c r="Q27" s="89">
        <v>0.3</v>
      </c>
      <c r="R27" s="89">
        <v>0.3</v>
      </c>
      <c r="S27" s="89">
        <v>0.55</v>
      </c>
      <c r="T27" s="89">
        <v>0.55</v>
      </c>
      <c r="U27" s="89">
        <v>0.55</v>
      </c>
      <c r="V27" s="89">
        <v>0.52</v>
      </c>
      <c r="W27" s="89">
        <v>0.52</v>
      </c>
      <c r="X27" s="89">
        <v>0.52</v>
      </c>
      <c r="Y27" s="89">
        <v>0.75</v>
      </c>
      <c r="Z27" s="89"/>
      <c r="AA27" s="89"/>
      <c r="AB27" s="89"/>
      <c r="AC27" s="89"/>
      <c r="AD27" s="89"/>
      <c r="AE27" s="89">
        <v>0.9</v>
      </c>
      <c r="AF27" s="89"/>
      <c r="AG27" s="89"/>
      <c r="AH27" s="89"/>
      <c r="AI27" s="89"/>
      <c r="AJ27" s="89"/>
      <c r="AK27" s="89">
        <f>+R27+6.25%</f>
        <v>0.3625</v>
      </c>
      <c r="AL27" s="89">
        <f>+AK27+6.25%</f>
        <v>0.425</v>
      </c>
      <c r="AM27" s="89">
        <f>+AL27+4.25%</f>
        <v>0.46749999999999997</v>
      </c>
      <c r="AN27" s="143">
        <f>+AM27+5.25%</f>
        <v>0.52</v>
      </c>
      <c r="AO27" s="84">
        <f>X27/W27</f>
        <v>1</v>
      </c>
      <c r="AP27" s="91">
        <f>X27/H27</f>
        <v>0.5777777777777778</v>
      </c>
      <c r="AQ27" s="153" t="s">
        <v>294</v>
      </c>
      <c r="AR27" s="152" t="s">
        <v>268</v>
      </c>
      <c r="AS27" s="152" t="s">
        <v>269</v>
      </c>
      <c r="AT27" s="153" t="s">
        <v>295</v>
      </c>
      <c r="AU27" s="153" t="s">
        <v>298</v>
      </c>
      <c r="AV27" s="80">
        <f>LEN(AQ27)</f>
        <v>1981</v>
      </c>
      <c r="AW27" s="80">
        <f>LEN(AT27)</f>
        <v>982</v>
      </c>
      <c r="AX27" s="80">
        <f>LEN(AU27)</f>
        <v>747</v>
      </c>
    </row>
    <row r="28" spans="1:47" s="80" customFormat="1" ht="20.25" customHeight="1">
      <c r="A28" s="168"/>
      <c r="B28" s="168"/>
      <c r="C28" s="216"/>
      <c r="D28" s="165"/>
      <c r="E28" s="168"/>
      <c r="F28" s="168"/>
      <c r="G28" s="82" t="s">
        <v>8</v>
      </c>
      <c r="H28" s="8">
        <f>L28+R28+X28+Y28+AE28</f>
        <v>2747553072.0037155</v>
      </c>
      <c r="I28" s="8">
        <v>209533986.00371528</v>
      </c>
      <c r="J28" s="8">
        <v>209533986.00371528</v>
      </c>
      <c r="K28" s="8">
        <v>209533986.00371528</v>
      </c>
      <c r="L28" s="8">
        <v>199088165.00371528</v>
      </c>
      <c r="M28" s="8">
        <v>194185000</v>
      </c>
      <c r="N28" s="8">
        <v>194185000</v>
      </c>
      <c r="O28" s="8">
        <v>194185000</v>
      </c>
      <c r="P28" s="8">
        <v>217577400</v>
      </c>
      <c r="Q28" s="8">
        <v>217577400</v>
      </c>
      <c r="R28" s="8">
        <v>172624262</v>
      </c>
      <c r="S28" s="8">
        <v>322000000</v>
      </c>
      <c r="T28" s="8">
        <v>322000000</v>
      </c>
      <c r="U28" s="8">
        <v>322000000</v>
      </c>
      <c r="V28" s="8">
        <v>421302666</v>
      </c>
      <c r="W28" s="8">
        <v>421302666</v>
      </c>
      <c r="X28" s="8">
        <v>386573645</v>
      </c>
      <c r="Y28" s="8">
        <v>1327758000</v>
      </c>
      <c r="Z28" s="8"/>
      <c r="AA28" s="8"/>
      <c r="AB28" s="8"/>
      <c r="AC28" s="8"/>
      <c r="AD28" s="8"/>
      <c r="AE28" s="8">
        <v>661509000</v>
      </c>
      <c r="AF28" s="8"/>
      <c r="AG28" s="8"/>
      <c r="AH28" s="8"/>
      <c r="AI28" s="8"/>
      <c r="AJ28" s="8"/>
      <c r="AK28" s="8">
        <v>168765833</v>
      </c>
      <c r="AL28" s="8">
        <v>191431447</v>
      </c>
      <c r="AM28" s="8">
        <v>191431447</v>
      </c>
      <c r="AN28" s="8">
        <v>386573645</v>
      </c>
      <c r="AO28" s="84">
        <f>X28/W28</f>
        <v>0.917567526145206</v>
      </c>
      <c r="AP28" s="85">
        <f>(L28+R28+X28)/(K28+Q28+W28+Y28+AE28)</f>
        <v>0.26722033171003545</v>
      </c>
      <c r="AQ28" s="154"/>
      <c r="AR28" s="152"/>
      <c r="AS28" s="152"/>
      <c r="AT28" s="154"/>
      <c r="AU28" s="153"/>
    </row>
    <row r="29" spans="1:47" s="80" customFormat="1" ht="20.25" customHeight="1">
      <c r="A29" s="168"/>
      <c r="B29" s="168"/>
      <c r="C29" s="216"/>
      <c r="D29" s="165"/>
      <c r="E29" s="168"/>
      <c r="F29" s="168"/>
      <c r="G29" s="82" t="s">
        <v>9</v>
      </c>
      <c r="H29" s="90">
        <v>0</v>
      </c>
      <c r="I29" s="86">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c r="AA29" s="90"/>
      <c r="AB29" s="90"/>
      <c r="AC29" s="90"/>
      <c r="AD29" s="90"/>
      <c r="AE29" s="90">
        <v>0</v>
      </c>
      <c r="AF29" s="90"/>
      <c r="AG29" s="90"/>
      <c r="AH29" s="90"/>
      <c r="AI29" s="90"/>
      <c r="AJ29" s="90"/>
      <c r="AK29" s="90">
        <v>0</v>
      </c>
      <c r="AL29" s="90">
        <v>0</v>
      </c>
      <c r="AM29" s="90">
        <v>0</v>
      </c>
      <c r="AN29" s="89">
        <v>0</v>
      </c>
      <c r="AO29" s="91"/>
      <c r="AP29" s="91"/>
      <c r="AQ29" s="154"/>
      <c r="AR29" s="152"/>
      <c r="AS29" s="152"/>
      <c r="AT29" s="154"/>
      <c r="AU29" s="153"/>
    </row>
    <row r="30" spans="1:47" s="80" customFormat="1" ht="20.25" customHeight="1">
      <c r="A30" s="168"/>
      <c r="B30" s="168"/>
      <c r="C30" s="216"/>
      <c r="D30" s="165"/>
      <c r="E30" s="168"/>
      <c r="F30" s="168"/>
      <c r="G30" s="82" t="s">
        <v>10</v>
      </c>
      <c r="H30" s="8">
        <v>0</v>
      </c>
      <c r="I30" s="8">
        <v>0</v>
      </c>
      <c r="J30" s="8">
        <v>0</v>
      </c>
      <c r="K30" s="8">
        <v>0</v>
      </c>
      <c r="L30" s="8"/>
      <c r="M30" s="8">
        <v>102102454</v>
      </c>
      <c r="N30" s="8">
        <v>102102454</v>
      </c>
      <c r="O30" s="8">
        <v>102102451</v>
      </c>
      <c r="P30" s="8">
        <v>102102451</v>
      </c>
      <c r="Q30" s="8">
        <v>102102451</v>
      </c>
      <c r="R30" s="8">
        <v>102102451</v>
      </c>
      <c r="S30" s="8">
        <v>51744754</v>
      </c>
      <c r="T30" s="8">
        <v>51744754</v>
      </c>
      <c r="U30" s="8">
        <v>51744754</v>
      </c>
      <c r="V30" s="8">
        <v>51744754</v>
      </c>
      <c r="W30" s="8">
        <v>51744754</v>
      </c>
      <c r="X30" s="8">
        <v>51744754</v>
      </c>
      <c r="Y30" s="8">
        <v>0</v>
      </c>
      <c r="Z30" s="8"/>
      <c r="AA30" s="8"/>
      <c r="AB30" s="8"/>
      <c r="AC30" s="8"/>
      <c r="AD30" s="8"/>
      <c r="AE30" s="8">
        <v>0</v>
      </c>
      <c r="AF30" s="8"/>
      <c r="AG30" s="8"/>
      <c r="AH30" s="8"/>
      <c r="AI30" s="8"/>
      <c r="AJ30" s="8"/>
      <c r="AK30" s="8">
        <v>23092133</v>
      </c>
      <c r="AL30" s="8">
        <v>37864100</v>
      </c>
      <c r="AM30" s="8">
        <v>51744754</v>
      </c>
      <c r="AN30" s="8">
        <v>51744754</v>
      </c>
      <c r="AO30" s="91"/>
      <c r="AP30" s="91"/>
      <c r="AQ30" s="154"/>
      <c r="AR30" s="152"/>
      <c r="AS30" s="152"/>
      <c r="AT30" s="154"/>
      <c r="AU30" s="153"/>
    </row>
    <row r="31" spans="1:47" s="80" customFormat="1" ht="20.25" customHeight="1">
      <c r="A31" s="168"/>
      <c r="B31" s="168"/>
      <c r="C31" s="216"/>
      <c r="D31" s="165"/>
      <c r="E31" s="168"/>
      <c r="F31" s="168"/>
      <c r="G31" s="82" t="s">
        <v>11</v>
      </c>
      <c r="H31" s="89">
        <v>0.9</v>
      </c>
      <c r="I31" s="89">
        <v>0.1</v>
      </c>
      <c r="J31" s="89">
        <v>0.1</v>
      </c>
      <c r="K31" s="89">
        <v>0.1</v>
      </c>
      <c r="L31" s="89">
        <v>0.1</v>
      </c>
      <c r="M31" s="89">
        <v>0.3</v>
      </c>
      <c r="N31" s="89">
        <v>0.3</v>
      </c>
      <c r="O31" s="89">
        <v>0.3</v>
      </c>
      <c r="P31" s="89">
        <v>0.3</v>
      </c>
      <c r="Q31" s="89">
        <v>0.3</v>
      </c>
      <c r="R31" s="89">
        <v>0.3</v>
      </c>
      <c r="S31" s="89">
        <v>0.55</v>
      </c>
      <c r="T31" s="89">
        <v>0.55</v>
      </c>
      <c r="U31" s="89">
        <v>0.55</v>
      </c>
      <c r="V31" s="89">
        <v>0.52</v>
      </c>
      <c r="W31" s="89">
        <v>0.52</v>
      </c>
      <c r="X31" s="89">
        <v>0.52</v>
      </c>
      <c r="Y31" s="89">
        <f>Y29+Y27</f>
        <v>0.75</v>
      </c>
      <c r="Z31" s="89"/>
      <c r="AA31" s="89"/>
      <c r="AB31" s="89"/>
      <c r="AC31" s="89"/>
      <c r="AD31" s="89"/>
      <c r="AE31" s="89">
        <f>AE29+AE27</f>
        <v>0.9</v>
      </c>
      <c r="AF31" s="89"/>
      <c r="AG31" s="89"/>
      <c r="AH31" s="89"/>
      <c r="AI31" s="89"/>
      <c r="AJ31" s="89"/>
      <c r="AK31" s="89">
        <v>0.3625</v>
      </c>
      <c r="AL31" s="89">
        <v>0.425</v>
      </c>
      <c r="AM31" s="89">
        <v>0.46749999999999997</v>
      </c>
      <c r="AN31" s="89">
        <v>0.52</v>
      </c>
      <c r="AO31" s="91"/>
      <c r="AP31" s="91"/>
      <c r="AQ31" s="154"/>
      <c r="AR31" s="152"/>
      <c r="AS31" s="152"/>
      <c r="AT31" s="154"/>
      <c r="AU31" s="153"/>
    </row>
    <row r="32" spans="1:47" s="80" customFormat="1" ht="20.25" customHeight="1">
      <c r="A32" s="168"/>
      <c r="B32" s="168"/>
      <c r="C32" s="216"/>
      <c r="D32" s="165"/>
      <c r="E32" s="168"/>
      <c r="F32" s="168"/>
      <c r="G32" s="82" t="s">
        <v>12</v>
      </c>
      <c r="H32" s="88">
        <f>H30+H28</f>
        <v>2747553072.0037155</v>
      </c>
      <c r="I32" s="88">
        <v>209533986.00371528</v>
      </c>
      <c r="J32" s="88">
        <f aca="true" t="shared" si="10" ref="J32:AN32">J30+J28</f>
        <v>209533986.00371528</v>
      </c>
      <c r="K32" s="88">
        <f t="shared" si="10"/>
        <v>209533986.00371528</v>
      </c>
      <c r="L32" s="88">
        <f t="shared" si="10"/>
        <v>199088165.00371528</v>
      </c>
      <c r="M32" s="88">
        <f t="shared" si="10"/>
        <v>296287454</v>
      </c>
      <c r="N32" s="88">
        <f t="shared" si="10"/>
        <v>296287454</v>
      </c>
      <c r="O32" s="88">
        <f t="shared" si="10"/>
        <v>296287451</v>
      </c>
      <c r="P32" s="88">
        <f t="shared" si="10"/>
        <v>319679851</v>
      </c>
      <c r="Q32" s="88">
        <f t="shared" si="10"/>
        <v>319679851</v>
      </c>
      <c r="R32" s="88">
        <v>274726713</v>
      </c>
      <c r="S32" s="126">
        <f aca="true" t="shared" si="11" ref="S32:V32">S30+S28</f>
        <v>373744754</v>
      </c>
      <c r="T32" s="126">
        <f t="shared" si="11"/>
        <v>373744754</v>
      </c>
      <c r="U32" s="126">
        <f t="shared" si="11"/>
        <v>373744754</v>
      </c>
      <c r="V32" s="126">
        <f t="shared" si="11"/>
        <v>473047420</v>
      </c>
      <c r="W32" s="88">
        <f t="shared" si="10"/>
        <v>473047420</v>
      </c>
      <c r="X32" s="88">
        <f t="shared" si="10"/>
        <v>438318399</v>
      </c>
      <c r="Y32" s="88">
        <f t="shared" si="10"/>
        <v>1327758000</v>
      </c>
      <c r="Z32" s="88">
        <f t="shared" si="10"/>
        <v>0</v>
      </c>
      <c r="AA32" s="88">
        <f t="shared" si="10"/>
        <v>0</v>
      </c>
      <c r="AB32" s="88">
        <f t="shared" si="10"/>
        <v>0</v>
      </c>
      <c r="AC32" s="88">
        <f t="shared" si="10"/>
        <v>0</v>
      </c>
      <c r="AD32" s="88">
        <f t="shared" si="10"/>
        <v>0</v>
      </c>
      <c r="AE32" s="88">
        <f t="shared" si="10"/>
        <v>661509000</v>
      </c>
      <c r="AF32" s="88">
        <f t="shared" si="10"/>
        <v>0</v>
      </c>
      <c r="AG32" s="88">
        <f t="shared" si="10"/>
        <v>0</v>
      </c>
      <c r="AH32" s="88">
        <f t="shared" si="10"/>
        <v>0</v>
      </c>
      <c r="AI32" s="88">
        <f t="shared" si="10"/>
        <v>0</v>
      </c>
      <c r="AJ32" s="88">
        <f t="shared" si="10"/>
        <v>0</v>
      </c>
      <c r="AK32" s="126">
        <v>191857966</v>
      </c>
      <c r="AL32" s="126">
        <v>229295547</v>
      </c>
      <c r="AM32" s="126">
        <f aca="true" t="shared" si="12" ref="AM32">AM30+AM28</f>
        <v>243176201</v>
      </c>
      <c r="AN32" s="126">
        <f t="shared" si="10"/>
        <v>438318399</v>
      </c>
      <c r="AO32" s="88"/>
      <c r="AP32" s="88"/>
      <c r="AQ32" s="154"/>
      <c r="AR32" s="152"/>
      <c r="AS32" s="152"/>
      <c r="AT32" s="154"/>
      <c r="AU32" s="153"/>
    </row>
    <row r="33" spans="1:50" s="80" customFormat="1" ht="20.25" customHeight="1">
      <c r="A33" s="168"/>
      <c r="B33" s="168">
        <v>5</v>
      </c>
      <c r="C33" s="216" t="s">
        <v>93</v>
      </c>
      <c r="D33" s="165" t="s">
        <v>88</v>
      </c>
      <c r="E33" s="168">
        <f>+GESTIÓN!D13</f>
        <v>70</v>
      </c>
      <c r="F33" s="168"/>
      <c r="G33" s="82" t="s">
        <v>7</v>
      </c>
      <c r="H33" s="89">
        <v>1</v>
      </c>
      <c r="I33" s="89">
        <v>1</v>
      </c>
      <c r="J33" s="89">
        <v>1</v>
      </c>
      <c r="K33" s="89">
        <v>1</v>
      </c>
      <c r="L33" s="89">
        <v>1</v>
      </c>
      <c r="M33" s="89">
        <v>1</v>
      </c>
      <c r="N33" s="89">
        <v>1</v>
      </c>
      <c r="O33" s="89">
        <v>1</v>
      </c>
      <c r="P33" s="89">
        <v>1</v>
      </c>
      <c r="Q33" s="89">
        <v>1</v>
      </c>
      <c r="R33" s="89">
        <v>1</v>
      </c>
      <c r="S33" s="89">
        <v>1</v>
      </c>
      <c r="T33" s="89">
        <v>1</v>
      </c>
      <c r="U33" s="89">
        <v>1</v>
      </c>
      <c r="V33" s="89">
        <v>1</v>
      </c>
      <c r="W33" s="89">
        <v>1</v>
      </c>
      <c r="X33" s="89">
        <v>1</v>
      </c>
      <c r="Y33" s="89">
        <v>1</v>
      </c>
      <c r="Z33" s="89"/>
      <c r="AA33" s="89"/>
      <c r="AB33" s="89"/>
      <c r="AC33" s="89"/>
      <c r="AD33" s="89"/>
      <c r="AE33" s="89">
        <v>1</v>
      </c>
      <c r="AF33" s="89"/>
      <c r="AG33" s="89"/>
      <c r="AH33" s="89"/>
      <c r="AI33" s="89"/>
      <c r="AJ33" s="89"/>
      <c r="AK33" s="89">
        <v>1</v>
      </c>
      <c r="AL33" s="89">
        <v>1</v>
      </c>
      <c r="AM33" s="89">
        <v>1</v>
      </c>
      <c r="AN33" s="89">
        <v>1</v>
      </c>
      <c r="AO33" s="84">
        <f>X33/W33</f>
        <v>1</v>
      </c>
      <c r="AP33" s="85">
        <f>(L33+R33+X33)/(K33+Q33+W33+Y33+AE33)</f>
        <v>0.6</v>
      </c>
      <c r="AQ33" s="166" t="s">
        <v>279</v>
      </c>
      <c r="AR33" s="152" t="s">
        <v>268</v>
      </c>
      <c r="AS33" s="152" t="s">
        <v>269</v>
      </c>
      <c r="AT33" s="153" t="s">
        <v>277</v>
      </c>
      <c r="AU33" s="166" t="s">
        <v>278</v>
      </c>
      <c r="AV33" s="80">
        <f>LEN(AQ33)</f>
        <v>1830</v>
      </c>
      <c r="AW33" s="80">
        <f>LEN(AT33)</f>
        <v>971</v>
      </c>
      <c r="AX33" s="80">
        <f>LEN(AU33)</f>
        <v>937</v>
      </c>
    </row>
    <row r="34" spans="1:47" s="80" customFormat="1" ht="20.25" customHeight="1">
      <c r="A34" s="168"/>
      <c r="B34" s="168"/>
      <c r="C34" s="216"/>
      <c r="D34" s="165"/>
      <c r="E34" s="168"/>
      <c r="F34" s="168"/>
      <c r="G34" s="82" t="s">
        <v>8</v>
      </c>
      <c r="H34" s="8">
        <f>L34+R34+X34+Y34+AE34</f>
        <v>579516339</v>
      </c>
      <c r="I34" s="8">
        <v>69391993</v>
      </c>
      <c r="J34" s="8">
        <v>69391993</v>
      </c>
      <c r="K34" s="8">
        <v>69391993</v>
      </c>
      <c r="L34" s="8">
        <v>67986272</v>
      </c>
      <c r="M34" s="8">
        <v>74198000</v>
      </c>
      <c r="N34" s="8">
        <v>74198000</v>
      </c>
      <c r="O34" s="8">
        <v>74198000</v>
      </c>
      <c r="P34" s="8">
        <v>92066467</v>
      </c>
      <c r="Q34" s="8">
        <v>92066467</v>
      </c>
      <c r="R34" s="8">
        <v>92066467</v>
      </c>
      <c r="S34" s="8">
        <v>124000000</v>
      </c>
      <c r="T34" s="8">
        <v>124000000</v>
      </c>
      <c r="U34" s="8">
        <v>124000000</v>
      </c>
      <c r="V34" s="8">
        <v>124000000</v>
      </c>
      <c r="W34" s="8">
        <v>124000000</v>
      </c>
      <c r="X34" s="8">
        <v>123950600</v>
      </c>
      <c r="Y34" s="8">
        <v>179010000</v>
      </c>
      <c r="Z34" s="8"/>
      <c r="AA34" s="8"/>
      <c r="AB34" s="8"/>
      <c r="AC34" s="8"/>
      <c r="AD34" s="8"/>
      <c r="AE34" s="8">
        <v>116503000</v>
      </c>
      <c r="AF34" s="8"/>
      <c r="AG34" s="8"/>
      <c r="AH34" s="8"/>
      <c r="AI34" s="8"/>
      <c r="AJ34" s="8"/>
      <c r="AK34" s="8">
        <v>73950600</v>
      </c>
      <c r="AL34" s="8">
        <v>73950600</v>
      </c>
      <c r="AM34" s="8">
        <v>73950600</v>
      </c>
      <c r="AN34" s="8">
        <v>123950600</v>
      </c>
      <c r="AO34" s="84">
        <f>X34/W34</f>
        <v>0.9996016129032258</v>
      </c>
      <c r="AP34" s="85">
        <f>(L34+R34+X34)/(K34+Q34+W34+Y34+AE34)</f>
        <v>0.4888421524182961</v>
      </c>
      <c r="AQ34" s="167"/>
      <c r="AR34" s="152"/>
      <c r="AS34" s="152"/>
      <c r="AT34" s="154"/>
      <c r="AU34" s="166"/>
    </row>
    <row r="35" spans="1:47" s="80" customFormat="1" ht="20.25" customHeight="1">
      <c r="A35" s="168"/>
      <c r="B35" s="168"/>
      <c r="C35" s="216"/>
      <c r="D35" s="165"/>
      <c r="E35" s="168"/>
      <c r="F35" s="168"/>
      <c r="G35" s="82" t="s">
        <v>9</v>
      </c>
      <c r="H35" s="90">
        <v>0</v>
      </c>
      <c r="I35" s="89">
        <v>0</v>
      </c>
      <c r="J35" s="90">
        <v>0</v>
      </c>
      <c r="K35" s="90">
        <v>0</v>
      </c>
      <c r="L35" s="90">
        <v>0</v>
      </c>
      <c r="M35" s="90">
        <v>0</v>
      </c>
      <c r="N35" s="90">
        <v>0</v>
      </c>
      <c r="O35" s="90">
        <v>0</v>
      </c>
      <c r="P35" s="90">
        <v>0</v>
      </c>
      <c r="Q35" s="90">
        <v>0</v>
      </c>
      <c r="R35" s="90">
        <v>0</v>
      </c>
      <c r="S35" s="90">
        <v>0</v>
      </c>
      <c r="T35" s="90">
        <v>0</v>
      </c>
      <c r="U35" s="90">
        <v>0</v>
      </c>
      <c r="V35" s="90">
        <v>0</v>
      </c>
      <c r="W35" s="90">
        <v>0</v>
      </c>
      <c r="X35" s="90">
        <v>0</v>
      </c>
      <c r="Y35" s="90">
        <v>0</v>
      </c>
      <c r="Z35" s="90"/>
      <c r="AA35" s="90"/>
      <c r="AB35" s="90"/>
      <c r="AC35" s="90"/>
      <c r="AD35" s="90"/>
      <c r="AE35" s="90">
        <v>0</v>
      </c>
      <c r="AF35" s="90"/>
      <c r="AG35" s="90"/>
      <c r="AH35" s="90"/>
      <c r="AI35" s="90"/>
      <c r="AJ35" s="90"/>
      <c r="AK35" s="90">
        <v>0</v>
      </c>
      <c r="AL35" s="90">
        <v>0</v>
      </c>
      <c r="AM35" s="90">
        <v>0</v>
      </c>
      <c r="AN35" s="89">
        <v>0</v>
      </c>
      <c r="AO35" s="84"/>
      <c r="AP35" s="84"/>
      <c r="AQ35" s="167"/>
      <c r="AR35" s="152"/>
      <c r="AS35" s="152"/>
      <c r="AT35" s="154"/>
      <c r="AU35" s="166"/>
    </row>
    <row r="36" spans="1:47" s="80" customFormat="1" ht="20.25" customHeight="1">
      <c r="A36" s="168"/>
      <c r="B36" s="168"/>
      <c r="C36" s="216"/>
      <c r="D36" s="165"/>
      <c r="E36" s="168"/>
      <c r="F36" s="168"/>
      <c r="G36" s="82" t="s">
        <v>10</v>
      </c>
      <c r="H36" s="8">
        <v>0</v>
      </c>
      <c r="I36" s="8">
        <v>0</v>
      </c>
      <c r="J36" s="8">
        <v>0</v>
      </c>
      <c r="K36" s="8">
        <v>0</v>
      </c>
      <c r="L36" s="8">
        <v>0</v>
      </c>
      <c r="M36" s="8">
        <v>39455841</v>
      </c>
      <c r="N36" s="8">
        <v>39455841</v>
      </c>
      <c r="O36" s="8">
        <v>39455840</v>
      </c>
      <c r="P36" s="8">
        <v>39455840</v>
      </c>
      <c r="Q36" s="8">
        <v>39455840</v>
      </c>
      <c r="R36" s="8">
        <v>39455840</v>
      </c>
      <c r="S36" s="8">
        <v>6767037</v>
      </c>
      <c r="T36" s="8">
        <v>6767037</v>
      </c>
      <c r="U36" s="8">
        <v>6767037</v>
      </c>
      <c r="V36" s="8">
        <v>6767037</v>
      </c>
      <c r="W36" s="8">
        <v>6767037</v>
      </c>
      <c r="X36" s="8">
        <v>6767037</v>
      </c>
      <c r="Y36" s="8">
        <v>0</v>
      </c>
      <c r="Z36" s="8"/>
      <c r="AA36" s="8"/>
      <c r="AB36" s="8"/>
      <c r="AC36" s="8"/>
      <c r="AD36" s="8"/>
      <c r="AE36" s="8">
        <v>0</v>
      </c>
      <c r="AF36" s="8"/>
      <c r="AG36" s="8"/>
      <c r="AH36" s="8"/>
      <c r="AI36" s="8"/>
      <c r="AJ36" s="8"/>
      <c r="AK36" s="8">
        <v>5652500</v>
      </c>
      <c r="AL36" s="8">
        <v>5652500</v>
      </c>
      <c r="AM36" s="8">
        <v>6767037</v>
      </c>
      <c r="AN36" s="8">
        <v>6767037</v>
      </c>
      <c r="AO36" s="84"/>
      <c r="AP36" s="84"/>
      <c r="AQ36" s="167"/>
      <c r="AR36" s="152"/>
      <c r="AS36" s="152"/>
      <c r="AT36" s="154"/>
      <c r="AU36" s="166"/>
    </row>
    <row r="37" spans="1:47" s="80" customFormat="1" ht="20.25" customHeight="1">
      <c r="A37" s="168"/>
      <c r="B37" s="168"/>
      <c r="C37" s="216"/>
      <c r="D37" s="165"/>
      <c r="E37" s="168"/>
      <c r="F37" s="168"/>
      <c r="G37" s="82" t="s">
        <v>11</v>
      </c>
      <c r="H37" s="89">
        <f aca="true" t="shared" si="13" ref="H37:W38">H35+H33</f>
        <v>1</v>
      </c>
      <c r="I37" s="89">
        <v>1</v>
      </c>
      <c r="J37" s="89">
        <f t="shared" si="13"/>
        <v>1</v>
      </c>
      <c r="K37" s="89">
        <f t="shared" si="13"/>
        <v>1</v>
      </c>
      <c r="L37" s="89">
        <v>1</v>
      </c>
      <c r="M37" s="89">
        <v>1</v>
      </c>
      <c r="N37" s="89">
        <f>N35+N33</f>
        <v>1</v>
      </c>
      <c r="O37" s="89">
        <v>1</v>
      </c>
      <c r="P37" s="89">
        <v>1</v>
      </c>
      <c r="Q37" s="89">
        <v>1</v>
      </c>
      <c r="R37" s="89">
        <v>1</v>
      </c>
      <c r="S37" s="89">
        <v>1</v>
      </c>
      <c r="T37" s="89">
        <v>1</v>
      </c>
      <c r="U37" s="89">
        <v>1</v>
      </c>
      <c r="V37" s="89">
        <v>1</v>
      </c>
      <c r="W37" s="89">
        <v>1</v>
      </c>
      <c r="X37" s="89">
        <v>1</v>
      </c>
      <c r="Y37" s="89">
        <f>Y35+Y33</f>
        <v>1</v>
      </c>
      <c r="Z37" s="89"/>
      <c r="AA37" s="89"/>
      <c r="AB37" s="89"/>
      <c r="AC37" s="89"/>
      <c r="AD37" s="89"/>
      <c r="AE37" s="89">
        <f>AE35+AE33</f>
        <v>1</v>
      </c>
      <c r="AF37" s="89"/>
      <c r="AG37" s="89"/>
      <c r="AH37" s="89"/>
      <c r="AI37" s="89"/>
      <c r="AJ37" s="89"/>
      <c r="AK37" s="89">
        <v>1</v>
      </c>
      <c r="AL37" s="89">
        <v>1</v>
      </c>
      <c r="AM37" s="89">
        <v>1</v>
      </c>
      <c r="AN37" s="89">
        <v>1</v>
      </c>
      <c r="AO37" s="84"/>
      <c r="AP37" s="84"/>
      <c r="AQ37" s="167"/>
      <c r="AR37" s="152"/>
      <c r="AS37" s="152"/>
      <c r="AT37" s="154"/>
      <c r="AU37" s="166"/>
    </row>
    <row r="38" spans="1:47" s="80" customFormat="1" ht="20.25" customHeight="1">
      <c r="A38" s="168"/>
      <c r="B38" s="168"/>
      <c r="C38" s="216"/>
      <c r="D38" s="165"/>
      <c r="E38" s="168"/>
      <c r="F38" s="168"/>
      <c r="G38" s="82" t="s">
        <v>12</v>
      </c>
      <c r="H38" s="88">
        <f t="shared" si="13"/>
        <v>579516339</v>
      </c>
      <c r="I38" s="88">
        <v>69391993</v>
      </c>
      <c r="J38" s="88">
        <f t="shared" si="13"/>
        <v>69391993</v>
      </c>
      <c r="K38" s="88">
        <f t="shared" si="13"/>
        <v>69391993</v>
      </c>
      <c r="L38" s="88">
        <f t="shared" si="13"/>
        <v>67986272</v>
      </c>
      <c r="M38" s="88">
        <f t="shared" si="13"/>
        <v>113653841</v>
      </c>
      <c r="N38" s="88">
        <f t="shared" si="13"/>
        <v>113653841</v>
      </c>
      <c r="O38" s="88">
        <f t="shared" si="13"/>
        <v>113653840</v>
      </c>
      <c r="P38" s="88">
        <f t="shared" si="13"/>
        <v>131522307</v>
      </c>
      <c r="Q38" s="88">
        <f t="shared" si="13"/>
        <v>131522307</v>
      </c>
      <c r="R38" s="88">
        <v>131522307</v>
      </c>
      <c r="S38" s="126">
        <f aca="true" t="shared" si="14" ref="S38:V38">S36+S34</f>
        <v>130767037</v>
      </c>
      <c r="T38" s="126">
        <f t="shared" si="14"/>
        <v>130767037</v>
      </c>
      <c r="U38" s="126">
        <f t="shared" si="14"/>
        <v>130767037</v>
      </c>
      <c r="V38" s="126">
        <f t="shared" si="14"/>
        <v>130767037</v>
      </c>
      <c r="W38" s="88">
        <f t="shared" si="13"/>
        <v>130767037</v>
      </c>
      <c r="X38" s="88">
        <f aca="true" t="shared" si="15" ref="X38:AN38">X36+X34</f>
        <v>130717637</v>
      </c>
      <c r="Y38" s="88">
        <f t="shared" si="15"/>
        <v>179010000</v>
      </c>
      <c r="Z38" s="88">
        <f t="shared" si="15"/>
        <v>0</v>
      </c>
      <c r="AA38" s="88">
        <f t="shared" si="15"/>
        <v>0</v>
      </c>
      <c r="AB38" s="88">
        <f t="shared" si="15"/>
        <v>0</v>
      </c>
      <c r="AC38" s="88">
        <f t="shared" si="15"/>
        <v>0</v>
      </c>
      <c r="AD38" s="88">
        <f t="shared" si="15"/>
        <v>0</v>
      </c>
      <c r="AE38" s="88">
        <f t="shared" si="15"/>
        <v>116503000</v>
      </c>
      <c r="AF38" s="88">
        <f t="shared" si="15"/>
        <v>0</v>
      </c>
      <c r="AG38" s="88">
        <f t="shared" si="15"/>
        <v>0</v>
      </c>
      <c r="AH38" s="88">
        <f t="shared" si="15"/>
        <v>0</v>
      </c>
      <c r="AI38" s="88">
        <f t="shared" si="15"/>
        <v>0</v>
      </c>
      <c r="AJ38" s="88">
        <f t="shared" si="15"/>
        <v>0</v>
      </c>
      <c r="AK38" s="126">
        <v>79603100</v>
      </c>
      <c r="AL38" s="126">
        <v>79603100</v>
      </c>
      <c r="AM38" s="126">
        <f aca="true" t="shared" si="16" ref="AM38">AM36+AM34</f>
        <v>80717637</v>
      </c>
      <c r="AN38" s="126">
        <f t="shared" si="15"/>
        <v>130717637</v>
      </c>
      <c r="AO38" s="88"/>
      <c r="AP38" s="88"/>
      <c r="AQ38" s="167"/>
      <c r="AR38" s="152"/>
      <c r="AS38" s="152"/>
      <c r="AT38" s="154"/>
      <c r="AU38" s="166"/>
    </row>
    <row r="39" spans="1:50" s="80" customFormat="1" ht="20.25" customHeight="1">
      <c r="A39" s="168"/>
      <c r="B39" s="168">
        <v>6</v>
      </c>
      <c r="C39" s="216" t="s">
        <v>104</v>
      </c>
      <c r="D39" s="165" t="s">
        <v>88</v>
      </c>
      <c r="E39" s="168">
        <v>71</v>
      </c>
      <c r="F39" s="168"/>
      <c r="G39" s="82" t="s">
        <v>7</v>
      </c>
      <c r="H39" s="83">
        <v>1</v>
      </c>
      <c r="I39" s="83">
        <v>1</v>
      </c>
      <c r="J39" s="83">
        <v>1</v>
      </c>
      <c r="K39" s="83">
        <v>1</v>
      </c>
      <c r="L39" s="83">
        <v>1</v>
      </c>
      <c r="M39" s="83">
        <v>1</v>
      </c>
      <c r="N39" s="83">
        <v>1</v>
      </c>
      <c r="O39" s="83">
        <v>1</v>
      </c>
      <c r="P39" s="83">
        <v>1</v>
      </c>
      <c r="Q39" s="83">
        <v>1</v>
      </c>
      <c r="R39" s="83">
        <v>1</v>
      </c>
      <c r="S39" s="83">
        <v>1</v>
      </c>
      <c r="T39" s="83">
        <v>1</v>
      </c>
      <c r="U39" s="83">
        <v>1</v>
      </c>
      <c r="V39" s="83">
        <v>1</v>
      </c>
      <c r="W39" s="83">
        <v>1</v>
      </c>
      <c r="X39" s="83">
        <v>1</v>
      </c>
      <c r="Y39" s="83">
        <v>1</v>
      </c>
      <c r="Z39" s="83"/>
      <c r="AA39" s="83"/>
      <c r="AB39" s="83"/>
      <c r="AC39" s="83"/>
      <c r="AD39" s="83"/>
      <c r="AE39" s="83">
        <v>1</v>
      </c>
      <c r="AF39" s="83"/>
      <c r="AG39" s="83"/>
      <c r="AH39" s="83"/>
      <c r="AI39" s="83"/>
      <c r="AJ39" s="83"/>
      <c r="AK39" s="83">
        <v>1</v>
      </c>
      <c r="AL39" s="83">
        <v>1</v>
      </c>
      <c r="AM39" s="83">
        <v>1</v>
      </c>
      <c r="AN39" s="83">
        <v>1</v>
      </c>
      <c r="AO39" s="84">
        <f>X39/W39</f>
        <v>1</v>
      </c>
      <c r="AP39" s="85">
        <f>(L39+R39+X39)/(K39+Q39+W39+Y39+AE39)</f>
        <v>0.6</v>
      </c>
      <c r="AQ39" s="153" t="s">
        <v>289</v>
      </c>
      <c r="AR39" s="152" t="s">
        <v>268</v>
      </c>
      <c r="AS39" s="152" t="s">
        <v>269</v>
      </c>
      <c r="AT39" s="153" t="s">
        <v>286</v>
      </c>
      <c r="AU39" s="153" t="s">
        <v>296</v>
      </c>
      <c r="AV39" s="80">
        <f>LEN(AQ39)</f>
        <v>1957</v>
      </c>
      <c r="AW39" s="80">
        <f>LEN(AT39)</f>
        <v>941</v>
      </c>
      <c r="AX39" s="80">
        <f>LEN(AU39)</f>
        <v>985</v>
      </c>
    </row>
    <row r="40" spans="1:47" s="80" customFormat="1" ht="20.25" customHeight="1">
      <c r="A40" s="168"/>
      <c r="B40" s="168"/>
      <c r="C40" s="216"/>
      <c r="D40" s="165"/>
      <c r="E40" s="168"/>
      <c r="F40" s="168"/>
      <c r="G40" s="82" t="s">
        <v>8</v>
      </c>
      <c r="H40" s="8">
        <f>L40+R40+X40+Y40+AE40</f>
        <v>4293973189</v>
      </c>
      <c r="I40" s="8">
        <v>655805237</v>
      </c>
      <c r="J40" s="8">
        <v>655805237</v>
      </c>
      <c r="K40" s="8">
        <v>655805237</v>
      </c>
      <c r="L40" s="8">
        <v>655635489</v>
      </c>
      <c r="M40" s="8">
        <v>781542000</v>
      </c>
      <c r="N40" s="8">
        <v>781542000</v>
      </c>
      <c r="O40" s="8">
        <v>781542000</v>
      </c>
      <c r="P40" s="8">
        <v>652788032</v>
      </c>
      <c r="Q40" s="8">
        <v>652788032</v>
      </c>
      <c r="R40" s="8">
        <v>638253200</v>
      </c>
      <c r="S40" s="8">
        <v>994000000</v>
      </c>
      <c r="T40" s="8">
        <v>994000000</v>
      </c>
      <c r="U40" s="8">
        <v>994000000</v>
      </c>
      <c r="V40" s="8">
        <v>894697334</v>
      </c>
      <c r="W40" s="8">
        <v>673638500</v>
      </c>
      <c r="X40" s="8">
        <v>673638500</v>
      </c>
      <c r="Y40" s="8">
        <v>1071044000</v>
      </c>
      <c r="Z40" s="8"/>
      <c r="AA40" s="8"/>
      <c r="AB40" s="8"/>
      <c r="AC40" s="8"/>
      <c r="AD40" s="8"/>
      <c r="AE40" s="8">
        <v>1255402000</v>
      </c>
      <c r="AF40" s="8"/>
      <c r="AG40" s="8"/>
      <c r="AH40" s="8"/>
      <c r="AI40" s="8"/>
      <c r="AJ40" s="8"/>
      <c r="AK40" s="8">
        <v>689694000</v>
      </c>
      <c r="AL40" s="8">
        <v>702616000</v>
      </c>
      <c r="AM40" s="8">
        <v>647163133</v>
      </c>
      <c r="AN40" s="8">
        <v>673638500</v>
      </c>
      <c r="AO40" s="84">
        <f>X40/W40</f>
        <v>1</v>
      </c>
      <c r="AP40" s="85">
        <f>(L40+R40+X40)/(K40+Q40+W40+Y40+AE40)</f>
        <v>0.4566429179633554</v>
      </c>
      <c r="AQ40" s="154"/>
      <c r="AR40" s="152"/>
      <c r="AS40" s="152"/>
      <c r="AT40" s="154"/>
      <c r="AU40" s="153"/>
    </row>
    <row r="41" spans="1:47" s="80" customFormat="1" ht="20.25" customHeight="1">
      <c r="A41" s="168"/>
      <c r="B41" s="168"/>
      <c r="C41" s="216"/>
      <c r="D41" s="165"/>
      <c r="E41" s="168"/>
      <c r="F41" s="168"/>
      <c r="G41" s="82" t="s">
        <v>9</v>
      </c>
      <c r="H41" s="86">
        <v>0</v>
      </c>
      <c r="I41" s="86">
        <v>0</v>
      </c>
      <c r="J41" s="86">
        <v>0</v>
      </c>
      <c r="K41" s="86">
        <v>0</v>
      </c>
      <c r="L41" s="86">
        <v>0</v>
      </c>
      <c r="M41" s="86">
        <v>0</v>
      </c>
      <c r="N41" s="86">
        <v>0</v>
      </c>
      <c r="O41" s="86">
        <v>0</v>
      </c>
      <c r="P41" s="86">
        <v>0</v>
      </c>
      <c r="Q41" s="86">
        <v>0</v>
      </c>
      <c r="R41" s="86">
        <v>0</v>
      </c>
      <c r="S41" s="86">
        <v>0</v>
      </c>
      <c r="T41" s="86">
        <v>0</v>
      </c>
      <c r="U41" s="86">
        <v>0</v>
      </c>
      <c r="V41" s="86">
        <v>0</v>
      </c>
      <c r="W41" s="86">
        <v>0</v>
      </c>
      <c r="X41" s="86">
        <v>0</v>
      </c>
      <c r="Y41" s="86">
        <v>0</v>
      </c>
      <c r="Z41" s="86"/>
      <c r="AA41" s="86"/>
      <c r="AB41" s="86"/>
      <c r="AC41" s="86"/>
      <c r="AD41" s="86"/>
      <c r="AE41" s="86">
        <v>0</v>
      </c>
      <c r="AF41" s="86"/>
      <c r="AG41" s="86"/>
      <c r="AH41" s="86"/>
      <c r="AI41" s="86"/>
      <c r="AJ41" s="86"/>
      <c r="AK41" s="86">
        <v>0</v>
      </c>
      <c r="AL41" s="86">
        <v>0</v>
      </c>
      <c r="AM41" s="86">
        <v>0</v>
      </c>
      <c r="AN41" s="86">
        <v>0</v>
      </c>
      <c r="AO41" s="84"/>
      <c r="AP41" s="84"/>
      <c r="AQ41" s="154"/>
      <c r="AR41" s="152"/>
      <c r="AS41" s="152"/>
      <c r="AT41" s="154"/>
      <c r="AU41" s="153"/>
    </row>
    <row r="42" spans="1:47" s="80" customFormat="1" ht="20.25" customHeight="1">
      <c r="A42" s="168"/>
      <c r="B42" s="168"/>
      <c r="C42" s="216"/>
      <c r="D42" s="165"/>
      <c r="E42" s="168"/>
      <c r="F42" s="168"/>
      <c r="G42" s="82" t="s">
        <v>10</v>
      </c>
      <c r="H42" s="8">
        <v>0</v>
      </c>
      <c r="I42" s="8">
        <v>0</v>
      </c>
      <c r="J42" s="8">
        <v>0</v>
      </c>
      <c r="K42" s="8">
        <v>0</v>
      </c>
      <c r="L42" s="8">
        <v>0</v>
      </c>
      <c r="M42" s="8">
        <v>241084572</v>
      </c>
      <c r="N42" s="8">
        <v>241084572</v>
      </c>
      <c r="O42" s="8">
        <v>241084572</v>
      </c>
      <c r="P42" s="8">
        <v>241084572</v>
      </c>
      <c r="Q42" s="8">
        <v>241084572</v>
      </c>
      <c r="R42" s="8">
        <v>241084572</v>
      </c>
      <c r="S42" s="8">
        <v>104536133</v>
      </c>
      <c r="T42" s="8">
        <v>104536133</v>
      </c>
      <c r="U42" s="8">
        <v>104536133</v>
      </c>
      <c r="V42" s="8">
        <v>104536133</v>
      </c>
      <c r="W42" s="8">
        <v>104536133</v>
      </c>
      <c r="X42" s="8">
        <v>104536133</v>
      </c>
      <c r="Y42" s="8">
        <v>0</v>
      </c>
      <c r="Z42" s="8"/>
      <c r="AA42" s="8"/>
      <c r="AB42" s="8"/>
      <c r="AC42" s="8"/>
      <c r="AD42" s="8"/>
      <c r="AE42" s="8">
        <v>0</v>
      </c>
      <c r="AF42" s="8"/>
      <c r="AG42" s="8"/>
      <c r="AH42" s="8"/>
      <c r="AI42" s="8"/>
      <c r="AJ42" s="8"/>
      <c r="AK42" s="8">
        <v>30919667</v>
      </c>
      <c r="AL42" s="8">
        <v>58123067</v>
      </c>
      <c r="AM42" s="8">
        <v>76218800</v>
      </c>
      <c r="AN42" s="8">
        <v>104536133</v>
      </c>
      <c r="AO42" s="84"/>
      <c r="AP42" s="84"/>
      <c r="AQ42" s="154"/>
      <c r="AR42" s="152"/>
      <c r="AS42" s="152"/>
      <c r="AT42" s="154"/>
      <c r="AU42" s="153"/>
    </row>
    <row r="43" spans="1:47" s="80" customFormat="1" ht="20.25" customHeight="1">
      <c r="A43" s="168"/>
      <c r="B43" s="168"/>
      <c r="C43" s="216"/>
      <c r="D43" s="165"/>
      <c r="E43" s="168"/>
      <c r="F43" s="168"/>
      <c r="G43" s="82" t="s">
        <v>11</v>
      </c>
      <c r="H43" s="87">
        <f>H41+H39</f>
        <v>1</v>
      </c>
      <c r="I43" s="87">
        <v>1</v>
      </c>
      <c r="J43" s="87">
        <f>J41+J39</f>
        <v>1</v>
      </c>
      <c r="K43" s="87">
        <f>K41+K39</f>
        <v>1</v>
      </c>
      <c r="L43" s="87">
        <v>1</v>
      </c>
      <c r="M43" s="87">
        <v>1</v>
      </c>
      <c r="N43" s="87">
        <f>N41+N39</f>
        <v>1</v>
      </c>
      <c r="O43" s="87">
        <v>1</v>
      </c>
      <c r="P43" s="87">
        <v>1</v>
      </c>
      <c r="Q43" s="87">
        <v>1</v>
      </c>
      <c r="R43" s="87">
        <v>1</v>
      </c>
      <c r="S43" s="87">
        <v>1</v>
      </c>
      <c r="T43" s="87">
        <v>1</v>
      </c>
      <c r="U43" s="87">
        <v>1</v>
      </c>
      <c r="V43" s="87">
        <v>1</v>
      </c>
      <c r="W43" s="87">
        <v>1</v>
      </c>
      <c r="X43" s="87">
        <v>1</v>
      </c>
      <c r="Y43" s="87">
        <f>Y41+Y39</f>
        <v>1</v>
      </c>
      <c r="Z43" s="87"/>
      <c r="AA43" s="87"/>
      <c r="AB43" s="87"/>
      <c r="AC43" s="87"/>
      <c r="AD43" s="87"/>
      <c r="AE43" s="87">
        <f>AE41+AE39</f>
        <v>1</v>
      </c>
      <c r="AF43" s="87"/>
      <c r="AG43" s="87"/>
      <c r="AH43" s="87"/>
      <c r="AI43" s="87"/>
      <c r="AJ43" s="87"/>
      <c r="AK43" s="87">
        <v>1</v>
      </c>
      <c r="AL43" s="87">
        <v>1</v>
      </c>
      <c r="AM43" s="87">
        <v>1</v>
      </c>
      <c r="AN43" s="87"/>
      <c r="AO43" s="84"/>
      <c r="AP43" s="84"/>
      <c r="AQ43" s="154"/>
      <c r="AR43" s="152"/>
      <c r="AS43" s="152"/>
      <c r="AT43" s="154"/>
      <c r="AU43" s="153"/>
    </row>
    <row r="44" spans="1:47" s="80" customFormat="1" ht="20.25" customHeight="1">
      <c r="A44" s="168"/>
      <c r="B44" s="168"/>
      <c r="C44" s="216"/>
      <c r="D44" s="165"/>
      <c r="E44" s="168"/>
      <c r="F44" s="168"/>
      <c r="G44" s="82" t="s">
        <v>12</v>
      </c>
      <c r="H44" s="88">
        <f>H42+H40</f>
        <v>4293973189</v>
      </c>
      <c r="I44" s="88">
        <v>655805237</v>
      </c>
      <c r="J44" s="88">
        <f aca="true" t="shared" si="17" ref="J44:AN44">J42+J40</f>
        <v>655805237</v>
      </c>
      <c r="K44" s="88">
        <f t="shared" si="17"/>
        <v>655805237</v>
      </c>
      <c r="L44" s="88">
        <f t="shared" si="17"/>
        <v>655635489</v>
      </c>
      <c r="M44" s="88">
        <f t="shared" si="17"/>
        <v>1022626572</v>
      </c>
      <c r="N44" s="88">
        <f t="shared" si="17"/>
        <v>1022626572</v>
      </c>
      <c r="O44" s="88">
        <f t="shared" si="17"/>
        <v>1022626572</v>
      </c>
      <c r="P44" s="88">
        <f t="shared" si="17"/>
        <v>893872604</v>
      </c>
      <c r="Q44" s="88">
        <f t="shared" si="17"/>
        <v>893872604</v>
      </c>
      <c r="R44" s="88">
        <v>879337772</v>
      </c>
      <c r="S44" s="126">
        <f aca="true" t="shared" si="18" ref="S44:V44">S42+S40</f>
        <v>1098536133</v>
      </c>
      <c r="T44" s="126">
        <f t="shared" si="18"/>
        <v>1098536133</v>
      </c>
      <c r="U44" s="126">
        <f t="shared" si="18"/>
        <v>1098536133</v>
      </c>
      <c r="V44" s="126">
        <f t="shared" si="18"/>
        <v>999233467</v>
      </c>
      <c r="W44" s="88">
        <f t="shared" si="17"/>
        <v>778174633</v>
      </c>
      <c r="X44" s="88">
        <f t="shared" si="17"/>
        <v>778174633</v>
      </c>
      <c r="Y44" s="88">
        <f t="shared" si="17"/>
        <v>1071044000</v>
      </c>
      <c r="Z44" s="88">
        <f t="shared" si="17"/>
        <v>0</v>
      </c>
      <c r="AA44" s="88">
        <f t="shared" si="17"/>
        <v>0</v>
      </c>
      <c r="AB44" s="88">
        <f t="shared" si="17"/>
        <v>0</v>
      </c>
      <c r="AC44" s="88">
        <f t="shared" si="17"/>
        <v>0</v>
      </c>
      <c r="AD44" s="88">
        <f t="shared" si="17"/>
        <v>0</v>
      </c>
      <c r="AE44" s="88">
        <f t="shared" si="17"/>
        <v>1255402000</v>
      </c>
      <c r="AF44" s="88">
        <f t="shared" si="17"/>
        <v>0</v>
      </c>
      <c r="AG44" s="88">
        <f t="shared" si="17"/>
        <v>0</v>
      </c>
      <c r="AH44" s="88">
        <f t="shared" si="17"/>
        <v>0</v>
      </c>
      <c r="AI44" s="88">
        <f t="shared" si="17"/>
        <v>0</v>
      </c>
      <c r="AJ44" s="88">
        <f t="shared" si="17"/>
        <v>0</v>
      </c>
      <c r="AK44" s="126">
        <v>720613667</v>
      </c>
      <c r="AL44" s="126">
        <v>760739067</v>
      </c>
      <c r="AM44" s="126">
        <f aca="true" t="shared" si="19" ref="AM44">AM42+AM40</f>
        <v>723381933</v>
      </c>
      <c r="AN44" s="126">
        <f t="shared" si="17"/>
        <v>778174633</v>
      </c>
      <c r="AO44" s="88"/>
      <c r="AP44" s="88"/>
      <c r="AQ44" s="154"/>
      <c r="AR44" s="152"/>
      <c r="AS44" s="152"/>
      <c r="AT44" s="154"/>
      <c r="AU44" s="153"/>
    </row>
    <row r="45" spans="1:47" ht="31.5" customHeight="1">
      <c r="A45" s="164" t="s">
        <v>13</v>
      </c>
      <c r="B45" s="164"/>
      <c r="C45" s="164"/>
      <c r="D45" s="164"/>
      <c r="E45" s="164"/>
      <c r="F45" s="164"/>
      <c r="G45" s="82" t="s">
        <v>8</v>
      </c>
      <c r="H45" s="92">
        <f>+H10+H16+H22+H28+H34+H40</f>
        <v>14921891491.003716</v>
      </c>
      <c r="I45" s="92">
        <f aca="true" t="shared" si="20" ref="I45:AN45">+I10+I16+I22+I28+I34+I40</f>
        <v>1850231274.0037153</v>
      </c>
      <c r="J45" s="92">
        <f t="shared" si="20"/>
        <v>1850231274.0037153</v>
      </c>
      <c r="K45" s="92">
        <f t="shared" si="20"/>
        <v>1844460607.0037153</v>
      </c>
      <c r="L45" s="92">
        <f t="shared" si="20"/>
        <v>1782772928.0037153</v>
      </c>
      <c r="M45" s="92">
        <v>2372760000</v>
      </c>
      <c r="N45" s="92">
        <f t="shared" si="20"/>
        <v>2372760000</v>
      </c>
      <c r="O45" s="93">
        <f t="shared" si="20"/>
        <v>2372760000</v>
      </c>
      <c r="P45" s="93">
        <f t="shared" si="20"/>
        <v>2372760000</v>
      </c>
      <c r="Q45" s="93">
        <f t="shared" si="20"/>
        <v>2372304053</v>
      </c>
      <c r="R45" s="93">
        <f t="shared" si="20"/>
        <v>2258050247</v>
      </c>
      <c r="S45" s="93">
        <f t="shared" si="20"/>
        <v>2700000000</v>
      </c>
      <c r="T45" s="93">
        <f t="shared" si="20"/>
        <v>2700000000</v>
      </c>
      <c r="U45" s="93">
        <f t="shared" si="20"/>
        <v>2700000000</v>
      </c>
      <c r="V45" s="93">
        <f t="shared" si="20"/>
        <v>2699544053</v>
      </c>
      <c r="W45" s="93">
        <f t="shared" si="20"/>
        <v>2698823502</v>
      </c>
      <c r="X45" s="93">
        <f t="shared" si="20"/>
        <v>2609417628</v>
      </c>
      <c r="Y45" s="93">
        <f t="shared" si="20"/>
        <v>4216184000</v>
      </c>
      <c r="Z45" s="93">
        <f t="shared" si="20"/>
        <v>0</v>
      </c>
      <c r="AA45" s="93">
        <f t="shared" si="20"/>
        <v>0</v>
      </c>
      <c r="AB45" s="93">
        <f t="shared" si="20"/>
        <v>0</v>
      </c>
      <c r="AC45" s="93">
        <f t="shared" si="20"/>
        <v>0</v>
      </c>
      <c r="AD45" s="93">
        <f t="shared" si="20"/>
        <v>0</v>
      </c>
      <c r="AE45" s="93">
        <f t="shared" si="20"/>
        <v>4055466688</v>
      </c>
      <c r="AF45" s="93">
        <f t="shared" si="20"/>
        <v>0</v>
      </c>
      <c r="AG45" s="93">
        <f t="shared" si="20"/>
        <v>0</v>
      </c>
      <c r="AH45" s="93">
        <f t="shared" si="20"/>
        <v>0</v>
      </c>
      <c r="AI45" s="93">
        <f t="shared" si="20"/>
        <v>0</v>
      </c>
      <c r="AJ45" s="93">
        <f t="shared" si="20"/>
        <v>0</v>
      </c>
      <c r="AK45" s="94">
        <f t="shared" si="20"/>
        <v>1857407466</v>
      </c>
      <c r="AL45" s="94">
        <f t="shared" si="20"/>
        <v>1903367879</v>
      </c>
      <c r="AM45" s="94">
        <f t="shared" si="20"/>
        <v>2027520164</v>
      </c>
      <c r="AN45" s="94">
        <f t="shared" si="20"/>
        <v>2609417628</v>
      </c>
      <c r="AO45" s="158"/>
      <c r="AP45" s="161"/>
      <c r="AQ45" s="155"/>
      <c r="AR45" s="155"/>
      <c r="AS45" s="155"/>
      <c r="AT45" s="155"/>
      <c r="AU45" s="155"/>
    </row>
    <row r="46" spans="1:47" ht="28.5" customHeight="1">
      <c r="A46" s="164"/>
      <c r="B46" s="164"/>
      <c r="C46" s="164"/>
      <c r="D46" s="164"/>
      <c r="E46" s="164"/>
      <c r="F46" s="164"/>
      <c r="G46" s="82" t="s">
        <v>10</v>
      </c>
      <c r="H46" s="96">
        <v>0</v>
      </c>
      <c r="I46" s="96">
        <v>0</v>
      </c>
      <c r="J46" s="96">
        <v>0</v>
      </c>
      <c r="K46" s="96">
        <v>0</v>
      </c>
      <c r="L46" s="96">
        <v>0</v>
      </c>
      <c r="M46" s="96">
        <f>M12+M18+M24+M30+M36+M42</f>
        <v>766029342</v>
      </c>
      <c r="N46" s="96">
        <f>N12+N18+N24+N30+N36+N42</f>
        <v>766029342</v>
      </c>
      <c r="O46" s="96">
        <f aca="true" t="shared" si="21" ref="O46:AJ46">O12+O18+O24+O30+O36+O42</f>
        <v>766029332</v>
      </c>
      <c r="P46" s="96">
        <f t="shared" si="21"/>
        <v>766029332</v>
      </c>
      <c r="Q46" s="96">
        <f t="shared" si="21"/>
        <v>766029332</v>
      </c>
      <c r="R46" s="96">
        <f t="shared" si="21"/>
        <v>765308781</v>
      </c>
      <c r="S46" s="96">
        <f t="shared" si="21"/>
        <v>640546651</v>
      </c>
      <c r="T46" s="96">
        <f t="shared" si="21"/>
        <v>640546651</v>
      </c>
      <c r="U46" s="96">
        <f t="shared" si="21"/>
        <v>640546651</v>
      </c>
      <c r="V46" s="96">
        <f t="shared" si="21"/>
        <v>635784783</v>
      </c>
      <c r="W46" s="96">
        <f t="shared" si="21"/>
        <v>635699750</v>
      </c>
      <c r="X46" s="96">
        <f t="shared" si="21"/>
        <v>635699750</v>
      </c>
      <c r="Y46" s="96">
        <f t="shared" si="21"/>
        <v>0</v>
      </c>
      <c r="Z46" s="96">
        <f t="shared" si="21"/>
        <v>0</v>
      </c>
      <c r="AA46" s="96">
        <f t="shared" si="21"/>
        <v>0</v>
      </c>
      <c r="AB46" s="96">
        <f t="shared" si="21"/>
        <v>0</v>
      </c>
      <c r="AC46" s="96">
        <f t="shared" si="21"/>
        <v>0</v>
      </c>
      <c r="AD46" s="96">
        <f t="shared" si="21"/>
        <v>0</v>
      </c>
      <c r="AE46" s="96">
        <f t="shared" si="21"/>
        <v>0</v>
      </c>
      <c r="AF46" s="96">
        <f t="shared" si="21"/>
        <v>0</v>
      </c>
      <c r="AG46" s="96">
        <f t="shared" si="21"/>
        <v>0</v>
      </c>
      <c r="AH46" s="96">
        <f t="shared" si="21"/>
        <v>0</v>
      </c>
      <c r="AI46" s="96">
        <f t="shared" si="21"/>
        <v>0</v>
      </c>
      <c r="AJ46" s="96">
        <f t="shared" si="21"/>
        <v>0</v>
      </c>
      <c r="AK46" s="94">
        <f aca="true" t="shared" si="22" ref="AK46:AN46">AK12+AK18+AK24+AK30+AK36+AK42</f>
        <v>191083648</v>
      </c>
      <c r="AL46" s="94">
        <f t="shared" si="22"/>
        <v>502356169</v>
      </c>
      <c r="AM46" s="94">
        <f t="shared" si="22"/>
        <v>543197660</v>
      </c>
      <c r="AN46" s="94">
        <f t="shared" si="22"/>
        <v>635699750</v>
      </c>
      <c r="AO46" s="159"/>
      <c r="AP46" s="162"/>
      <c r="AQ46" s="156"/>
      <c r="AR46" s="156"/>
      <c r="AS46" s="156"/>
      <c r="AT46" s="156"/>
      <c r="AU46" s="156"/>
    </row>
    <row r="47" spans="1:47" ht="35.25" customHeight="1">
      <c r="A47" s="164"/>
      <c r="B47" s="164"/>
      <c r="C47" s="164"/>
      <c r="D47" s="164"/>
      <c r="E47" s="164"/>
      <c r="F47" s="164"/>
      <c r="G47" s="82" t="s">
        <v>13</v>
      </c>
      <c r="H47" s="92">
        <f>H46+H45</f>
        <v>14921891491.003716</v>
      </c>
      <c r="I47" s="92">
        <f aca="true" t="shared" si="23" ref="I47:AN47">I46+I45</f>
        <v>1850231274.0037153</v>
      </c>
      <c r="J47" s="92">
        <f t="shared" si="23"/>
        <v>1850231274.0037153</v>
      </c>
      <c r="K47" s="92">
        <f t="shared" si="23"/>
        <v>1844460607.0037153</v>
      </c>
      <c r="L47" s="92">
        <f t="shared" si="23"/>
        <v>1782772928.0037153</v>
      </c>
      <c r="M47" s="92">
        <f t="shared" si="23"/>
        <v>3138789342</v>
      </c>
      <c r="N47" s="92">
        <f t="shared" si="23"/>
        <v>3138789342</v>
      </c>
      <c r="O47" s="92">
        <f t="shared" si="23"/>
        <v>3138789332</v>
      </c>
      <c r="P47" s="92">
        <f t="shared" si="23"/>
        <v>3138789332</v>
      </c>
      <c r="Q47" s="92">
        <f t="shared" si="23"/>
        <v>3138333385</v>
      </c>
      <c r="R47" s="92">
        <f t="shared" si="23"/>
        <v>3023359028</v>
      </c>
      <c r="S47" s="92">
        <f t="shared" si="23"/>
        <v>3340546651</v>
      </c>
      <c r="T47" s="92">
        <f t="shared" si="23"/>
        <v>3340546651</v>
      </c>
      <c r="U47" s="92">
        <f t="shared" si="23"/>
        <v>3340546651</v>
      </c>
      <c r="V47" s="92">
        <f t="shared" si="23"/>
        <v>3335328836</v>
      </c>
      <c r="W47" s="92">
        <f t="shared" si="23"/>
        <v>3334523252</v>
      </c>
      <c r="X47" s="92">
        <f t="shared" si="23"/>
        <v>3245117378</v>
      </c>
      <c r="Y47" s="92">
        <f t="shared" si="23"/>
        <v>4216184000</v>
      </c>
      <c r="Z47" s="92">
        <f t="shared" si="23"/>
        <v>0</v>
      </c>
      <c r="AA47" s="92">
        <f t="shared" si="23"/>
        <v>0</v>
      </c>
      <c r="AB47" s="92">
        <f t="shared" si="23"/>
        <v>0</v>
      </c>
      <c r="AC47" s="92">
        <f t="shared" si="23"/>
        <v>0</v>
      </c>
      <c r="AD47" s="92">
        <f t="shared" si="23"/>
        <v>0</v>
      </c>
      <c r="AE47" s="92">
        <f t="shared" si="23"/>
        <v>4055466688</v>
      </c>
      <c r="AF47" s="92">
        <f t="shared" si="23"/>
        <v>0</v>
      </c>
      <c r="AG47" s="92">
        <f t="shared" si="23"/>
        <v>0</v>
      </c>
      <c r="AH47" s="92">
        <f t="shared" si="23"/>
        <v>0</v>
      </c>
      <c r="AI47" s="92">
        <f t="shared" si="23"/>
        <v>0</v>
      </c>
      <c r="AJ47" s="92">
        <f t="shared" si="23"/>
        <v>0</v>
      </c>
      <c r="AK47" s="94">
        <f t="shared" si="23"/>
        <v>2048491114</v>
      </c>
      <c r="AL47" s="94">
        <f t="shared" si="23"/>
        <v>2405724048</v>
      </c>
      <c r="AM47" s="94">
        <f t="shared" si="23"/>
        <v>2570717824</v>
      </c>
      <c r="AN47" s="94">
        <f t="shared" si="23"/>
        <v>3245117378</v>
      </c>
      <c r="AO47" s="160"/>
      <c r="AP47" s="163"/>
      <c r="AQ47" s="157"/>
      <c r="AR47" s="157"/>
      <c r="AS47" s="157"/>
      <c r="AT47" s="157"/>
      <c r="AU47" s="157"/>
    </row>
    <row r="48" spans="1:47" ht="71.25" customHeight="1">
      <c r="A48" s="169" t="s">
        <v>197</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row>
    <row r="49" spans="18:19" ht="15" hidden="1">
      <c r="R49" s="97">
        <f>+R45-R46</f>
        <v>1492741466</v>
      </c>
      <c r="S49" s="97">
        <f>+R45-S46</f>
        <v>1617503596</v>
      </c>
    </row>
    <row r="50" ht="15" hidden="1"/>
    <row r="51" spans="18:19" ht="15" hidden="1">
      <c r="R51" s="124">
        <f>(+R46/Q45)*100</f>
        <v>32.260147261991804</v>
      </c>
      <c r="S51" s="76">
        <f>+S46/Q45</f>
        <v>0.27001035140920027</v>
      </c>
    </row>
    <row r="52" spans="18:37" ht="15" hidden="1">
      <c r="R52" s="76">
        <f>+R46/R45*100</f>
        <v>33.89246018846453</v>
      </c>
      <c r="S52" s="125">
        <f>+S46/S49*100</f>
        <v>39.60094138795348</v>
      </c>
      <c r="AK52" s="98"/>
    </row>
    <row r="53" ht="15" hidden="1"/>
  </sheetData>
  <mergeCells count="93">
    <mergeCell ref="AU39:AU44"/>
    <mergeCell ref="AU27:AU32"/>
    <mergeCell ref="AU15:AU20"/>
    <mergeCell ref="AU9:AU14"/>
    <mergeCell ref="AT15:AT20"/>
    <mergeCell ref="AT9:AT14"/>
    <mergeCell ref="AT33:AT38"/>
    <mergeCell ref="AT39:AT44"/>
    <mergeCell ref="A9:A44"/>
    <mergeCell ref="B33:B38"/>
    <mergeCell ref="AR9:AR14"/>
    <mergeCell ref="AQ9:AQ14"/>
    <mergeCell ref="D33:D38"/>
    <mergeCell ref="E27:E32"/>
    <mergeCell ref="F9:F44"/>
    <mergeCell ref="AR39:AR44"/>
    <mergeCell ref="D39:D44"/>
    <mergeCell ref="E39:E44"/>
    <mergeCell ref="B9:B14"/>
    <mergeCell ref="C9:C14"/>
    <mergeCell ref="D9:D14"/>
    <mergeCell ref="E9:E14"/>
    <mergeCell ref="C33:C38"/>
    <mergeCell ref="F3:P3"/>
    <mergeCell ref="F4:P4"/>
    <mergeCell ref="A1:E4"/>
    <mergeCell ref="E6:E8"/>
    <mergeCell ref="B6:D7"/>
    <mergeCell ref="A6:A8"/>
    <mergeCell ref="F1:AU1"/>
    <mergeCell ref="F2:AU2"/>
    <mergeCell ref="AO6:AO8"/>
    <mergeCell ref="AR6:AR8"/>
    <mergeCell ref="AP6:AP8"/>
    <mergeCell ref="AS6:AS8"/>
    <mergeCell ref="AT6:AT8"/>
    <mergeCell ref="AU6:AU8"/>
    <mergeCell ref="Q3:AU3"/>
    <mergeCell ref="Q4:AU4"/>
    <mergeCell ref="F6:F8"/>
    <mergeCell ref="AK6:AN6"/>
    <mergeCell ref="G6:G8"/>
    <mergeCell ref="H6:H8"/>
    <mergeCell ref="I6:AJ6"/>
    <mergeCell ref="M7:R7"/>
    <mergeCell ref="S7:X7"/>
    <mergeCell ref="Y7:AD7"/>
    <mergeCell ref="AE7:AJ7"/>
    <mergeCell ref="I7:L7"/>
    <mergeCell ref="A48:AU48"/>
    <mergeCell ref="AT21:AT26"/>
    <mergeCell ref="AU21:AU26"/>
    <mergeCell ref="B21:B26"/>
    <mergeCell ref="C21:C26"/>
    <mergeCell ref="D21:D26"/>
    <mergeCell ref="E21:E26"/>
    <mergeCell ref="AU33:AU38"/>
    <mergeCell ref="AQ27:AQ32"/>
    <mergeCell ref="AR27:AR32"/>
    <mergeCell ref="AS27:AS32"/>
    <mergeCell ref="AT27:AT32"/>
    <mergeCell ref="AQ33:AQ38"/>
    <mergeCell ref="AR33:AR38"/>
    <mergeCell ref="B39:B44"/>
    <mergeCell ref="C39:C44"/>
    <mergeCell ref="A45:F47"/>
    <mergeCell ref="AS15:AS20"/>
    <mergeCell ref="D15:D20"/>
    <mergeCell ref="AR21:AR26"/>
    <mergeCell ref="AS21:AS26"/>
    <mergeCell ref="AQ21:AQ26"/>
    <mergeCell ref="C15:C20"/>
    <mergeCell ref="AS33:AS38"/>
    <mergeCell ref="B27:B32"/>
    <mergeCell ref="C27:C32"/>
    <mergeCell ref="D27:D32"/>
    <mergeCell ref="B15:B20"/>
    <mergeCell ref="E15:E20"/>
    <mergeCell ref="E33:E38"/>
    <mergeCell ref="AS39:AS44"/>
    <mergeCell ref="AQ39:AQ44"/>
    <mergeCell ref="AU45:AU47"/>
    <mergeCell ref="AO45:AO47"/>
    <mergeCell ref="AP45:AP47"/>
    <mergeCell ref="AQ45:AQ47"/>
    <mergeCell ref="AR45:AR47"/>
    <mergeCell ref="AS45:AS47"/>
    <mergeCell ref="AT45:AT47"/>
    <mergeCell ref="AQ6:AQ8"/>
    <mergeCell ref="AS9:AS14"/>
    <mergeCell ref="AK7:AN7"/>
    <mergeCell ref="AQ15:AQ20"/>
    <mergeCell ref="AR15:AR20"/>
  </mergeCells>
  <dataValidations count="1">
    <dataValidation showInputMessage="1" showErrorMessage="1" sqref="D9:D44"/>
  </dataValidations>
  <printOptions horizontalCentered="1" verticalCentered="1"/>
  <pageMargins left="0" right="0" top="0.7480314960629921" bottom="0" header="0.31496062992125984" footer="0"/>
  <pageSetup fitToHeight="0" horizontalDpi="600" verticalDpi="600" orientation="landscape" scale="22" r:id="rId5"/>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59"/>
  <sheetViews>
    <sheetView tabSelected="1" zoomScale="60" zoomScaleNormal="60" zoomScaleSheetLayoutView="80" workbookViewId="0" topLeftCell="A1">
      <selection activeCell="M9" sqref="M9"/>
    </sheetView>
  </sheetViews>
  <sheetFormatPr defaultColWidth="11.421875" defaultRowHeight="15"/>
  <cols>
    <col min="1" max="1" width="21.421875" style="48" customWidth="1"/>
    <col min="2" max="2" width="21.7109375" style="48" customWidth="1"/>
    <col min="3" max="3" width="65.28125" style="73" customWidth="1"/>
    <col min="4" max="4" width="6.140625" style="48" customWidth="1"/>
    <col min="5" max="5" width="7.8515625" style="48" customWidth="1"/>
    <col min="6" max="6" width="11.7109375" style="48" customWidth="1"/>
    <col min="7" max="7" width="7.7109375" style="48" customWidth="1"/>
    <col min="8" max="13" width="8.421875" style="48" bestFit="1" customWidth="1"/>
    <col min="14" max="18" width="8.421875" style="50" bestFit="1" customWidth="1"/>
    <col min="19" max="19" width="11.7109375" style="51" customWidth="1"/>
    <col min="20" max="20" width="11.28125" style="50" bestFit="1" customWidth="1"/>
    <col min="21" max="21" width="20.00390625" style="50" customWidth="1"/>
    <col min="22" max="22" width="131.28125" style="133" customWidth="1"/>
    <col min="23" max="23" width="15.7109375" style="60" customWidth="1"/>
    <col min="24" max="24" width="11.421875" style="60" customWidth="1"/>
    <col min="25" max="16384" width="11.421875" style="48" customWidth="1"/>
  </cols>
  <sheetData>
    <row r="1" spans="1:22" s="45" customFormat="1" ht="33" customHeight="1">
      <c r="A1" s="192"/>
      <c r="B1" s="192"/>
      <c r="C1" s="193" t="s">
        <v>0</v>
      </c>
      <c r="D1" s="193"/>
      <c r="E1" s="193"/>
      <c r="F1" s="193"/>
      <c r="G1" s="193"/>
      <c r="H1" s="193"/>
      <c r="I1" s="193"/>
      <c r="J1" s="193"/>
      <c r="K1" s="193"/>
      <c r="L1" s="193"/>
      <c r="M1" s="193"/>
      <c r="N1" s="193"/>
      <c r="O1" s="193"/>
      <c r="P1" s="193"/>
      <c r="Q1" s="193"/>
      <c r="R1" s="193"/>
      <c r="S1" s="193"/>
      <c r="T1" s="193"/>
      <c r="U1" s="193"/>
      <c r="V1" s="193"/>
    </row>
    <row r="2" spans="1:22" s="45" customFormat="1" ht="30" customHeight="1">
      <c r="A2" s="192"/>
      <c r="B2" s="192"/>
      <c r="C2" s="193" t="s">
        <v>75</v>
      </c>
      <c r="D2" s="193"/>
      <c r="E2" s="193"/>
      <c r="F2" s="193"/>
      <c r="G2" s="193"/>
      <c r="H2" s="193"/>
      <c r="I2" s="193"/>
      <c r="J2" s="193"/>
      <c r="K2" s="193"/>
      <c r="L2" s="193"/>
      <c r="M2" s="193"/>
      <c r="N2" s="193"/>
      <c r="O2" s="193"/>
      <c r="P2" s="193"/>
      <c r="Q2" s="193"/>
      <c r="R2" s="193"/>
      <c r="S2" s="193"/>
      <c r="T2" s="193"/>
      <c r="U2" s="193"/>
      <c r="V2" s="193"/>
    </row>
    <row r="3" spans="1:22" s="45" customFormat="1" ht="27.75" customHeight="1">
      <c r="A3" s="192"/>
      <c r="B3" s="192"/>
      <c r="C3" s="46" t="s">
        <v>1</v>
      </c>
      <c r="D3" s="193" t="s">
        <v>78</v>
      </c>
      <c r="E3" s="193"/>
      <c r="F3" s="193"/>
      <c r="G3" s="193"/>
      <c r="H3" s="193"/>
      <c r="I3" s="193"/>
      <c r="J3" s="193"/>
      <c r="K3" s="193"/>
      <c r="L3" s="193"/>
      <c r="M3" s="193"/>
      <c r="N3" s="193"/>
      <c r="O3" s="193"/>
      <c r="P3" s="193"/>
      <c r="Q3" s="193"/>
      <c r="R3" s="193"/>
      <c r="S3" s="193"/>
      <c r="T3" s="193"/>
      <c r="U3" s="193"/>
      <c r="V3" s="193"/>
    </row>
    <row r="4" spans="1:22" s="45" customFormat="1" ht="33" customHeight="1">
      <c r="A4" s="192"/>
      <c r="B4" s="192"/>
      <c r="C4" s="46" t="s">
        <v>14</v>
      </c>
      <c r="D4" s="193" t="s">
        <v>83</v>
      </c>
      <c r="E4" s="193"/>
      <c r="F4" s="193"/>
      <c r="G4" s="193"/>
      <c r="H4" s="193"/>
      <c r="I4" s="193"/>
      <c r="J4" s="193"/>
      <c r="K4" s="193"/>
      <c r="L4" s="193"/>
      <c r="M4" s="193"/>
      <c r="N4" s="193"/>
      <c r="O4" s="193"/>
      <c r="P4" s="193"/>
      <c r="Q4" s="193"/>
      <c r="R4" s="193"/>
      <c r="S4" s="193"/>
      <c r="T4" s="193"/>
      <c r="U4" s="193"/>
      <c r="V4" s="193"/>
    </row>
    <row r="5" spans="1:22" s="45" customFormat="1" ht="15">
      <c r="A5" s="47"/>
      <c r="B5" s="48"/>
      <c r="C5" s="49"/>
      <c r="D5" s="48"/>
      <c r="E5" s="48"/>
      <c r="F5" s="48"/>
      <c r="G5" s="48"/>
      <c r="H5" s="48"/>
      <c r="I5" s="48"/>
      <c r="J5" s="48"/>
      <c r="K5" s="48"/>
      <c r="L5" s="48"/>
      <c r="M5" s="48"/>
      <c r="N5" s="50"/>
      <c r="O5" s="50"/>
      <c r="P5" s="50"/>
      <c r="Q5" s="50"/>
      <c r="R5" s="50"/>
      <c r="S5" s="51"/>
      <c r="T5" s="50"/>
      <c r="U5" s="50"/>
      <c r="V5" s="131"/>
    </row>
    <row r="6" spans="1:23" s="53" customFormat="1" ht="42.75" customHeight="1">
      <c r="A6" s="177" t="s">
        <v>31</v>
      </c>
      <c r="B6" s="177" t="s">
        <v>32</v>
      </c>
      <c r="C6" s="177" t="s">
        <v>33</v>
      </c>
      <c r="D6" s="177" t="s">
        <v>34</v>
      </c>
      <c r="E6" s="177"/>
      <c r="F6" s="177" t="s">
        <v>218</v>
      </c>
      <c r="G6" s="177"/>
      <c r="H6" s="177"/>
      <c r="I6" s="177"/>
      <c r="J6" s="177"/>
      <c r="K6" s="177"/>
      <c r="L6" s="177"/>
      <c r="M6" s="177"/>
      <c r="N6" s="177"/>
      <c r="O6" s="177"/>
      <c r="P6" s="177"/>
      <c r="Q6" s="177"/>
      <c r="R6" s="177"/>
      <c r="S6" s="177"/>
      <c r="T6" s="177" t="s">
        <v>38</v>
      </c>
      <c r="U6" s="177"/>
      <c r="V6" s="194" t="s">
        <v>301</v>
      </c>
      <c r="W6" s="52"/>
    </row>
    <row r="7" spans="1:23" s="53" customFormat="1" ht="68.25" customHeight="1">
      <c r="A7" s="177"/>
      <c r="B7" s="177"/>
      <c r="C7" s="177"/>
      <c r="D7" s="54" t="s">
        <v>35</v>
      </c>
      <c r="E7" s="54" t="s">
        <v>36</v>
      </c>
      <c r="F7" s="123" t="s">
        <v>37</v>
      </c>
      <c r="G7" s="55" t="s">
        <v>15</v>
      </c>
      <c r="H7" s="55" t="s">
        <v>16</v>
      </c>
      <c r="I7" s="55" t="s">
        <v>17</v>
      </c>
      <c r="J7" s="55" t="s">
        <v>18</v>
      </c>
      <c r="K7" s="55" t="s">
        <v>19</v>
      </c>
      <c r="L7" s="55" t="s">
        <v>20</v>
      </c>
      <c r="M7" s="55" t="s">
        <v>21</v>
      </c>
      <c r="N7" s="55" t="s">
        <v>22</v>
      </c>
      <c r="O7" s="55" t="s">
        <v>23</v>
      </c>
      <c r="P7" s="55" t="s">
        <v>24</v>
      </c>
      <c r="Q7" s="55" t="s">
        <v>25</v>
      </c>
      <c r="R7" s="55" t="s">
        <v>26</v>
      </c>
      <c r="S7" s="46" t="s">
        <v>27</v>
      </c>
      <c r="T7" s="46" t="s">
        <v>39</v>
      </c>
      <c r="U7" s="46" t="s">
        <v>40</v>
      </c>
      <c r="V7" s="194"/>
      <c r="W7" s="52"/>
    </row>
    <row r="8" spans="1:23" s="60" customFormat="1" ht="32.25" customHeight="1">
      <c r="A8" s="180" t="s">
        <v>107</v>
      </c>
      <c r="B8" s="180" t="s">
        <v>108</v>
      </c>
      <c r="C8" s="175" t="s">
        <v>222</v>
      </c>
      <c r="D8" s="188" t="s">
        <v>84</v>
      </c>
      <c r="E8" s="188"/>
      <c r="F8" s="56" t="s">
        <v>28</v>
      </c>
      <c r="G8" s="57">
        <v>0.1</v>
      </c>
      <c r="H8" s="57">
        <v>0.05</v>
      </c>
      <c r="I8" s="57">
        <v>0.1</v>
      </c>
      <c r="J8" s="57">
        <v>0.2</v>
      </c>
      <c r="K8" s="57">
        <v>0.15</v>
      </c>
      <c r="L8" s="57">
        <v>0.15</v>
      </c>
      <c r="M8" s="58">
        <v>0.1</v>
      </c>
      <c r="N8" s="58">
        <v>0.1</v>
      </c>
      <c r="O8" s="58">
        <v>0.05</v>
      </c>
      <c r="P8" s="57">
        <v>0</v>
      </c>
      <c r="Q8" s="57">
        <v>0</v>
      </c>
      <c r="R8" s="57">
        <v>0</v>
      </c>
      <c r="S8" s="59">
        <f>SUM(G8:R8)</f>
        <v>1</v>
      </c>
      <c r="T8" s="183">
        <f>SUM(U8:U15)</f>
        <v>0.1</v>
      </c>
      <c r="U8" s="179">
        <v>0.03</v>
      </c>
      <c r="V8" s="187" t="s">
        <v>250</v>
      </c>
      <c r="W8" s="45">
        <f>LEN(V8)</f>
        <v>1653</v>
      </c>
    </row>
    <row r="9" spans="1:22" s="60" customFormat="1" ht="32.25" customHeight="1">
      <c r="A9" s="180"/>
      <c r="B9" s="180"/>
      <c r="C9" s="176"/>
      <c r="D9" s="188"/>
      <c r="E9" s="188"/>
      <c r="F9" s="61" t="s">
        <v>29</v>
      </c>
      <c r="G9" s="62">
        <v>0.1</v>
      </c>
      <c r="H9" s="62">
        <v>0.05</v>
      </c>
      <c r="I9" s="62">
        <v>0.05</v>
      </c>
      <c r="J9" s="62">
        <v>0.2</v>
      </c>
      <c r="K9" s="62">
        <v>0.15</v>
      </c>
      <c r="L9" s="62">
        <v>0.1</v>
      </c>
      <c r="M9" s="63">
        <v>0.2</v>
      </c>
      <c r="N9" s="63">
        <v>0.09</v>
      </c>
      <c r="O9" s="63">
        <v>0.04</v>
      </c>
      <c r="P9" s="62">
        <v>0</v>
      </c>
      <c r="Q9" s="62">
        <v>0.02</v>
      </c>
      <c r="R9" s="62">
        <v>0</v>
      </c>
      <c r="S9" s="64">
        <f>SUM(G9:R9)</f>
        <v>1</v>
      </c>
      <c r="T9" s="183"/>
      <c r="U9" s="179"/>
      <c r="V9" s="187"/>
    </row>
    <row r="10" spans="1:23" s="60" customFormat="1" ht="32.25" customHeight="1">
      <c r="A10" s="180"/>
      <c r="B10" s="180"/>
      <c r="C10" s="175" t="s">
        <v>223</v>
      </c>
      <c r="D10" s="188" t="s">
        <v>84</v>
      </c>
      <c r="E10" s="188"/>
      <c r="F10" s="56" t="s">
        <v>28</v>
      </c>
      <c r="G10" s="57">
        <v>0.15</v>
      </c>
      <c r="H10" s="57">
        <v>0.1</v>
      </c>
      <c r="I10" s="57">
        <v>0.1</v>
      </c>
      <c r="J10" s="57">
        <v>0.1</v>
      </c>
      <c r="K10" s="57">
        <v>0.1</v>
      </c>
      <c r="L10" s="57">
        <v>0</v>
      </c>
      <c r="M10" s="58">
        <v>0.15</v>
      </c>
      <c r="N10" s="58">
        <v>0.1</v>
      </c>
      <c r="O10" s="58">
        <v>0.1</v>
      </c>
      <c r="P10" s="57">
        <v>0.1</v>
      </c>
      <c r="Q10" s="57">
        <v>0</v>
      </c>
      <c r="R10" s="57">
        <v>0</v>
      </c>
      <c r="S10" s="59">
        <f>SUM(G10:R10)</f>
        <v>0.9999999999999999</v>
      </c>
      <c r="T10" s="183"/>
      <c r="U10" s="179">
        <v>0.02</v>
      </c>
      <c r="V10" s="184" t="s">
        <v>251</v>
      </c>
      <c r="W10" s="45">
        <f>LEN(V10)</f>
        <v>1963</v>
      </c>
    </row>
    <row r="11" spans="1:22" s="60" customFormat="1" ht="32.25" customHeight="1">
      <c r="A11" s="180"/>
      <c r="B11" s="180"/>
      <c r="C11" s="176"/>
      <c r="D11" s="188"/>
      <c r="E11" s="188"/>
      <c r="F11" s="61" t="s">
        <v>29</v>
      </c>
      <c r="G11" s="62">
        <v>0.15</v>
      </c>
      <c r="H11" s="62">
        <v>0.1</v>
      </c>
      <c r="I11" s="62">
        <v>0.1</v>
      </c>
      <c r="J11" s="62">
        <v>0.1</v>
      </c>
      <c r="K11" s="62">
        <v>0.1</v>
      </c>
      <c r="L11" s="62">
        <v>0</v>
      </c>
      <c r="M11" s="63">
        <v>0.15</v>
      </c>
      <c r="N11" s="63">
        <v>0.1</v>
      </c>
      <c r="O11" s="63">
        <v>0.1</v>
      </c>
      <c r="P11" s="62">
        <v>0.1</v>
      </c>
      <c r="Q11" s="62">
        <v>0</v>
      </c>
      <c r="R11" s="62">
        <v>0</v>
      </c>
      <c r="S11" s="64">
        <f>SUM(G11:R11)</f>
        <v>0.9999999999999999</v>
      </c>
      <c r="T11" s="183"/>
      <c r="U11" s="179"/>
      <c r="V11" s="186"/>
    </row>
    <row r="12" spans="1:23" s="60" customFormat="1" ht="32.25" customHeight="1">
      <c r="A12" s="180"/>
      <c r="B12" s="180"/>
      <c r="C12" s="175" t="s">
        <v>224</v>
      </c>
      <c r="D12" s="188" t="s">
        <v>84</v>
      </c>
      <c r="E12" s="188"/>
      <c r="F12" s="56" t="s">
        <v>28</v>
      </c>
      <c r="G12" s="57">
        <v>0</v>
      </c>
      <c r="H12" s="57">
        <v>0.2</v>
      </c>
      <c r="I12" s="57">
        <v>0.3</v>
      </c>
      <c r="J12" s="57">
        <v>0</v>
      </c>
      <c r="K12" s="57">
        <v>0</v>
      </c>
      <c r="L12" s="57">
        <v>0</v>
      </c>
      <c r="M12" s="58">
        <v>0.2</v>
      </c>
      <c r="N12" s="58">
        <v>0.3</v>
      </c>
      <c r="O12" s="58">
        <v>0</v>
      </c>
      <c r="P12" s="57">
        <v>0</v>
      </c>
      <c r="Q12" s="57">
        <v>0</v>
      </c>
      <c r="R12" s="57">
        <v>0</v>
      </c>
      <c r="S12" s="59">
        <f>SUM(G12:R12)</f>
        <v>1</v>
      </c>
      <c r="T12" s="183"/>
      <c r="U12" s="179">
        <v>0.02</v>
      </c>
      <c r="V12" s="184" t="s">
        <v>253</v>
      </c>
      <c r="W12" s="45">
        <f>LEN(V12)</f>
        <v>1917</v>
      </c>
    </row>
    <row r="13" spans="1:22" s="60" customFormat="1" ht="32.25" customHeight="1">
      <c r="A13" s="180"/>
      <c r="B13" s="180"/>
      <c r="C13" s="176"/>
      <c r="D13" s="188"/>
      <c r="E13" s="188"/>
      <c r="F13" s="61" t="s">
        <v>29</v>
      </c>
      <c r="G13" s="62">
        <v>0</v>
      </c>
      <c r="H13" s="62">
        <v>0.2</v>
      </c>
      <c r="I13" s="62">
        <v>0.3</v>
      </c>
      <c r="J13" s="62">
        <v>0</v>
      </c>
      <c r="K13" s="62">
        <v>0</v>
      </c>
      <c r="L13" s="62">
        <v>0</v>
      </c>
      <c r="M13" s="63">
        <v>0.2</v>
      </c>
      <c r="N13" s="63">
        <v>0.3</v>
      </c>
      <c r="O13" s="63">
        <v>0</v>
      </c>
      <c r="P13" s="62">
        <v>0</v>
      </c>
      <c r="Q13" s="62">
        <v>0</v>
      </c>
      <c r="R13" s="62">
        <v>0</v>
      </c>
      <c r="S13" s="64">
        <f aca="true" t="shared" si="0" ref="S13:S31">SUM(G13:R13)</f>
        <v>1</v>
      </c>
      <c r="T13" s="183"/>
      <c r="U13" s="179"/>
      <c r="V13" s="186"/>
    </row>
    <row r="14" spans="1:23" s="60" customFormat="1" ht="32.25" customHeight="1">
      <c r="A14" s="180"/>
      <c r="B14" s="180"/>
      <c r="C14" s="175" t="s">
        <v>225</v>
      </c>
      <c r="D14" s="188" t="s">
        <v>84</v>
      </c>
      <c r="E14" s="188"/>
      <c r="F14" s="56" t="s">
        <v>28</v>
      </c>
      <c r="G14" s="57">
        <v>0.15</v>
      </c>
      <c r="H14" s="57">
        <v>0.08</v>
      </c>
      <c r="I14" s="57">
        <v>0.08</v>
      </c>
      <c r="J14" s="57">
        <v>0.08</v>
      </c>
      <c r="K14" s="57">
        <v>0.08</v>
      </c>
      <c r="L14" s="57">
        <v>0.08</v>
      </c>
      <c r="M14" s="58">
        <v>0.1</v>
      </c>
      <c r="N14" s="58">
        <v>0.06</v>
      </c>
      <c r="O14" s="58">
        <v>0.08</v>
      </c>
      <c r="P14" s="57">
        <v>0.08</v>
      </c>
      <c r="Q14" s="57">
        <v>0.08</v>
      </c>
      <c r="R14" s="57">
        <v>0.05</v>
      </c>
      <c r="S14" s="59">
        <f t="shared" si="0"/>
        <v>0.9999999999999999</v>
      </c>
      <c r="T14" s="183"/>
      <c r="U14" s="179">
        <v>0.03</v>
      </c>
      <c r="V14" s="184" t="s">
        <v>252</v>
      </c>
      <c r="W14" s="45">
        <f>LEN(V14)</f>
        <v>1951</v>
      </c>
    </row>
    <row r="15" spans="1:22" s="60" customFormat="1" ht="32.25" customHeight="1">
      <c r="A15" s="180"/>
      <c r="B15" s="180"/>
      <c r="C15" s="176"/>
      <c r="D15" s="188"/>
      <c r="E15" s="188"/>
      <c r="F15" s="61" t="s">
        <v>29</v>
      </c>
      <c r="G15" s="65">
        <v>0.15</v>
      </c>
      <c r="H15" s="65">
        <v>0.08</v>
      </c>
      <c r="I15" s="65">
        <v>0.08</v>
      </c>
      <c r="J15" s="65">
        <v>0.08</v>
      </c>
      <c r="K15" s="65">
        <v>0.08</v>
      </c>
      <c r="L15" s="65">
        <v>0.08</v>
      </c>
      <c r="M15" s="66">
        <v>0.1</v>
      </c>
      <c r="N15" s="66">
        <v>0.06</v>
      </c>
      <c r="O15" s="66">
        <v>0.08</v>
      </c>
      <c r="P15" s="65">
        <v>0.08</v>
      </c>
      <c r="Q15" s="65">
        <v>0.08</v>
      </c>
      <c r="R15" s="65">
        <v>0.05</v>
      </c>
      <c r="S15" s="64">
        <f t="shared" si="0"/>
        <v>0.9999999999999999</v>
      </c>
      <c r="T15" s="183"/>
      <c r="U15" s="179"/>
      <c r="V15" s="185"/>
    </row>
    <row r="16" spans="1:23" s="60" customFormat="1" ht="32.25" customHeight="1">
      <c r="A16" s="180"/>
      <c r="B16" s="180" t="s">
        <v>102</v>
      </c>
      <c r="C16" s="175" t="s">
        <v>226</v>
      </c>
      <c r="D16" s="182" t="s">
        <v>84</v>
      </c>
      <c r="E16" s="182"/>
      <c r="F16" s="61" t="s">
        <v>28</v>
      </c>
      <c r="G16" s="57">
        <v>0.083</v>
      </c>
      <c r="H16" s="57">
        <v>0.083</v>
      </c>
      <c r="I16" s="57">
        <v>0.084</v>
      </c>
      <c r="J16" s="57">
        <v>0.083</v>
      </c>
      <c r="K16" s="57">
        <v>0.083</v>
      </c>
      <c r="L16" s="57">
        <v>0.084</v>
      </c>
      <c r="M16" s="58">
        <v>0.083</v>
      </c>
      <c r="N16" s="58">
        <v>0.083</v>
      </c>
      <c r="O16" s="58">
        <v>0.084</v>
      </c>
      <c r="P16" s="57">
        <v>0.083</v>
      </c>
      <c r="Q16" s="57">
        <v>0.083</v>
      </c>
      <c r="R16" s="57">
        <v>0.084</v>
      </c>
      <c r="S16" s="59">
        <f t="shared" si="0"/>
        <v>0.9999999999999998</v>
      </c>
      <c r="T16" s="183">
        <f>SUM(U16:U23)</f>
        <v>0.2</v>
      </c>
      <c r="U16" s="179">
        <v>0.07</v>
      </c>
      <c r="V16" s="184" t="s">
        <v>254</v>
      </c>
      <c r="W16" s="45">
        <f>LEN(V16)</f>
        <v>1748</v>
      </c>
    </row>
    <row r="17" spans="1:22" s="60" customFormat="1" ht="32.25" customHeight="1">
      <c r="A17" s="180"/>
      <c r="B17" s="180"/>
      <c r="C17" s="176"/>
      <c r="D17" s="182"/>
      <c r="E17" s="182"/>
      <c r="F17" s="61" t="s">
        <v>29</v>
      </c>
      <c r="G17" s="62">
        <v>0.083</v>
      </c>
      <c r="H17" s="62">
        <v>0.083</v>
      </c>
      <c r="I17" s="62">
        <v>0.084</v>
      </c>
      <c r="J17" s="62">
        <v>0.083</v>
      </c>
      <c r="K17" s="62">
        <v>0.083</v>
      </c>
      <c r="L17" s="62">
        <v>0.084</v>
      </c>
      <c r="M17" s="63">
        <v>0.083</v>
      </c>
      <c r="N17" s="63">
        <v>0.083</v>
      </c>
      <c r="O17" s="63">
        <v>0.083</v>
      </c>
      <c r="P17" s="62">
        <v>0.084</v>
      </c>
      <c r="Q17" s="62">
        <v>0.083</v>
      </c>
      <c r="R17" s="62">
        <v>0.084</v>
      </c>
      <c r="S17" s="64">
        <f t="shared" si="0"/>
        <v>0.9999999999999998</v>
      </c>
      <c r="T17" s="183"/>
      <c r="U17" s="179"/>
      <c r="V17" s="185"/>
    </row>
    <row r="18" spans="1:23" s="60" customFormat="1" ht="32.25" customHeight="1">
      <c r="A18" s="180"/>
      <c r="B18" s="180"/>
      <c r="C18" s="187" t="s">
        <v>227</v>
      </c>
      <c r="D18" s="182" t="s">
        <v>84</v>
      </c>
      <c r="E18" s="182"/>
      <c r="F18" s="61" t="s">
        <v>28</v>
      </c>
      <c r="G18" s="57">
        <v>0.061</v>
      </c>
      <c r="H18" s="57">
        <v>0.061</v>
      </c>
      <c r="I18" s="57">
        <v>0.061</v>
      </c>
      <c r="J18" s="57">
        <v>0.15</v>
      </c>
      <c r="K18" s="57">
        <v>0.061</v>
      </c>
      <c r="L18" s="57">
        <v>0.061</v>
      </c>
      <c r="M18" s="58">
        <v>0.061</v>
      </c>
      <c r="N18" s="58">
        <v>0.15</v>
      </c>
      <c r="O18" s="58">
        <v>0.061</v>
      </c>
      <c r="P18" s="57">
        <v>0.061</v>
      </c>
      <c r="Q18" s="57">
        <v>0.062</v>
      </c>
      <c r="R18" s="57">
        <v>0.15</v>
      </c>
      <c r="S18" s="59">
        <f t="shared" si="0"/>
        <v>1</v>
      </c>
      <c r="T18" s="183"/>
      <c r="U18" s="179">
        <v>0.04</v>
      </c>
      <c r="V18" s="184" t="s">
        <v>262</v>
      </c>
      <c r="W18" s="45">
        <f>LEN(V18)</f>
        <v>1852</v>
      </c>
    </row>
    <row r="19" spans="1:22" s="60" customFormat="1" ht="32.25" customHeight="1">
      <c r="A19" s="180"/>
      <c r="B19" s="180"/>
      <c r="C19" s="187"/>
      <c r="D19" s="182"/>
      <c r="E19" s="182"/>
      <c r="F19" s="61" t="s">
        <v>29</v>
      </c>
      <c r="G19" s="62">
        <v>0.061</v>
      </c>
      <c r="H19" s="62">
        <v>0.061</v>
      </c>
      <c r="I19" s="63">
        <v>0.061</v>
      </c>
      <c r="J19" s="62">
        <v>0.15</v>
      </c>
      <c r="K19" s="62">
        <v>0.061</v>
      </c>
      <c r="L19" s="62">
        <v>0.061</v>
      </c>
      <c r="M19" s="63">
        <v>0.061</v>
      </c>
      <c r="N19" s="63">
        <v>0.15</v>
      </c>
      <c r="O19" s="63">
        <v>0.061</v>
      </c>
      <c r="P19" s="62">
        <v>0.061</v>
      </c>
      <c r="Q19" s="62">
        <v>0.062</v>
      </c>
      <c r="R19" s="62">
        <v>0.15</v>
      </c>
      <c r="S19" s="64">
        <f t="shared" si="0"/>
        <v>1</v>
      </c>
      <c r="T19" s="183"/>
      <c r="U19" s="179"/>
      <c r="V19" s="185"/>
    </row>
    <row r="20" spans="1:23" s="60" customFormat="1" ht="32.25" customHeight="1">
      <c r="A20" s="180"/>
      <c r="B20" s="180"/>
      <c r="C20" s="187" t="s">
        <v>228</v>
      </c>
      <c r="D20" s="182" t="s">
        <v>84</v>
      </c>
      <c r="E20" s="182"/>
      <c r="F20" s="61" t="s">
        <v>28</v>
      </c>
      <c r="G20" s="57">
        <v>0.08</v>
      </c>
      <c r="H20" s="57">
        <v>0.08</v>
      </c>
      <c r="I20" s="57">
        <v>0.093</v>
      </c>
      <c r="J20" s="57">
        <v>0.08</v>
      </c>
      <c r="K20" s="57">
        <v>0.08</v>
      </c>
      <c r="L20" s="57">
        <v>0.08</v>
      </c>
      <c r="M20" s="58">
        <v>0.093</v>
      </c>
      <c r="N20" s="58">
        <v>0.08</v>
      </c>
      <c r="O20" s="58">
        <v>0.08</v>
      </c>
      <c r="P20" s="57">
        <v>0.08</v>
      </c>
      <c r="Q20" s="57">
        <v>0.094</v>
      </c>
      <c r="R20" s="57">
        <v>0.08</v>
      </c>
      <c r="S20" s="59">
        <f t="shared" si="0"/>
        <v>0.9999999999999999</v>
      </c>
      <c r="T20" s="183"/>
      <c r="U20" s="179">
        <v>0.03</v>
      </c>
      <c r="V20" s="187" t="s">
        <v>255</v>
      </c>
      <c r="W20" s="45">
        <f>LEN(V20)</f>
        <v>1956</v>
      </c>
    </row>
    <row r="21" spans="1:22" s="60" customFormat="1" ht="32.25" customHeight="1">
      <c r="A21" s="180"/>
      <c r="B21" s="180"/>
      <c r="C21" s="187"/>
      <c r="D21" s="182"/>
      <c r="E21" s="182"/>
      <c r="F21" s="61" t="s">
        <v>29</v>
      </c>
      <c r="G21" s="62">
        <v>0.08</v>
      </c>
      <c r="H21" s="62">
        <v>0.08</v>
      </c>
      <c r="I21" s="63">
        <v>0.093</v>
      </c>
      <c r="J21" s="62">
        <v>0.08</v>
      </c>
      <c r="K21" s="62">
        <v>0.08</v>
      </c>
      <c r="L21" s="62">
        <v>0.06</v>
      </c>
      <c r="M21" s="63">
        <v>0.093</v>
      </c>
      <c r="N21" s="63">
        <v>0.08</v>
      </c>
      <c r="O21" s="63">
        <v>0.08</v>
      </c>
      <c r="P21" s="68">
        <v>0.09</v>
      </c>
      <c r="Q21" s="68">
        <v>0.094</v>
      </c>
      <c r="R21" s="68">
        <v>0.09</v>
      </c>
      <c r="S21" s="64">
        <f t="shared" si="0"/>
        <v>0.9999999999999999</v>
      </c>
      <c r="T21" s="183"/>
      <c r="U21" s="179"/>
      <c r="V21" s="191"/>
    </row>
    <row r="22" spans="1:23" s="60" customFormat="1" ht="32.25" customHeight="1">
      <c r="A22" s="180"/>
      <c r="B22" s="180"/>
      <c r="C22" s="187" t="s">
        <v>302</v>
      </c>
      <c r="D22" s="182" t="s">
        <v>84</v>
      </c>
      <c r="E22" s="182"/>
      <c r="F22" s="61" t="s">
        <v>28</v>
      </c>
      <c r="G22" s="57">
        <v>0.083</v>
      </c>
      <c r="H22" s="57">
        <v>0.083</v>
      </c>
      <c r="I22" s="57">
        <v>0.084</v>
      </c>
      <c r="J22" s="57">
        <v>0.083</v>
      </c>
      <c r="K22" s="57">
        <v>0.083</v>
      </c>
      <c r="L22" s="57">
        <v>0.084</v>
      </c>
      <c r="M22" s="58">
        <v>0.083</v>
      </c>
      <c r="N22" s="58">
        <v>0.083</v>
      </c>
      <c r="O22" s="58">
        <v>0.084</v>
      </c>
      <c r="P22" s="57">
        <v>0.083</v>
      </c>
      <c r="Q22" s="57">
        <v>0.083</v>
      </c>
      <c r="R22" s="57">
        <v>0.084</v>
      </c>
      <c r="S22" s="59">
        <f t="shared" si="0"/>
        <v>0.9999999999999998</v>
      </c>
      <c r="T22" s="183"/>
      <c r="U22" s="179">
        <v>0.06</v>
      </c>
      <c r="V22" s="184" t="s">
        <v>263</v>
      </c>
      <c r="W22" s="45">
        <f>LEN(V22)</f>
        <v>1985</v>
      </c>
    </row>
    <row r="23" spans="1:22" s="60" customFormat="1" ht="32.25" customHeight="1">
      <c r="A23" s="180"/>
      <c r="B23" s="180"/>
      <c r="C23" s="187"/>
      <c r="D23" s="182"/>
      <c r="E23" s="182"/>
      <c r="F23" s="61" t="s">
        <v>29</v>
      </c>
      <c r="G23" s="62">
        <v>0.083</v>
      </c>
      <c r="H23" s="62">
        <v>0.083</v>
      </c>
      <c r="I23" s="62">
        <v>0.084</v>
      </c>
      <c r="J23" s="62">
        <v>0.083</v>
      </c>
      <c r="K23" s="62">
        <v>0.083</v>
      </c>
      <c r="L23" s="62">
        <v>0.084</v>
      </c>
      <c r="M23" s="63">
        <v>0.083</v>
      </c>
      <c r="N23" s="63">
        <v>0.083</v>
      </c>
      <c r="O23" s="63">
        <v>0.084</v>
      </c>
      <c r="P23" s="62">
        <v>0.083</v>
      </c>
      <c r="Q23" s="62">
        <v>0.083</v>
      </c>
      <c r="R23" s="62">
        <v>0.084</v>
      </c>
      <c r="S23" s="64">
        <f t="shared" si="0"/>
        <v>0.9999999999999998</v>
      </c>
      <c r="T23" s="183"/>
      <c r="U23" s="179"/>
      <c r="V23" s="185"/>
    </row>
    <row r="24" spans="1:23" s="60" customFormat="1" ht="32.25" customHeight="1">
      <c r="A24" s="180"/>
      <c r="B24" s="180" t="s">
        <v>85</v>
      </c>
      <c r="C24" s="187" t="s">
        <v>229</v>
      </c>
      <c r="D24" s="182" t="s">
        <v>84</v>
      </c>
      <c r="E24" s="182"/>
      <c r="F24" s="61" t="s">
        <v>28</v>
      </c>
      <c r="G24" s="57">
        <v>0.083</v>
      </c>
      <c r="H24" s="57">
        <v>0.084</v>
      </c>
      <c r="I24" s="57">
        <v>0.083</v>
      </c>
      <c r="J24" s="57">
        <v>0.083</v>
      </c>
      <c r="K24" s="57">
        <v>0.084</v>
      </c>
      <c r="L24" s="57">
        <v>0.083</v>
      </c>
      <c r="M24" s="58">
        <v>0.083</v>
      </c>
      <c r="N24" s="58">
        <v>0.084</v>
      </c>
      <c r="O24" s="58">
        <v>0.083</v>
      </c>
      <c r="P24" s="57">
        <v>0.084</v>
      </c>
      <c r="Q24" s="57">
        <v>0.083</v>
      </c>
      <c r="R24" s="57">
        <v>0.083</v>
      </c>
      <c r="S24" s="59">
        <f t="shared" si="0"/>
        <v>0.9999999999999998</v>
      </c>
      <c r="T24" s="183">
        <f>SUM(U24:U27)</f>
        <v>0.1</v>
      </c>
      <c r="U24" s="179">
        <v>0.06</v>
      </c>
      <c r="V24" s="175" t="s">
        <v>256</v>
      </c>
      <c r="W24" s="45">
        <f>LEN(V24)</f>
        <v>1948</v>
      </c>
    </row>
    <row r="25" spans="1:22" s="60" customFormat="1" ht="32.25" customHeight="1">
      <c r="A25" s="180"/>
      <c r="B25" s="180"/>
      <c r="C25" s="187"/>
      <c r="D25" s="182"/>
      <c r="E25" s="182"/>
      <c r="F25" s="61" t="s">
        <v>29</v>
      </c>
      <c r="G25" s="62">
        <v>0.083</v>
      </c>
      <c r="H25" s="62">
        <v>0.084</v>
      </c>
      <c r="I25" s="62">
        <v>0.083</v>
      </c>
      <c r="J25" s="62">
        <v>0.083</v>
      </c>
      <c r="K25" s="62">
        <v>0.084</v>
      </c>
      <c r="L25" s="62">
        <v>0.083</v>
      </c>
      <c r="M25" s="63">
        <v>0.083</v>
      </c>
      <c r="N25" s="63">
        <v>0.084</v>
      </c>
      <c r="O25" s="63">
        <v>0.083</v>
      </c>
      <c r="P25" s="62">
        <v>0.084</v>
      </c>
      <c r="Q25" s="62">
        <v>0.083</v>
      </c>
      <c r="R25" s="62">
        <v>0.083</v>
      </c>
      <c r="S25" s="64">
        <f t="shared" si="0"/>
        <v>0.9999999999999998</v>
      </c>
      <c r="T25" s="183"/>
      <c r="U25" s="179"/>
      <c r="V25" s="176"/>
    </row>
    <row r="26" spans="1:23" s="60" customFormat="1" ht="32.25" customHeight="1">
      <c r="A26" s="180"/>
      <c r="B26" s="180"/>
      <c r="C26" s="187" t="s">
        <v>230</v>
      </c>
      <c r="D26" s="182" t="s">
        <v>84</v>
      </c>
      <c r="E26" s="182"/>
      <c r="F26" s="61" t="s">
        <v>28</v>
      </c>
      <c r="G26" s="57">
        <v>0</v>
      </c>
      <c r="H26" s="57">
        <v>0</v>
      </c>
      <c r="I26" s="57">
        <v>0.25</v>
      </c>
      <c r="J26" s="57">
        <v>0</v>
      </c>
      <c r="K26" s="57">
        <v>0</v>
      </c>
      <c r="L26" s="57">
        <v>0.25</v>
      </c>
      <c r="M26" s="58">
        <v>0</v>
      </c>
      <c r="N26" s="58">
        <v>0</v>
      </c>
      <c r="O26" s="58">
        <v>0.25</v>
      </c>
      <c r="P26" s="57">
        <v>0</v>
      </c>
      <c r="Q26" s="57">
        <v>0</v>
      </c>
      <c r="R26" s="57">
        <v>0.25</v>
      </c>
      <c r="S26" s="59">
        <f t="shared" si="0"/>
        <v>1</v>
      </c>
      <c r="T26" s="183"/>
      <c r="U26" s="179">
        <v>0.04</v>
      </c>
      <c r="V26" s="187" t="s">
        <v>257</v>
      </c>
      <c r="W26" s="45">
        <f>LEN(V26)</f>
        <v>1934</v>
      </c>
    </row>
    <row r="27" spans="1:22" s="60" customFormat="1" ht="32.25" customHeight="1">
      <c r="A27" s="180"/>
      <c r="B27" s="180"/>
      <c r="C27" s="187"/>
      <c r="D27" s="182"/>
      <c r="E27" s="182"/>
      <c r="F27" s="61" t="s">
        <v>29</v>
      </c>
      <c r="G27" s="62">
        <v>0</v>
      </c>
      <c r="H27" s="62">
        <v>0</v>
      </c>
      <c r="I27" s="62">
        <v>0.25</v>
      </c>
      <c r="J27" s="62">
        <v>0</v>
      </c>
      <c r="K27" s="62">
        <v>0</v>
      </c>
      <c r="L27" s="62">
        <v>0.25</v>
      </c>
      <c r="M27" s="63">
        <v>0</v>
      </c>
      <c r="N27" s="63">
        <v>0</v>
      </c>
      <c r="O27" s="63">
        <v>0.25</v>
      </c>
      <c r="P27" s="62">
        <v>0</v>
      </c>
      <c r="Q27" s="62">
        <v>0</v>
      </c>
      <c r="R27" s="62">
        <v>0.25</v>
      </c>
      <c r="S27" s="64">
        <f t="shared" si="0"/>
        <v>1</v>
      </c>
      <c r="T27" s="183"/>
      <c r="U27" s="179"/>
      <c r="V27" s="187"/>
    </row>
    <row r="28" spans="1:23" s="60" customFormat="1" ht="32.25" customHeight="1">
      <c r="A28" s="180"/>
      <c r="B28" s="180" t="s">
        <v>109</v>
      </c>
      <c r="C28" s="187" t="s">
        <v>231</v>
      </c>
      <c r="D28" s="182" t="s">
        <v>84</v>
      </c>
      <c r="E28" s="188"/>
      <c r="F28" s="56" t="s">
        <v>28</v>
      </c>
      <c r="G28" s="57">
        <v>0.05</v>
      </c>
      <c r="H28" s="57">
        <v>0.05</v>
      </c>
      <c r="I28" s="57">
        <v>0.15</v>
      </c>
      <c r="J28" s="57">
        <v>0.05</v>
      </c>
      <c r="K28" s="57">
        <v>0.05</v>
      </c>
      <c r="L28" s="57">
        <v>0.15</v>
      </c>
      <c r="M28" s="58">
        <v>0.05</v>
      </c>
      <c r="N28" s="58">
        <v>0.05</v>
      </c>
      <c r="O28" s="58">
        <v>0.15</v>
      </c>
      <c r="P28" s="57">
        <v>0.05</v>
      </c>
      <c r="Q28" s="57">
        <v>0.05</v>
      </c>
      <c r="R28" s="57">
        <v>0.15</v>
      </c>
      <c r="S28" s="59">
        <f t="shared" si="0"/>
        <v>1.0000000000000002</v>
      </c>
      <c r="T28" s="183">
        <f>SUM(U28:U37)</f>
        <v>0.2</v>
      </c>
      <c r="U28" s="179">
        <v>0.02</v>
      </c>
      <c r="V28" s="184" t="s">
        <v>290</v>
      </c>
      <c r="W28" s="45">
        <f>LEN(V28)</f>
        <v>1634</v>
      </c>
    </row>
    <row r="29" spans="1:22" s="60" customFormat="1" ht="32.25" customHeight="1">
      <c r="A29" s="180"/>
      <c r="B29" s="180"/>
      <c r="C29" s="187"/>
      <c r="D29" s="182"/>
      <c r="E29" s="188"/>
      <c r="F29" s="61" t="s">
        <v>29</v>
      </c>
      <c r="G29" s="62">
        <v>0.05</v>
      </c>
      <c r="H29" s="62">
        <v>0.05</v>
      </c>
      <c r="I29" s="62">
        <v>0.15</v>
      </c>
      <c r="J29" s="62">
        <v>0.05</v>
      </c>
      <c r="K29" s="62">
        <v>0.05</v>
      </c>
      <c r="L29" s="62">
        <v>0.15</v>
      </c>
      <c r="M29" s="63">
        <v>0.05</v>
      </c>
      <c r="N29" s="63">
        <v>0.05</v>
      </c>
      <c r="O29" s="63">
        <v>0.15</v>
      </c>
      <c r="P29" s="62">
        <v>0.05</v>
      </c>
      <c r="Q29" s="62">
        <v>0.05</v>
      </c>
      <c r="R29" s="62">
        <v>0.15</v>
      </c>
      <c r="S29" s="64">
        <f t="shared" si="0"/>
        <v>1.0000000000000002</v>
      </c>
      <c r="T29" s="183"/>
      <c r="U29" s="179"/>
      <c r="V29" s="185"/>
    </row>
    <row r="30" spans="1:23" s="60" customFormat="1" ht="32.25" customHeight="1">
      <c r="A30" s="180"/>
      <c r="B30" s="180"/>
      <c r="C30" s="187" t="s">
        <v>232</v>
      </c>
      <c r="D30" s="182" t="s">
        <v>84</v>
      </c>
      <c r="E30" s="188"/>
      <c r="F30" s="56" t="s">
        <v>28</v>
      </c>
      <c r="G30" s="57">
        <v>0.06</v>
      </c>
      <c r="H30" s="57">
        <v>0.06</v>
      </c>
      <c r="I30" s="57">
        <v>0.06</v>
      </c>
      <c r="J30" s="57">
        <v>0.06</v>
      </c>
      <c r="K30" s="57">
        <v>0.06</v>
      </c>
      <c r="L30" s="57">
        <v>0.06</v>
      </c>
      <c r="M30" s="58">
        <v>0.06</v>
      </c>
      <c r="N30" s="58">
        <v>0.06</v>
      </c>
      <c r="O30" s="58">
        <v>0.06</v>
      </c>
      <c r="P30" s="57">
        <v>0.06</v>
      </c>
      <c r="Q30" s="57">
        <v>0.06</v>
      </c>
      <c r="R30" s="57">
        <v>0.34</v>
      </c>
      <c r="S30" s="59">
        <f t="shared" si="0"/>
        <v>1.0000000000000002</v>
      </c>
      <c r="T30" s="183"/>
      <c r="U30" s="179">
        <v>0.05</v>
      </c>
      <c r="V30" s="184" t="s">
        <v>293</v>
      </c>
      <c r="W30" s="45">
        <f>LEN(V30)</f>
        <v>1989</v>
      </c>
    </row>
    <row r="31" spans="1:22" s="60" customFormat="1" ht="32.25" customHeight="1">
      <c r="A31" s="180"/>
      <c r="B31" s="180"/>
      <c r="C31" s="187"/>
      <c r="D31" s="182"/>
      <c r="E31" s="188"/>
      <c r="F31" s="61" t="s">
        <v>29</v>
      </c>
      <c r="G31" s="67">
        <v>0.06</v>
      </c>
      <c r="H31" s="67">
        <v>0.06</v>
      </c>
      <c r="I31" s="68">
        <v>0.06</v>
      </c>
      <c r="J31" s="68">
        <v>0.06</v>
      </c>
      <c r="K31" s="68">
        <v>0.06</v>
      </c>
      <c r="L31" s="68">
        <v>0.06</v>
      </c>
      <c r="M31" s="63">
        <v>0.06</v>
      </c>
      <c r="N31" s="63">
        <v>0.06</v>
      </c>
      <c r="O31" s="63">
        <v>0.06</v>
      </c>
      <c r="P31" s="62">
        <v>0.06</v>
      </c>
      <c r="Q31" s="62">
        <v>0.06</v>
      </c>
      <c r="R31" s="62">
        <v>0.34</v>
      </c>
      <c r="S31" s="64">
        <f t="shared" si="0"/>
        <v>1.0000000000000002</v>
      </c>
      <c r="T31" s="183"/>
      <c r="U31" s="179"/>
      <c r="V31" s="185"/>
    </row>
    <row r="32" spans="1:23" s="60" customFormat="1" ht="32.25" customHeight="1">
      <c r="A32" s="180"/>
      <c r="B32" s="180"/>
      <c r="C32" s="187" t="s">
        <v>233</v>
      </c>
      <c r="D32" s="182" t="s">
        <v>84</v>
      </c>
      <c r="E32" s="188"/>
      <c r="F32" s="56" t="s">
        <v>28</v>
      </c>
      <c r="G32" s="57">
        <v>0.05</v>
      </c>
      <c r="H32" s="57">
        <v>0.05</v>
      </c>
      <c r="I32" s="57">
        <v>0.1</v>
      </c>
      <c r="J32" s="57">
        <v>0.05</v>
      </c>
      <c r="K32" s="57">
        <v>0.05</v>
      </c>
      <c r="L32" s="57">
        <v>0.1</v>
      </c>
      <c r="M32" s="58">
        <v>0.05</v>
      </c>
      <c r="N32" s="58">
        <v>0.05</v>
      </c>
      <c r="O32" s="58">
        <v>0.1</v>
      </c>
      <c r="P32" s="57">
        <v>0.2</v>
      </c>
      <c r="Q32" s="57">
        <v>0.2</v>
      </c>
      <c r="R32" s="57">
        <v>0</v>
      </c>
      <c r="S32" s="59">
        <f aca="true" t="shared" si="1" ref="S32:S37">SUM(G32:R32)</f>
        <v>1</v>
      </c>
      <c r="T32" s="183"/>
      <c r="U32" s="179">
        <v>0.05</v>
      </c>
      <c r="V32" s="184" t="s">
        <v>291</v>
      </c>
      <c r="W32" s="45">
        <f>LEN(V32)</f>
        <v>1737</v>
      </c>
    </row>
    <row r="33" spans="1:22" s="60" customFormat="1" ht="32.25" customHeight="1">
      <c r="A33" s="180"/>
      <c r="B33" s="180"/>
      <c r="C33" s="187"/>
      <c r="D33" s="182"/>
      <c r="E33" s="188"/>
      <c r="F33" s="61" t="s">
        <v>29</v>
      </c>
      <c r="G33" s="62">
        <v>0.05</v>
      </c>
      <c r="H33" s="62">
        <v>0.05</v>
      </c>
      <c r="I33" s="62">
        <v>0.1</v>
      </c>
      <c r="J33" s="62">
        <v>0.05</v>
      </c>
      <c r="K33" s="62">
        <v>0.05</v>
      </c>
      <c r="L33" s="62">
        <v>0.1</v>
      </c>
      <c r="M33" s="63">
        <v>0.04</v>
      </c>
      <c r="N33" s="63">
        <v>0.04</v>
      </c>
      <c r="O33" s="63">
        <v>0.08</v>
      </c>
      <c r="P33" s="62">
        <v>0.2</v>
      </c>
      <c r="Q33" s="62">
        <v>0.2</v>
      </c>
      <c r="R33" s="62">
        <v>0.04</v>
      </c>
      <c r="S33" s="64">
        <f t="shared" si="1"/>
        <v>1</v>
      </c>
      <c r="T33" s="183"/>
      <c r="U33" s="179"/>
      <c r="V33" s="185"/>
    </row>
    <row r="34" spans="1:23" s="60" customFormat="1" ht="32.25" customHeight="1">
      <c r="A34" s="180"/>
      <c r="B34" s="180"/>
      <c r="C34" s="187" t="s">
        <v>234</v>
      </c>
      <c r="D34" s="182" t="s">
        <v>84</v>
      </c>
      <c r="E34" s="188"/>
      <c r="F34" s="56" t="s">
        <v>28</v>
      </c>
      <c r="G34" s="57">
        <v>0.05</v>
      </c>
      <c r="H34" s="57">
        <v>0.05</v>
      </c>
      <c r="I34" s="57">
        <v>0.05</v>
      </c>
      <c r="J34" s="57">
        <v>0.1</v>
      </c>
      <c r="K34" s="57">
        <v>0.1</v>
      </c>
      <c r="L34" s="57">
        <v>0.1</v>
      </c>
      <c r="M34" s="58">
        <v>0.1</v>
      </c>
      <c r="N34" s="58">
        <v>0.1</v>
      </c>
      <c r="O34" s="58">
        <v>0.1</v>
      </c>
      <c r="P34" s="57">
        <v>0.1</v>
      </c>
      <c r="Q34" s="57">
        <v>0.1</v>
      </c>
      <c r="R34" s="57">
        <v>0.05</v>
      </c>
      <c r="S34" s="59">
        <f t="shared" si="1"/>
        <v>0.9999999999999999</v>
      </c>
      <c r="T34" s="183"/>
      <c r="U34" s="179">
        <v>0.05</v>
      </c>
      <c r="V34" s="184" t="s">
        <v>292</v>
      </c>
      <c r="W34" s="45">
        <f>LEN(V34)</f>
        <v>1685</v>
      </c>
    </row>
    <row r="35" spans="1:22" s="60" customFormat="1" ht="32.25" customHeight="1">
      <c r="A35" s="180"/>
      <c r="B35" s="180"/>
      <c r="C35" s="187"/>
      <c r="D35" s="182"/>
      <c r="E35" s="188"/>
      <c r="F35" s="61" t="s">
        <v>29</v>
      </c>
      <c r="G35" s="62">
        <v>0.05</v>
      </c>
      <c r="H35" s="62">
        <v>0.05</v>
      </c>
      <c r="I35" s="62">
        <v>0.05</v>
      </c>
      <c r="J35" s="62">
        <v>0.1</v>
      </c>
      <c r="K35" s="62">
        <v>0.1</v>
      </c>
      <c r="L35" s="62">
        <v>0.1</v>
      </c>
      <c r="M35" s="63">
        <v>0.1</v>
      </c>
      <c r="N35" s="63">
        <v>0.1</v>
      </c>
      <c r="O35" s="63">
        <v>0.1</v>
      </c>
      <c r="P35" s="62">
        <v>0.1</v>
      </c>
      <c r="Q35" s="62">
        <v>0.1</v>
      </c>
      <c r="R35" s="62">
        <v>0.05</v>
      </c>
      <c r="S35" s="64">
        <f t="shared" si="1"/>
        <v>0.9999999999999999</v>
      </c>
      <c r="T35" s="183"/>
      <c r="U35" s="179"/>
      <c r="V35" s="185"/>
    </row>
    <row r="36" spans="1:23" s="60" customFormat="1" ht="32.25" customHeight="1">
      <c r="A36" s="180"/>
      <c r="B36" s="180"/>
      <c r="C36" s="187" t="s">
        <v>235</v>
      </c>
      <c r="D36" s="182" t="s">
        <v>84</v>
      </c>
      <c r="E36" s="188"/>
      <c r="F36" s="56" t="s">
        <v>28</v>
      </c>
      <c r="G36" s="57">
        <v>0</v>
      </c>
      <c r="H36" s="57">
        <v>0</v>
      </c>
      <c r="I36" s="57">
        <v>0</v>
      </c>
      <c r="J36" s="57">
        <v>0</v>
      </c>
      <c r="K36" s="57">
        <v>0.25</v>
      </c>
      <c r="L36" s="57">
        <v>0.25</v>
      </c>
      <c r="M36" s="58">
        <v>0.25</v>
      </c>
      <c r="N36" s="58">
        <v>0.25</v>
      </c>
      <c r="O36" s="58">
        <v>0</v>
      </c>
      <c r="P36" s="57">
        <v>0</v>
      </c>
      <c r="Q36" s="57">
        <v>0</v>
      </c>
      <c r="R36" s="57">
        <v>0</v>
      </c>
      <c r="S36" s="59">
        <f t="shared" si="1"/>
        <v>1</v>
      </c>
      <c r="T36" s="183"/>
      <c r="U36" s="179">
        <v>0.03</v>
      </c>
      <c r="V36" s="184" t="s">
        <v>300</v>
      </c>
      <c r="W36" s="45">
        <f>LEN(V36)</f>
        <v>1298</v>
      </c>
    </row>
    <row r="37" spans="1:22" s="60" customFormat="1" ht="32.25" customHeight="1">
      <c r="A37" s="180"/>
      <c r="B37" s="180"/>
      <c r="C37" s="187"/>
      <c r="D37" s="182"/>
      <c r="E37" s="188"/>
      <c r="F37" s="61" t="s">
        <v>29</v>
      </c>
      <c r="G37" s="62">
        <v>0</v>
      </c>
      <c r="H37" s="62">
        <v>0</v>
      </c>
      <c r="I37" s="62">
        <v>0</v>
      </c>
      <c r="J37" s="62">
        <v>0</v>
      </c>
      <c r="K37" s="62">
        <v>0.25</v>
      </c>
      <c r="L37" s="62">
        <v>0.25</v>
      </c>
      <c r="M37" s="63">
        <v>0</v>
      </c>
      <c r="N37" s="63">
        <v>0</v>
      </c>
      <c r="O37" s="63">
        <v>0</v>
      </c>
      <c r="P37" s="67">
        <v>0</v>
      </c>
      <c r="Q37" s="67">
        <v>0.25</v>
      </c>
      <c r="R37" s="67">
        <v>0.25</v>
      </c>
      <c r="S37" s="64">
        <f t="shared" si="1"/>
        <v>1</v>
      </c>
      <c r="T37" s="183"/>
      <c r="U37" s="179"/>
      <c r="V37" s="185"/>
    </row>
    <row r="38" spans="1:23" s="69" customFormat="1" ht="32.25" customHeight="1">
      <c r="A38" s="180"/>
      <c r="B38" s="180" t="s">
        <v>110</v>
      </c>
      <c r="C38" s="187" t="s">
        <v>236</v>
      </c>
      <c r="D38" s="182" t="s">
        <v>84</v>
      </c>
      <c r="E38" s="182"/>
      <c r="F38" s="56" t="s">
        <v>28</v>
      </c>
      <c r="G38" s="57">
        <v>0.04</v>
      </c>
      <c r="H38" s="57">
        <v>0.08</v>
      </c>
      <c r="I38" s="57">
        <v>0.08</v>
      </c>
      <c r="J38" s="57">
        <v>0.08</v>
      </c>
      <c r="K38" s="57">
        <v>0.08</v>
      </c>
      <c r="L38" s="57">
        <v>0.08</v>
      </c>
      <c r="M38" s="58">
        <v>0.08</v>
      </c>
      <c r="N38" s="58">
        <v>0.08</v>
      </c>
      <c r="O38" s="58">
        <v>0.08</v>
      </c>
      <c r="P38" s="57">
        <v>0.08</v>
      </c>
      <c r="Q38" s="57">
        <v>0.08</v>
      </c>
      <c r="R38" s="57">
        <v>0.16</v>
      </c>
      <c r="S38" s="59">
        <f>SUM(G38:R38)</f>
        <v>0.9999999999999999</v>
      </c>
      <c r="T38" s="183">
        <f>SUM(U38:U45)</f>
        <v>0.19999999999999998</v>
      </c>
      <c r="U38" s="179">
        <v>0.04</v>
      </c>
      <c r="V38" s="184" t="s">
        <v>258</v>
      </c>
      <c r="W38" s="45">
        <f>LEN(V38)</f>
        <v>1751</v>
      </c>
    </row>
    <row r="39" spans="1:22" s="69" customFormat="1" ht="32.25" customHeight="1">
      <c r="A39" s="180"/>
      <c r="B39" s="180"/>
      <c r="C39" s="187"/>
      <c r="D39" s="182"/>
      <c r="E39" s="182"/>
      <c r="F39" s="61" t="s">
        <v>29</v>
      </c>
      <c r="G39" s="62">
        <v>0.04</v>
      </c>
      <c r="H39" s="62">
        <v>0.08</v>
      </c>
      <c r="I39" s="62">
        <v>0.08</v>
      </c>
      <c r="J39" s="62">
        <v>0.08</v>
      </c>
      <c r="K39" s="62">
        <v>0.08</v>
      </c>
      <c r="L39" s="62">
        <v>0.08</v>
      </c>
      <c r="M39" s="63">
        <v>0.08</v>
      </c>
      <c r="N39" s="63">
        <v>0.08</v>
      </c>
      <c r="O39" s="63">
        <v>0.08</v>
      </c>
      <c r="P39" s="62">
        <v>0.08</v>
      </c>
      <c r="Q39" s="62">
        <v>0.08</v>
      </c>
      <c r="R39" s="62">
        <v>0.16</v>
      </c>
      <c r="S39" s="64">
        <f aca="true" t="shared" si="2" ref="S39:S57">SUM(G39:R39)</f>
        <v>0.9999999999999999</v>
      </c>
      <c r="T39" s="183"/>
      <c r="U39" s="179"/>
      <c r="V39" s="186"/>
    </row>
    <row r="40" spans="1:23" s="69" customFormat="1" ht="32.25" customHeight="1">
      <c r="A40" s="180"/>
      <c r="B40" s="180"/>
      <c r="C40" s="187" t="s">
        <v>237</v>
      </c>
      <c r="D40" s="182" t="s">
        <v>84</v>
      </c>
      <c r="E40" s="182"/>
      <c r="F40" s="56" t="s">
        <v>28</v>
      </c>
      <c r="G40" s="57">
        <v>0.04</v>
      </c>
      <c r="H40" s="57">
        <v>0.08</v>
      </c>
      <c r="I40" s="57">
        <v>0.08</v>
      </c>
      <c r="J40" s="57">
        <v>0.08</v>
      </c>
      <c r="K40" s="57">
        <v>0.08</v>
      </c>
      <c r="L40" s="57">
        <v>0.08</v>
      </c>
      <c r="M40" s="58">
        <v>0.08</v>
      </c>
      <c r="N40" s="58">
        <v>0.08</v>
      </c>
      <c r="O40" s="58">
        <v>0.08</v>
      </c>
      <c r="P40" s="57">
        <v>0.08</v>
      </c>
      <c r="Q40" s="57">
        <v>0.08</v>
      </c>
      <c r="R40" s="57">
        <v>0.16</v>
      </c>
      <c r="S40" s="59">
        <f t="shared" si="2"/>
        <v>0.9999999999999999</v>
      </c>
      <c r="T40" s="183"/>
      <c r="U40" s="179">
        <v>0.08</v>
      </c>
      <c r="V40" s="184" t="s">
        <v>259</v>
      </c>
      <c r="W40" s="45">
        <f>LEN(V40)</f>
        <v>1977</v>
      </c>
    </row>
    <row r="41" spans="1:22" s="69" customFormat="1" ht="32.25" customHeight="1">
      <c r="A41" s="180"/>
      <c r="B41" s="180"/>
      <c r="C41" s="187"/>
      <c r="D41" s="182"/>
      <c r="E41" s="182"/>
      <c r="F41" s="61" t="s">
        <v>29</v>
      </c>
      <c r="G41" s="62">
        <v>0.04</v>
      </c>
      <c r="H41" s="62">
        <v>0.08</v>
      </c>
      <c r="I41" s="62">
        <v>0.08</v>
      </c>
      <c r="J41" s="62">
        <v>0.08</v>
      </c>
      <c r="K41" s="62">
        <v>0.08</v>
      </c>
      <c r="L41" s="62">
        <v>0.08</v>
      </c>
      <c r="M41" s="63">
        <v>0.08</v>
      </c>
      <c r="N41" s="63">
        <v>0.08</v>
      </c>
      <c r="O41" s="63">
        <v>0.08</v>
      </c>
      <c r="P41" s="62">
        <v>0.08</v>
      </c>
      <c r="Q41" s="62">
        <v>0.08</v>
      </c>
      <c r="R41" s="62">
        <v>0.16</v>
      </c>
      <c r="S41" s="64">
        <f>SUM(G41:R41)</f>
        <v>0.9999999999999999</v>
      </c>
      <c r="T41" s="183"/>
      <c r="U41" s="179"/>
      <c r="V41" s="186"/>
    </row>
    <row r="42" spans="1:23" s="69" customFormat="1" ht="32.25" customHeight="1">
      <c r="A42" s="180"/>
      <c r="B42" s="180"/>
      <c r="C42" s="187" t="s">
        <v>238</v>
      </c>
      <c r="D42" s="182" t="s">
        <v>84</v>
      </c>
      <c r="E42" s="182"/>
      <c r="F42" s="56" t="s">
        <v>28</v>
      </c>
      <c r="G42" s="57">
        <v>0.05</v>
      </c>
      <c r="H42" s="57">
        <v>0.08</v>
      </c>
      <c r="I42" s="57">
        <v>0.08</v>
      </c>
      <c r="J42" s="57">
        <v>0.08</v>
      </c>
      <c r="K42" s="57">
        <v>0.08</v>
      </c>
      <c r="L42" s="57">
        <v>0.08</v>
      </c>
      <c r="M42" s="58">
        <v>0.08</v>
      </c>
      <c r="N42" s="58">
        <v>0.08</v>
      </c>
      <c r="O42" s="58">
        <v>0.15</v>
      </c>
      <c r="P42" s="57">
        <v>0.08</v>
      </c>
      <c r="Q42" s="57">
        <v>0.08</v>
      </c>
      <c r="R42" s="57">
        <v>0.08</v>
      </c>
      <c r="S42" s="59">
        <f t="shared" si="2"/>
        <v>0.9999999999999999</v>
      </c>
      <c r="T42" s="183"/>
      <c r="U42" s="179">
        <v>0.02</v>
      </c>
      <c r="V42" s="184" t="s">
        <v>260</v>
      </c>
      <c r="W42" s="45">
        <f>LEN(V42)</f>
        <v>1466</v>
      </c>
    </row>
    <row r="43" spans="1:22" s="69" customFormat="1" ht="32.25" customHeight="1">
      <c r="A43" s="180"/>
      <c r="B43" s="180"/>
      <c r="C43" s="187"/>
      <c r="D43" s="182"/>
      <c r="E43" s="182"/>
      <c r="F43" s="61" t="s">
        <v>29</v>
      </c>
      <c r="G43" s="62">
        <v>0.05</v>
      </c>
      <c r="H43" s="62">
        <v>0.08</v>
      </c>
      <c r="I43" s="62">
        <v>0.08</v>
      </c>
      <c r="J43" s="62">
        <v>0.08</v>
      </c>
      <c r="K43" s="62">
        <v>0.08</v>
      </c>
      <c r="L43" s="62">
        <v>0.08</v>
      </c>
      <c r="M43" s="63">
        <v>0.08</v>
      </c>
      <c r="N43" s="63">
        <v>0.08</v>
      </c>
      <c r="O43" s="63">
        <v>0.15</v>
      </c>
      <c r="P43" s="62">
        <v>0.08</v>
      </c>
      <c r="Q43" s="62">
        <v>0.08</v>
      </c>
      <c r="R43" s="62">
        <v>0.08</v>
      </c>
      <c r="S43" s="64">
        <f t="shared" si="2"/>
        <v>0.9999999999999999</v>
      </c>
      <c r="T43" s="183"/>
      <c r="U43" s="179"/>
      <c r="V43" s="186"/>
    </row>
    <row r="44" spans="1:23" s="69" customFormat="1" ht="32.25" customHeight="1">
      <c r="A44" s="180"/>
      <c r="B44" s="180"/>
      <c r="C44" s="187" t="s">
        <v>239</v>
      </c>
      <c r="D44" s="182" t="s">
        <v>84</v>
      </c>
      <c r="E44" s="182"/>
      <c r="F44" s="56" t="s">
        <v>28</v>
      </c>
      <c r="G44" s="57">
        <v>0.04</v>
      </c>
      <c r="H44" s="57">
        <v>0.08</v>
      </c>
      <c r="I44" s="57">
        <v>0.08</v>
      </c>
      <c r="J44" s="57">
        <v>0.08</v>
      </c>
      <c r="K44" s="57">
        <v>0.08</v>
      </c>
      <c r="L44" s="57">
        <v>0.08</v>
      </c>
      <c r="M44" s="58">
        <v>0.08</v>
      </c>
      <c r="N44" s="58">
        <v>0.08</v>
      </c>
      <c r="O44" s="58">
        <v>0.08</v>
      </c>
      <c r="P44" s="57">
        <v>0.08</v>
      </c>
      <c r="Q44" s="57">
        <v>0.08</v>
      </c>
      <c r="R44" s="57">
        <v>0.16</v>
      </c>
      <c r="S44" s="59">
        <f t="shared" si="2"/>
        <v>0.9999999999999999</v>
      </c>
      <c r="T44" s="183"/>
      <c r="U44" s="179">
        <v>0.06</v>
      </c>
      <c r="V44" s="184" t="s">
        <v>267</v>
      </c>
      <c r="W44" s="45">
        <f>LEN(V44)</f>
        <v>1805</v>
      </c>
    </row>
    <row r="45" spans="1:22" s="69" customFormat="1" ht="32.25" customHeight="1">
      <c r="A45" s="180"/>
      <c r="B45" s="180"/>
      <c r="C45" s="187"/>
      <c r="D45" s="182"/>
      <c r="E45" s="182"/>
      <c r="F45" s="61" t="s">
        <v>29</v>
      </c>
      <c r="G45" s="62">
        <v>0.04</v>
      </c>
      <c r="H45" s="62">
        <v>0.08</v>
      </c>
      <c r="I45" s="62">
        <v>0.08</v>
      </c>
      <c r="J45" s="62">
        <v>0.08</v>
      </c>
      <c r="K45" s="62">
        <v>0.08</v>
      </c>
      <c r="L45" s="62">
        <v>0.08</v>
      </c>
      <c r="M45" s="63">
        <v>0.08</v>
      </c>
      <c r="N45" s="63">
        <v>0.08</v>
      </c>
      <c r="O45" s="63">
        <v>0.08</v>
      </c>
      <c r="P45" s="62">
        <v>0.08</v>
      </c>
      <c r="Q45" s="62">
        <v>0.08</v>
      </c>
      <c r="R45" s="62">
        <v>0.16</v>
      </c>
      <c r="S45" s="64">
        <f t="shared" si="2"/>
        <v>0.9999999999999999</v>
      </c>
      <c r="T45" s="183"/>
      <c r="U45" s="179"/>
      <c r="V45" s="186"/>
    </row>
    <row r="46" spans="1:23" s="69" customFormat="1" ht="32.25" customHeight="1">
      <c r="A46" s="180"/>
      <c r="B46" s="180" t="s">
        <v>217</v>
      </c>
      <c r="C46" s="187" t="s">
        <v>240</v>
      </c>
      <c r="D46" s="182" t="s">
        <v>84</v>
      </c>
      <c r="E46" s="182"/>
      <c r="F46" s="56" t="s">
        <v>28</v>
      </c>
      <c r="G46" s="57">
        <v>0.09</v>
      </c>
      <c r="H46" s="57">
        <v>0.09</v>
      </c>
      <c r="I46" s="57">
        <v>0.08</v>
      </c>
      <c r="J46" s="57">
        <v>0.09</v>
      </c>
      <c r="K46" s="57">
        <v>0.08</v>
      </c>
      <c r="L46" s="57">
        <v>0.09</v>
      </c>
      <c r="M46" s="58">
        <v>0.08</v>
      </c>
      <c r="N46" s="58">
        <v>0.08</v>
      </c>
      <c r="O46" s="58">
        <v>0.08</v>
      </c>
      <c r="P46" s="57">
        <v>0.08</v>
      </c>
      <c r="Q46" s="57">
        <v>0.08</v>
      </c>
      <c r="R46" s="57">
        <v>0.08</v>
      </c>
      <c r="S46" s="59">
        <f t="shared" si="2"/>
        <v>0.9999999999999998</v>
      </c>
      <c r="T46" s="183">
        <f>SUM(U46:U57)</f>
        <v>0.2</v>
      </c>
      <c r="U46" s="179">
        <v>0.03</v>
      </c>
      <c r="V46" s="184" t="s">
        <v>287</v>
      </c>
      <c r="W46" s="45">
        <f>LEN(V46)</f>
        <v>705</v>
      </c>
    </row>
    <row r="47" spans="1:22" s="69" customFormat="1" ht="32.25" customHeight="1">
      <c r="A47" s="180"/>
      <c r="B47" s="180"/>
      <c r="C47" s="187"/>
      <c r="D47" s="182"/>
      <c r="E47" s="182"/>
      <c r="F47" s="61" t="s">
        <v>29</v>
      </c>
      <c r="G47" s="62">
        <v>0.09</v>
      </c>
      <c r="H47" s="62">
        <v>0.09</v>
      </c>
      <c r="I47" s="62">
        <v>0.08</v>
      </c>
      <c r="J47" s="62">
        <v>0.09</v>
      </c>
      <c r="K47" s="62">
        <v>0.08</v>
      </c>
      <c r="L47" s="62">
        <v>0.09</v>
      </c>
      <c r="M47" s="63">
        <v>0.08</v>
      </c>
      <c r="N47" s="63">
        <v>0.08</v>
      </c>
      <c r="O47" s="63">
        <v>0.08</v>
      </c>
      <c r="P47" s="62">
        <v>0.08</v>
      </c>
      <c r="Q47" s="62">
        <v>0.08</v>
      </c>
      <c r="R47" s="62">
        <v>0.08</v>
      </c>
      <c r="S47" s="64">
        <f t="shared" si="2"/>
        <v>0.9999999999999998</v>
      </c>
      <c r="T47" s="183"/>
      <c r="U47" s="179"/>
      <c r="V47" s="185"/>
    </row>
    <row r="48" spans="1:23" s="69" customFormat="1" ht="32.25" customHeight="1">
      <c r="A48" s="180"/>
      <c r="B48" s="180"/>
      <c r="C48" s="181" t="s">
        <v>241</v>
      </c>
      <c r="D48" s="182" t="s">
        <v>84</v>
      </c>
      <c r="E48" s="182"/>
      <c r="F48" s="56" t="s">
        <v>28</v>
      </c>
      <c r="G48" s="57">
        <v>0.083</v>
      </c>
      <c r="H48" s="57">
        <v>0.084</v>
      </c>
      <c r="I48" s="57">
        <v>0.083</v>
      </c>
      <c r="J48" s="57">
        <v>0.083</v>
      </c>
      <c r="K48" s="57">
        <v>0.084</v>
      </c>
      <c r="L48" s="57">
        <v>0.083</v>
      </c>
      <c r="M48" s="58">
        <v>0.083</v>
      </c>
      <c r="N48" s="58">
        <v>0.084</v>
      </c>
      <c r="O48" s="58">
        <v>0.083</v>
      </c>
      <c r="P48" s="57">
        <v>0.083</v>
      </c>
      <c r="Q48" s="57">
        <v>0.084</v>
      </c>
      <c r="R48" s="57">
        <v>0.083</v>
      </c>
      <c r="S48" s="59">
        <f>SUM(G48:R48)</f>
        <v>0.9999999999999998</v>
      </c>
      <c r="T48" s="183"/>
      <c r="U48" s="179">
        <v>0.04</v>
      </c>
      <c r="V48" s="184" t="s">
        <v>288</v>
      </c>
      <c r="W48" s="45">
        <f>LEN(V48)</f>
        <v>1605</v>
      </c>
    </row>
    <row r="49" spans="1:22" s="69" customFormat="1" ht="32.25" customHeight="1">
      <c r="A49" s="180"/>
      <c r="B49" s="180"/>
      <c r="C49" s="181"/>
      <c r="D49" s="182"/>
      <c r="E49" s="182"/>
      <c r="F49" s="61" t="s">
        <v>29</v>
      </c>
      <c r="G49" s="62">
        <v>0.083</v>
      </c>
      <c r="H49" s="62">
        <v>0.084</v>
      </c>
      <c r="I49" s="62">
        <v>0.083</v>
      </c>
      <c r="J49" s="62">
        <v>0.083</v>
      </c>
      <c r="K49" s="62">
        <v>0.084</v>
      </c>
      <c r="L49" s="62">
        <v>0.083</v>
      </c>
      <c r="M49" s="63">
        <v>0.083</v>
      </c>
      <c r="N49" s="63">
        <v>0.084</v>
      </c>
      <c r="O49" s="63">
        <v>0.083</v>
      </c>
      <c r="P49" s="62">
        <v>0.083</v>
      </c>
      <c r="Q49" s="62">
        <v>0.084</v>
      </c>
      <c r="R49" s="62">
        <v>0.083</v>
      </c>
      <c r="S49" s="64">
        <f>SUM(G49:R49)</f>
        <v>0.9999999999999998</v>
      </c>
      <c r="T49" s="183"/>
      <c r="U49" s="179"/>
      <c r="V49" s="185"/>
    </row>
    <row r="50" spans="1:23" s="69" customFormat="1" ht="32.25" customHeight="1">
      <c r="A50" s="180"/>
      <c r="B50" s="180"/>
      <c r="C50" s="187" t="s">
        <v>242</v>
      </c>
      <c r="D50" s="182" t="s">
        <v>84</v>
      </c>
      <c r="E50" s="182"/>
      <c r="F50" s="56" t="s">
        <v>28</v>
      </c>
      <c r="G50" s="57">
        <v>0.083</v>
      </c>
      <c r="H50" s="57">
        <v>0.084</v>
      </c>
      <c r="I50" s="57">
        <v>0.083</v>
      </c>
      <c r="J50" s="57">
        <v>0.083</v>
      </c>
      <c r="K50" s="57">
        <v>0.084</v>
      </c>
      <c r="L50" s="57">
        <v>0.083</v>
      </c>
      <c r="M50" s="58">
        <v>0.083</v>
      </c>
      <c r="N50" s="58">
        <v>0.084</v>
      </c>
      <c r="O50" s="58">
        <v>0.083</v>
      </c>
      <c r="P50" s="57">
        <v>0.083</v>
      </c>
      <c r="Q50" s="57">
        <v>0.084</v>
      </c>
      <c r="R50" s="57">
        <v>0.083</v>
      </c>
      <c r="S50" s="59">
        <v>0.9999999999999998</v>
      </c>
      <c r="T50" s="183"/>
      <c r="U50" s="179">
        <v>0.02</v>
      </c>
      <c r="V50" s="184" t="s">
        <v>261</v>
      </c>
      <c r="W50" s="45">
        <f>LEN(V50)</f>
        <v>1761</v>
      </c>
    </row>
    <row r="51" spans="1:22" s="69" customFormat="1" ht="32.25" customHeight="1">
      <c r="A51" s="180"/>
      <c r="B51" s="180"/>
      <c r="C51" s="187"/>
      <c r="D51" s="182"/>
      <c r="E51" s="182"/>
      <c r="F51" s="61" t="s">
        <v>29</v>
      </c>
      <c r="G51" s="62">
        <v>0.083</v>
      </c>
      <c r="H51" s="62">
        <v>0.084</v>
      </c>
      <c r="I51" s="62">
        <v>0.083</v>
      </c>
      <c r="J51" s="62">
        <v>0.083</v>
      </c>
      <c r="K51" s="62">
        <v>0.084</v>
      </c>
      <c r="L51" s="62">
        <v>0.083</v>
      </c>
      <c r="M51" s="63">
        <v>0.083</v>
      </c>
      <c r="N51" s="63">
        <v>0.084</v>
      </c>
      <c r="O51" s="63">
        <v>0.083</v>
      </c>
      <c r="P51" s="62">
        <v>0.083</v>
      </c>
      <c r="Q51" s="62">
        <v>0.084</v>
      </c>
      <c r="R51" s="62">
        <v>0.083</v>
      </c>
      <c r="S51" s="64">
        <f t="shared" si="2"/>
        <v>0.9999999999999998</v>
      </c>
      <c r="T51" s="183"/>
      <c r="U51" s="179"/>
      <c r="V51" s="185"/>
    </row>
    <row r="52" spans="1:23" s="69" customFormat="1" ht="32.25" customHeight="1">
      <c r="A52" s="180"/>
      <c r="B52" s="180"/>
      <c r="C52" s="181" t="s">
        <v>243</v>
      </c>
      <c r="D52" s="182" t="s">
        <v>84</v>
      </c>
      <c r="E52" s="182"/>
      <c r="F52" s="56" t="s">
        <v>28</v>
      </c>
      <c r="G52" s="57">
        <v>0.083</v>
      </c>
      <c r="H52" s="57">
        <v>0.084</v>
      </c>
      <c r="I52" s="57">
        <v>0.083</v>
      </c>
      <c r="J52" s="57">
        <v>0.083</v>
      </c>
      <c r="K52" s="57">
        <v>0.084</v>
      </c>
      <c r="L52" s="57">
        <v>0.083</v>
      </c>
      <c r="M52" s="58">
        <v>0.083</v>
      </c>
      <c r="N52" s="58">
        <v>0.084</v>
      </c>
      <c r="O52" s="58">
        <v>0.083</v>
      </c>
      <c r="P52" s="57">
        <v>0.083</v>
      </c>
      <c r="Q52" s="57">
        <v>0.084</v>
      </c>
      <c r="R52" s="57">
        <v>0.083</v>
      </c>
      <c r="S52" s="59">
        <f>SUM(G52:R52)</f>
        <v>0.9999999999999998</v>
      </c>
      <c r="T52" s="183"/>
      <c r="U52" s="179">
        <v>0.04</v>
      </c>
      <c r="V52" s="184" t="s">
        <v>264</v>
      </c>
      <c r="W52" s="45">
        <f>LEN(V52)</f>
        <v>2000</v>
      </c>
    </row>
    <row r="53" spans="1:22" s="69" customFormat="1" ht="32.25" customHeight="1">
      <c r="A53" s="180"/>
      <c r="B53" s="180"/>
      <c r="C53" s="181"/>
      <c r="D53" s="182"/>
      <c r="E53" s="182"/>
      <c r="F53" s="61" t="s">
        <v>29</v>
      </c>
      <c r="G53" s="62">
        <v>0.083</v>
      </c>
      <c r="H53" s="62">
        <v>0.084</v>
      </c>
      <c r="I53" s="62">
        <v>0.083</v>
      </c>
      <c r="J53" s="62">
        <v>0.083</v>
      </c>
      <c r="K53" s="62">
        <v>0.084</v>
      </c>
      <c r="L53" s="62">
        <v>0.083</v>
      </c>
      <c r="M53" s="63">
        <v>0.083</v>
      </c>
      <c r="N53" s="63">
        <v>0.084</v>
      </c>
      <c r="O53" s="63">
        <v>0.083</v>
      </c>
      <c r="P53" s="62">
        <v>0.083</v>
      </c>
      <c r="Q53" s="62">
        <v>0.084</v>
      </c>
      <c r="R53" s="62">
        <v>0.083</v>
      </c>
      <c r="S53" s="64">
        <f t="shared" si="2"/>
        <v>0.9999999999999998</v>
      </c>
      <c r="T53" s="183"/>
      <c r="U53" s="179"/>
      <c r="V53" s="185"/>
    </row>
    <row r="54" spans="1:23" s="69" customFormat="1" ht="31.5" customHeight="1">
      <c r="A54" s="180"/>
      <c r="B54" s="180"/>
      <c r="C54" s="181" t="s">
        <v>303</v>
      </c>
      <c r="D54" s="188" t="s">
        <v>84</v>
      </c>
      <c r="E54" s="188"/>
      <c r="F54" s="56" t="s">
        <v>28</v>
      </c>
      <c r="G54" s="57">
        <v>0.07</v>
      </c>
      <c r="H54" s="57">
        <v>0.09</v>
      </c>
      <c r="I54" s="57">
        <v>0.09</v>
      </c>
      <c r="J54" s="57">
        <v>0.09</v>
      </c>
      <c r="K54" s="57">
        <v>0.09</v>
      </c>
      <c r="L54" s="57">
        <v>0.07</v>
      </c>
      <c r="M54" s="58">
        <v>0.07</v>
      </c>
      <c r="N54" s="58">
        <v>0.09</v>
      </c>
      <c r="O54" s="58">
        <v>0.09</v>
      </c>
      <c r="P54" s="57">
        <v>0.09</v>
      </c>
      <c r="Q54" s="57">
        <v>0.09</v>
      </c>
      <c r="R54" s="57">
        <v>0.07</v>
      </c>
      <c r="S54" s="59">
        <f t="shared" si="2"/>
        <v>0.9999999999999998</v>
      </c>
      <c r="T54" s="183"/>
      <c r="U54" s="179">
        <v>0.04</v>
      </c>
      <c r="V54" s="189" t="s">
        <v>265</v>
      </c>
      <c r="W54" s="45">
        <f>LEN(V54)</f>
        <v>1983</v>
      </c>
    </row>
    <row r="55" spans="1:22" s="69" customFormat="1" ht="32.25" customHeight="1">
      <c r="A55" s="180"/>
      <c r="B55" s="180"/>
      <c r="C55" s="181"/>
      <c r="D55" s="188"/>
      <c r="E55" s="188"/>
      <c r="F55" s="61" t="s">
        <v>29</v>
      </c>
      <c r="G55" s="62">
        <v>0.07</v>
      </c>
      <c r="H55" s="62">
        <v>0.09</v>
      </c>
      <c r="I55" s="62">
        <v>0.09</v>
      </c>
      <c r="J55" s="62">
        <v>0.09</v>
      </c>
      <c r="K55" s="62">
        <v>0.09</v>
      </c>
      <c r="L55" s="62">
        <v>0.07</v>
      </c>
      <c r="M55" s="63">
        <v>0.07</v>
      </c>
      <c r="N55" s="63">
        <v>0.09</v>
      </c>
      <c r="O55" s="63">
        <v>0.09</v>
      </c>
      <c r="P55" s="62">
        <v>0.09</v>
      </c>
      <c r="Q55" s="62">
        <v>0.09</v>
      </c>
      <c r="R55" s="62">
        <v>0.07</v>
      </c>
      <c r="S55" s="64">
        <f t="shared" si="2"/>
        <v>0.9999999999999998</v>
      </c>
      <c r="T55" s="183"/>
      <c r="U55" s="179"/>
      <c r="V55" s="190"/>
    </row>
    <row r="56" spans="1:23" s="69" customFormat="1" ht="32.25" customHeight="1">
      <c r="A56" s="180"/>
      <c r="B56" s="180"/>
      <c r="C56" s="187" t="s">
        <v>244</v>
      </c>
      <c r="D56" s="182" t="s">
        <v>84</v>
      </c>
      <c r="E56" s="182"/>
      <c r="F56" s="56" t="s">
        <v>28</v>
      </c>
      <c r="G56" s="57">
        <v>0.08</v>
      </c>
      <c r="H56" s="57">
        <v>0.08</v>
      </c>
      <c r="I56" s="57">
        <v>0.08</v>
      </c>
      <c r="J56" s="57">
        <v>0.08</v>
      </c>
      <c r="K56" s="57">
        <v>0.08</v>
      </c>
      <c r="L56" s="57">
        <v>0.08</v>
      </c>
      <c r="M56" s="58">
        <v>0.08</v>
      </c>
      <c r="N56" s="58">
        <v>0.08</v>
      </c>
      <c r="O56" s="58">
        <v>0.08</v>
      </c>
      <c r="P56" s="57">
        <v>0.08</v>
      </c>
      <c r="Q56" s="57">
        <v>0.08</v>
      </c>
      <c r="R56" s="57">
        <v>0.12</v>
      </c>
      <c r="S56" s="59">
        <f t="shared" si="2"/>
        <v>0.9999999999999999</v>
      </c>
      <c r="T56" s="183"/>
      <c r="U56" s="179">
        <v>0.03</v>
      </c>
      <c r="V56" s="184" t="s">
        <v>266</v>
      </c>
      <c r="W56" s="45">
        <f>LEN(V56)</f>
        <v>1132</v>
      </c>
    </row>
    <row r="57" spans="1:22" s="69" customFormat="1" ht="32.25" customHeight="1">
      <c r="A57" s="180"/>
      <c r="B57" s="180"/>
      <c r="C57" s="187"/>
      <c r="D57" s="182"/>
      <c r="E57" s="182"/>
      <c r="F57" s="61" t="s">
        <v>29</v>
      </c>
      <c r="G57" s="62">
        <v>0.08</v>
      </c>
      <c r="H57" s="62">
        <v>0.08</v>
      </c>
      <c r="I57" s="62">
        <v>0.08</v>
      </c>
      <c r="J57" s="62">
        <v>0.08</v>
      </c>
      <c r="K57" s="62">
        <v>0.08</v>
      </c>
      <c r="L57" s="62">
        <v>0.08</v>
      </c>
      <c r="M57" s="63">
        <v>0.08</v>
      </c>
      <c r="N57" s="63">
        <v>0.08</v>
      </c>
      <c r="O57" s="63">
        <v>0.08</v>
      </c>
      <c r="P57" s="62">
        <v>0.08</v>
      </c>
      <c r="Q57" s="62">
        <v>0.08</v>
      </c>
      <c r="R57" s="62">
        <v>0.12</v>
      </c>
      <c r="S57" s="64">
        <f t="shared" si="2"/>
        <v>0.9999999999999999</v>
      </c>
      <c r="T57" s="183"/>
      <c r="U57" s="179"/>
      <c r="V57" s="186"/>
    </row>
    <row r="58" spans="1:23" ht="15">
      <c r="A58" s="177" t="s">
        <v>87</v>
      </c>
      <c r="B58" s="177"/>
      <c r="C58" s="177"/>
      <c r="D58" s="177"/>
      <c r="E58" s="177"/>
      <c r="F58" s="177"/>
      <c r="G58" s="177"/>
      <c r="H58" s="177"/>
      <c r="I58" s="177"/>
      <c r="J58" s="177"/>
      <c r="K58" s="177"/>
      <c r="L58" s="177"/>
      <c r="M58" s="177"/>
      <c r="N58" s="177"/>
      <c r="O58" s="177"/>
      <c r="P58" s="177"/>
      <c r="Q58" s="177"/>
      <c r="R58" s="177"/>
      <c r="S58" s="177"/>
      <c r="T58" s="55">
        <f>SUM(T8:T57)</f>
        <v>1</v>
      </c>
      <c r="U58" s="55">
        <f>SUM(U8:U57)</f>
        <v>1.0000000000000002</v>
      </c>
      <c r="V58" s="132"/>
      <c r="W58" s="70"/>
    </row>
    <row r="59" spans="1:24" s="72" customFormat="1" ht="22.5" customHeight="1">
      <c r="A59" s="178" t="s">
        <v>197</v>
      </c>
      <c r="B59" s="178"/>
      <c r="C59" s="178"/>
      <c r="D59" s="178"/>
      <c r="E59" s="178"/>
      <c r="F59" s="178"/>
      <c r="G59" s="178"/>
      <c r="H59" s="178"/>
      <c r="I59" s="178"/>
      <c r="J59" s="178"/>
      <c r="K59" s="178"/>
      <c r="L59" s="178"/>
      <c r="M59" s="178"/>
      <c r="N59" s="178"/>
      <c r="O59" s="178"/>
      <c r="P59" s="178"/>
      <c r="Q59" s="178"/>
      <c r="R59" s="178"/>
      <c r="S59" s="178"/>
      <c r="T59" s="178"/>
      <c r="U59" s="178"/>
      <c r="V59" s="178"/>
      <c r="W59" s="71"/>
      <c r="X59" s="71"/>
    </row>
  </sheetData>
  <mergeCells count="152">
    <mergeCell ref="B8:B15"/>
    <mergeCell ref="C24:C25"/>
    <mergeCell ref="C54:C55"/>
    <mergeCell ref="D54:D55"/>
    <mergeCell ref="B16:B23"/>
    <mergeCell ref="C16:C17"/>
    <mergeCell ref="C18:C19"/>
    <mergeCell ref="C20:C21"/>
    <mergeCell ref="B28:B37"/>
    <mergeCell ref="C26:C27"/>
    <mergeCell ref="C28:C29"/>
    <mergeCell ref="B46:B57"/>
    <mergeCell ref="D28:D29"/>
    <mergeCell ref="C46:C47"/>
    <mergeCell ref="D34:D35"/>
    <mergeCell ref="C40:C41"/>
    <mergeCell ref="D40:D41"/>
    <mergeCell ref="C38:C39"/>
    <mergeCell ref="B24:B27"/>
    <mergeCell ref="C14:C15"/>
    <mergeCell ref="D38:D39"/>
    <mergeCell ref="C48:C49"/>
    <mergeCell ref="C56:C57"/>
    <mergeCell ref="D56:D57"/>
    <mergeCell ref="V8:V9"/>
    <mergeCell ref="U10:U11"/>
    <mergeCell ref="U12:U13"/>
    <mergeCell ref="U8:U9"/>
    <mergeCell ref="D8:D9"/>
    <mergeCell ref="E16:E17"/>
    <mergeCell ref="E18:E19"/>
    <mergeCell ref="E20:E21"/>
    <mergeCell ref="E22:E23"/>
    <mergeCell ref="D10:D11"/>
    <mergeCell ref="E8:E9"/>
    <mergeCell ref="T8:T15"/>
    <mergeCell ref="E10:E11"/>
    <mergeCell ref="V10:V11"/>
    <mergeCell ref="D14:D15"/>
    <mergeCell ref="E14:E15"/>
    <mergeCell ref="V12:V13"/>
    <mergeCell ref="V14:V15"/>
    <mergeCell ref="D12:D13"/>
    <mergeCell ref="E12:E13"/>
    <mergeCell ref="U14:U15"/>
    <mergeCell ref="T6:U6"/>
    <mergeCell ref="A1:B4"/>
    <mergeCell ref="C1:V1"/>
    <mergeCell ref="C2:V2"/>
    <mergeCell ref="D3:V3"/>
    <mergeCell ref="D4:V4"/>
    <mergeCell ref="V6:V7"/>
    <mergeCell ref="C6:C7"/>
    <mergeCell ref="D6:E6"/>
    <mergeCell ref="F6:S6"/>
    <mergeCell ref="A6:A7"/>
    <mergeCell ref="B6:B7"/>
    <mergeCell ref="V26:V27"/>
    <mergeCell ref="D16:D17"/>
    <mergeCell ref="D18:D19"/>
    <mergeCell ref="V16:V17"/>
    <mergeCell ref="V18:V19"/>
    <mergeCell ref="V20:V21"/>
    <mergeCell ref="D24:D25"/>
    <mergeCell ref="C22:C23"/>
    <mergeCell ref="E28:E29"/>
    <mergeCell ref="T28:T37"/>
    <mergeCell ref="U24:U25"/>
    <mergeCell ref="V34:V35"/>
    <mergeCell ref="V36:V37"/>
    <mergeCell ref="V32:V33"/>
    <mergeCell ref="U30:U31"/>
    <mergeCell ref="T24:T27"/>
    <mergeCell ref="V30:V31"/>
    <mergeCell ref="E38:E39"/>
    <mergeCell ref="C44:C45"/>
    <mergeCell ref="D44:D45"/>
    <mergeCell ref="D26:D27"/>
    <mergeCell ref="C32:C33"/>
    <mergeCell ref="C34:C35"/>
    <mergeCell ref="C36:C37"/>
    <mergeCell ref="D36:D37"/>
    <mergeCell ref="C30:C31"/>
    <mergeCell ref="D30:D31"/>
    <mergeCell ref="E30:E31"/>
    <mergeCell ref="C42:C43"/>
    <mergeCell ref="D42:D43"/>
    <mergeCell ref="E42:E43"/>
    <mergeCell ref="E44:E45"/>
    <mergeCell ref="U42:U43"/>
    <mergeCell ref="T16:T23"/>
    <mergeCell ref="D20:D21"/>
    <mergeCell ref="U40:U41"/>
    <mergeCell ref="V40:V41"/>
    <mergeCell ref="U44:U45"/>
    <mergeCell ref="V44:V45"/>
    <mergeCell ref="V22:V23"/>
    <mergeCell ref="U26:U27"/>
    <mergeCell ref="U28:U29"/>
    <mergeCell ref="U38:U39"/>
    <mergeCell ref="U32:U33"/>
    <mergeCell ref="U34:U35"/>
    <mergeCell ref="D22:D23"/>
    <mergeCell ref="D32:D33"/>
    <mergeCell ref="E40:E41"/>
    <mergeCell ref="E32:E33"/>
    <mergeCell ref="E34:E35"/>
    <mergeCell ref="E36:E37"/>
    <mergeCell ref="V28:V29"/>
    <mergeCell ref="V24:V25"/>
    <mergeCell ref="V42:V43"/>
    <mergeCell ref="E26:E27"/>
    <mergeCell ref="U36:U37"/>
    <mergeCell ref="E56:E57"/>
    <mergeCell ref="D46:D47"/>
    <mergeCell ref="E46:E47"/>
    <mergeCell ref="C50:C51"/>
    <mergeCell ref="D50:D51"/>
    <mergeCell ref="E50:E51"/>
    <mergeCell ref="E54:E55"/>
    <mergeCell ref="V56:V57"/>
    <mergeCell ref="V46:V47"/>
    <mergeCell ref="U54:U55"/>
    <mergeCell ref="U56:U57"/>
    <mergeCell ref="U52:U53"/>
    <mergeCell ref="V50:V51"/>
    <mergeCell ref="V52:V53"/>
    <mergeCell ref="V54:V55"/>
    <mergeCell ref="C10:C11"/>
    <mergeCell ref="C8:C9"/>
    <mergeCell ref="C12:C13"/>
    <mergeCell ref="A58:S58"/>
    <mergeCell ref="A59:V59"/>
    <mergeCell ref="U46:U47"/>
    <mergeCell ref="U50:U51"/>
    <mergeCell ref="B38:B45"/>
    <mergeCell ref="C52:C53"/>
    <mergeCell ref="D52:D53"/>
    <mergeCell ref="E52:E53"/>
    <mergeCell ref="T38:T45"/>
    <mergeCell ref="T46:T57"/>
    <mergeCell ref="A8:A57"/>
    <mergeCell ref="U16:U17"/>
    <mergeCell ref="U18:U19"/>
    <mergeCell ref="U20:U21"/>
    <mergeCell ref="U22:U23"/>
    <mergeCell ref="V48:V49"/>
    <mergeCell ref="D48:D49"/>
    <mergeCell ref="E48:E49"/>
    <mergeCell ref="U48:U49"/>
    <mergeCell ref="E24:E25"/>
    <mergeCell ref="V38:V39"/>
  </mergeCells>
  <printOptions horizontalCentered="1" verticalCentered="1"/>
  <pageMargins left="0" right="0" top="0.5511811023622047" bottom="0" header="0.31496062992125984" footer="0"/>
  <pageSetup fitToHeight="0" horizontalDpi="600" verticalDpi="600" orientation="landscape" scale="43" r:id="rId3"/>
  <headerFooter>
    <oddFooter>&amp;C&amp;G</oddFooter>
  </headerFooter>
  <rowBreaks count="1" manualBreakCount="1">
    <brk id="23" max="16383" man="1"/>
  </rowBreaks>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C747-784E-4DD4-8D2C-6D44E1302B13}">
  <dimension ref="A1:BT232"/>
  <sheetViews>
    <sheetView zoomScale="80" zoomScaleNormal="80" workbookViewId="0" topLeftCell="A16">
      <selection activeCell="G30" sqref="G30"/>
    </sheetView>
  </sheetViews>
  <sheetFormatPr defaultColWidth="11.421875" defaultRowHeight="15"/>
  <cols>
    <col min="5" max="6" width="15.7109375" style="0" customWidth="1"/>
    <col min="7" max="7" width="16.57421875" style="0" customWidth="1"/>
    <col min="8" max="8" width="14.421875" style="0" customWidth="1"/>
    <col min="9" max="9" width="15.140625" style="0" customWidth="1"/>
    <col min="10" max="10" width="16.421875" style="0" customWidth="1"/>
    <col min="11" max="11" width="14.28125" style="0" customWidth="1"/>
    <col min="12" max="12" width="15.8515625" style="0" customWidth="1"/>
    <col min="13" max="13" width="16.7109375" style="0" customWidth="1"/>
  </cols>
  <sheetData>
    <row r="1" spans="1:25" ht="15">
      <c r="A1" s="209"/>
      <c r="B1" s="209"/>
      <c r="C1" s="209"/>
      <c r="D1" s="209"/>
      <c r="E1" s="210" t="s">
        <v>0</v>
      </c>
      <c r="F1" s="210"/>
      <c r="G1" s="210"/>
      <c r="H1" s="210"/>
      <c r="I1" s="210"/>
      <c r="J1" s="210"/>
      <c r="K1" s="210"/>
      <c r="L1" s="210"/>
      <c r="M1" s="210"/>
      <c r="N1" s="210"/>
      <c r="O1" s="210"/>
      <c r="P1" s="210"/>
      <c r="Q1" s="210"/>
      <c r="R1" s="210"/>
      <c r="S1" s="210"/>
      <c r="T1" s="210"/>
      <c r="U1" s="210"/>
      <c r="V1" s="210"/>
      <c r="W1" s="210"/>
      <c r="X1" s="210"/>
      <c r="Y1" s="210"/>
    </row>
    <row r="2" spans="1:25" ht="15">
      <c r="A2" s="209"/>
      <c r="B2" s="209"/>
      <c r="C2" s="209"/>
      <c r="D2" s="209"/>
      <c r="E2" s="210" t="s">
        <v>112</v>
      </c>
      <c r="F2" s="210"/>
      <c r="G2" s="210"/>
      <c r="H2" s="210"/>
      <c r="I2" s="210"/>
      <c r="J2" s="210"/>
      <c r="K2" s="210"/>
      <c r="L2" s="210"/>
      <c r="M2" s="210"/>
      <c r="N2" s="210"/>
      <c r="O2" s="210"/>
      <c r="P2" s="210"/>
      <c r="Q2" s="210"/>
      <c r="R2" s="210"/>
      <c r="S2" s="210"/>
      <c r="T2" s="210"/>
      <c r="U2" s="210"/>
      <c r="V2" s="210"/>
      <c r="W2" s="210"/>
      <c r="X2" s="210"/>
      <c r="Y2" s="210"/>
    </row>
    <row r="3" spans="1:25" ht="15">
      <c r="A3" s="209"/>
      <c r="B3" s="209"/>
      <c r="C3" s="209"/>
      <c r="D3" s="209"/>
      <c r="E3" s="210" t="s">
        <v>113</v>
      </c>
      <c r="F3" s="210"/>
      <c r="G3" s="210" t="s">
        <v>82</v>
      </c>
      <c r="H3" s="210"/>
      <c r="I3" s="210"/>
      <c r="J3" s="210"/>
      <c r="K3" s="210"/>
      <c r="L3" s="210"/>
      <c r="M3" s="210"/>
      <c r="N3" s="210"/>
      <c r="O3" s="210"/>
      <c r="P3" s="210"/>
      <c r="Q3" s="210"/>
      <c r="R3" s="210"/>
      <c r="S3" s="210"/>
      <c r="T3" s="210"/>
      <c r="U3" s="210"/>
      <c r="V3" s="210"/>
      <c r="W3" s="210"/>
      <c r="X3" s="210"/>
      <c r="Y3" s="210"/>
    </row>
    <row r="4" spans="1:25" ht="15">
      <c r="A4" s="209"/>
      <c r="B4" s="209"/>
      <c r="C4" s="209"/>
      <c r="D4" s="209"/>
      <c r="E4" s="210" t="s">
        <v>114</v>
      </c>
      <c r="F4" s="210"/>
      <c r="G4" s="210">
        <v>2019</v>
      </c>
      <c r="H4" s="210"/>
      <c r="I4" s="210"/>
      <c r="J4" s="210"/>
      <c r="K4" s="210"/>
      <c r="L4" s="210"/>
      <c r="M4" s="210"/>
      <c r="N4" s="210"/>
      <c r="O4" s="210"/>
      <c r="P4" s="210"/>
      <c r="Q4" s="210"/>
      <c r="R4" s="210"/>
      <c r="S4" s="210"/>
      <c r="T4" s="210"/>
      <c r="U4" s="210"/>
      <c r="V4" s="210"/>
      <c r="W4" s="210"/>
      <c r="X4" s="210"/>
      <c r="Y4" s="210"/>
    </row>
    <row r="5" spans="1:25" ht="15">
      <c r="A5" s="211" t="s">
        <v>115</v>
      </c>
      <c r="B5" s="211" t="s">
        <v>116</v>
      </c>
      <c r="C5" s="211" t="s">
        <v>216</v>
      </c>
      <c r="D5" s="211" t="s">
        <v>117</v>
      </c>
      <c r="E5" s="211" t="s">
        <v>118</v>
      </c>
      <c r="F5" s="211" t="s">
        <v>119</v>
      </c>
      <c r="G5" s="211"/>
      <c r="H5" s="211"/>
      <c r="I5" s="137"/>
      <c r="J5" s="211" t="s">
        <v>120</v>
      </c>
      <c r="K5" s="211"/>
      <c r="L5" s="211"/>
      <c r="M5" s="211"/>
      <c r="N5" s="211" t="s">
        <v>121</v>
      </c>
      <c r="O5" s="211"/>
      <c r="P5" s="211"/>
      <c r="Q5" s="211"/>
      <c r="R5" s="211"/>
      <c r="S5" s="211" t="s">
        <v>122</v>
      </c>
      <c r="T5" s="211"/>
      <c r="U5" s="211"/>
      <c r="V5" s="211"/>
      <c r="W5" s="211"/>
      <c r="X5" s="211"/>
      <c r="Y5" s="211"/>
    </row>
    <row r="6" spans="1:25" ht="75.75" thickBot="1">
      <c r="A6" s="211" t="s">
        <v>123</v>
      </c>
      <c r="B6" s="211"/>
      <c r="C6" s="211"/>
      <c r="D6" s="211"/>
      <c r="E6" s="211"/>
      <c r="F6" s="137" t="s">
        <v>124</v>
      </c>
      <c r="G6" s="137" t="s">
        <v>125</v>
      </c>
      <c r="H6" s="137" t="s">
        <v>126</v>
      </c>
      <c r="I6" s="137" t="s">
        <v>127</v>
      </c>
      <c r="J6" s="137" t="s">
        <v>128</v>
      </c>
      <c r="K6" s="137" t="s">
        <v>129</v>
      </c>
      <c r="L6" s="137" t="s">
        <v>130</v>
      </c>
      <c r="M6" s="137" t="s">
        <v>131</v>
      </c>
      <c r="N6" s="137" t="s">
        <v>132</v>
      </c>
      <c r="O6" s="137" t="s">
        <v>133</v>
      </c>
      <c r="P6" s="137" t="s">
        <v>134</v>
      </c>
      <c r="Q6" s="137" t="s">
        <v>135</v>
      </c>
      <c r="R6" s="137" t="s">
        <v>136</v>
      </c>
      <c r="S6" s="137" t="s">
        <v>137</v>
      </c>
      <c r="T6" s="137" t="s">
        <v>138</v>
      </c>
      <c r="U6" s="4" t="s">
        <v>199</v>
      </c>
      <c r="V6" s="137" t="s">
        <v>139</v>
      </c>
      <c r="W6" s="137" t="s">
        <v>140</v>
      </c>
      <c r="X6" s="137" t="s">
        <v>141</v>
      </c>
      <c r="Y6" s="137" t="s">
        <v>142</v>
      </c>
    </row>
    <row r="7" spans="1:25" ht="30">
      <c r="A7" s="215"/>
      <c r="B7" s="204" t="s">
        <v>101</v>
      </c>
      <c r="C7" s="204" t="s">
        <v>215</v>
      </c>
      <c r="D7" s="5" t="s">
        <v>143</v>
      </c>
      <c r="E7" s="6">
        <v>1</v>
      </c>
      <c r="F7" s="6">
        <v>1</v>
      </c>
      <c r="G7" s="6">
        <v>1</v>
      </c>
      <c r="H7" s="6">
        <v>1</v>
      </c>
      <c r="I7" s="6">
        <v>1</v>
      </c>
      <c r="J7" s="6">
        <v>1</v>
      </c>
      <c r="K7" s="6">
        <v>1</v>
      </c>
      <c r="L7" s="6">
        <v>1</v>
      </c>
      <c r="M7" s="7">
        <v>1</v>
      </c>
      <c r="N7" s="217" t="s">
        <v>144</v>
      </c>
      <c r="O7" s="207" t="s">
        <v>145</v>
      </c>
      <c r="P7" s="208" t="s">
        <v>146</v>
      </c>
      <c r="Q7" s="207" t="s">
        <v>147</v>
      </c>
      <c r="R7" s="207" t="s">
        <v>144</v>
      </c>
      <c r="S7" s="197" t="s">
        <v>148</v>
      </c>
      <c r="T7" s="197" t="s">
        <v>148</v>
      </c>
      <c r="U7" s="197" t="s">
        <v>208</v>
      </c>
      <c r="V7" s="218" t="s">
        <v>149</v>
      </c>
      <c r="W7" s="218" t="s">
        <v>150</v>
      </c>
      <c r="X7" s="218" t="s">
        <v>151</v>
      </c>
      <c r="Y7" s="217">
        <v>7980001</v>
      </c>
    </row>
    <row r="8" spans="1:25" ht="30">
      <c r="A8" s="215"/>
      <c r="B8" s="204"/>
      <c r="C8" s="204"/>
      <c r="D8" s="142" t="s">
        <v>152</v>
      </c>
      <c r="E8" s="138">
        <v>252000000</v>
      </c>
      <c r="F8" s="138">
        <v>252000000</v>
      </c>
      <c r="G8" s="138">
        <v>252000000</v>
      </c>
      <c r="H8" s="138">
        <v>252000000</v>
      </c>
      <c r="I8" s="138">
        <v>272746399</v>
      </c>
      <c r="J8" s="138">
        <v>220650399</v>
      </c>
      <c r="K8" s="138">
        <v>220650399</v>
      </c>
      <c r="L8" s="138">
        <v>220650399</v>
      </c>
      <c r="M8" s="129">
        <v>261034399</v>
      </c>
      <c r="N8" s="217"/>
      <c r="O8" s="207"/>
      <c r="P8" s="208"/>
      <c r="Q8" s="207"/>
      <c r="R8" s="207"/>
      <c r="S8" s="197"/>
      <c r="T8" s="197"/>
      <c r="U8" s="197"/>
      <c r="V8" s="218"/>
      <c r="W8" s="218"/>
      <c r="X8" s="218"/>
      <c r="Y8" s="217"/>
    </row>
    <row r="9" spans="1:25" ht="30">
      <c r="A9" s="215"/>
      <c r="B9" s="204"/>
      <c r="C9" s="204"/>
      <c r="D9" s="142" t="s">
        <v>153</v>
      </c>
      <c r="E9" s="6">
        <v>0</v>
      </c>
      <c r="F9" s="6">
        <v>0</v>
      </c>
      <c r="G9" s="6">
        <v>0</v>
      </c>
      <c r="H9" s="6">
        <v>0</v>
      </c>
      <c r="I9" s="6">
        <v>0</v>
      </c>
      <c r="J9" s="6">
        <v>0</v>
      </c>
      <c r="K9" s="6">
        <v>0</v>
      </c>
      <c r="L9" s="6">
        <v>0</v>
      </c>
      <c r="M9" s="7">
        <v>0</v>
      </c>
      <c r="N9" s="217"/>
      <c r="O9" s="207"/>
      <c r="P9" s="208"/>
      <c r="Q9" s="207"/>
      <c r="R9" s="207"/>
      <c r="S9" s="197"/>
      <c r="T9" s="197"/>
      <c r="U9" s="197"/>
      <c r="V9" s="218"/>
      <c r="W9" s="218"/>
      <c r="X9" s="218"/>
      <c r="Y9" s="217"/>
    </row>
    <row r="10" spans="1:25" ht="15">
      <c r="A10" s="215"/>
      <c r="B10" s="204"/>
      <c r="C10" s="204"/>
      <c r="D10" s="205" t="s">
        <v>154</v>
      </c>
      <c r="E10" s="198">
        <v>15734000</v>
      </c>
      <c r="F10" s="198">
        <v>15734000</v>
      </c>
      <c r="G10" s="198">
        <v>15734000</v>
      </c>
      <c r="H10" s="198">
        <v>15734000</v>
      </c>
      <c r="I10" s="198">
        <v>15734000</v>
      </c>
      <c r="J10" s="203">
        <v>15734000</v>
      </c>
      <c r="K10" s="203">
        <v>15734000</v>
      </c>
      <c r="L10" s="203">
        <v>15734000</v>
      </c>
      <c r="M10" s="202">
        <v>15734000</v>
      </c>
      <c r="N10" s="217"/>
      <c r="O10" s="207"/>
      <c r="P10" s="208"/>
      <c r="Q10" s="207"/>
      <c r="R10" s="207"/>
      <c r="S10" s="197"/>
      <c r="T10" s="197"/>
      <c r="U10" s="197"/>
      <c r="V10" s="218"/>
      <c r="W10" s="218"/>
      <c r="X10" s="218"/>
      <c r="Y10" s="217"/>
    </row>
    <row r="11" spans="1:25" ht="15">
      <c r="A11" s="215"/>
      <c r="B11" s="204"/>
      <c r="C11" s="204"/>
      <c r="D11" s="219"/>
      <c r="E11" s="199"/>
      <c r="F11" s="199"/>
      <c r="G11" s="199"/>
      <c r="H11" s="199"/>
      <c r="I11" s="199"/>
      <c r="J11" s="203"/>
      <c r="K11" s="203"/>
      <c r="L11" s="203"/>
      <c r="M11" s="202"/>
      <c r="N11" s="217"/>
      <c r="O11" s="207"/>
      <c r="P11" s="208"/>
      <c r="Q11" s="207"/>
      <c r="R11" s="207"/>
      <c r="S11" s="197"/>
      <c r="T11" s="197"/>
      <c r="U11" s="197"/>
      <c r="V11" s="218"/>
      <c r="W11" s="218"/>
      <c r="X11" s="218"/>
      <c r="Y11" s="217"/>
    </row>
    <row r="12" spans="1:25" ht="15">
      <c r="A12" s="215"/>
      <c r="B12" s="204"/>
      <c r="C12" s="204"/>
      <c r="D12" s="219"/>
      <c r="E12" s="199"/>
      <c r="F12" s="199"/>
      <c r="G12" s="199"/>
      <c r="H12" s="199"/>
      <c r="I12" s="199"/>
      <c r="J12" s="203"/>
      <c r="K12" s="203"/>
      <c r="L12" s="203"/>
      <c r="M12" s="202"/>
      <c r="N12" s="217"/>
      <c r="O12" s="207"/>
      <c r="P12" s="208"/>
      <c r="Q12" s="207"/>
      <c r="R12" s="207"/>
      <c r="S12" s="197"/>
      <c r="T12" s="197"/>
      <c r="U12" s="197"/>
      <c r="V12" s="218"/>
      <c r="W12" s="218"/>
      <c r="X12" s="218"/>
      <c r="Y12" s="217"/>
    </row>
    <row r="13" spans="1:25" ht="15">
      <c r="A13" s="215"/>
      <c r="B13" s="204"/>
      <c r="C13" s="204"/>
      <c r="D13" s="219"/>
      <c r="E13" s="200"/>
      <c r="F13" s="200"/>
      <c r="G13" s="200"/>
      <c r="H13" s="200"/>
      <c r="I13" s="200"/>
      <c r="J13" s="203"/>
      <c r="K13" s="203"/>
      <c r="L13" s="203"/>
      <c r="M13" s="202"/>
      <c r="N13" s="217"/>
      <c r="O13" s="207"/>
      <c r="P13" s="208"/>
      <c r="Q13" s="207"/>
      <c r="R13" s="207"/>
      <c r="S13" s="197"/>
      <c r="T13" s="197"/>
      <c r="U13" s="197"/>
      <c r="V13" s="218"/>
      <c r="W13" s="218"/>
      <c r="X13" s="218"/>
      <c r="Y13" s="217"/>
    </row>
    <row r="14" spans="1:25" ht="30">
      <c r="A14" s="215"/>
      <c r="B14" s="204" t="s">
        <v>103</v>
      </c>
      <c r="C14" s="204" t="s">
        <v>214</v>
      </c>
      <c r="D14" s="5" t="s">
        <v>143</v>
      </c>
      <c r="E14" s="9">
        <v>1</v>
      </c>
      <c r="F14" s="9">
        <v>1</v>
      </c>
      <c r="G14" s="9">
        <v>1</v>
      </c>
      <c r="H14" s="9">
        <v>1</v>
      </c>
      <c r="I14" s="9">
        <v>1</v>
      </c>
      <c r="J14" s="9">
        <v>1</v>
      </c>
      <c r="K14" s="9">
        <v>1</v>
      </c>
      <c r="L14" s="9">
        <v>1</v>
      </c>
      <c r="M14" s="9">
        <v>1</v>
      </c>
      <c r="N14" s="217" t="s">
        <v>144</v>
      </c>
      <c r="O14" s="207" t="s">
        <v>145</v>
      </c>
      <c r="P14" s="208" t="s">
        <v>146</v>
      </c>
      <c r="Q14" s="207" t="s">
        <v>147</v>
      </c>
      <c r="R14" s="207" t="s">
        <v>144</v>
      </c>
      <c r="S14" s="197" t="s">
        <v>148</v>
      </c>
      <c r="T14" s="197" t="s">
        <v>148</v>
      </c>
      <c r="U14" s="197" t="s">
        <v>208</v>
      </c>
      <c r="V14" s="218" t="s">
        <v>149</v>
      </c>
      <c r="W14" s="218" t="s">
        <v>150</v>
      </c>
      <c r="X14" s="218" t="s">
        <v>151</v>
      </c>
      <c r="Y14" s="217">
        <v>7980001</v>
      </c>
    </row>
    <row r="15" spans="1:25" ht="30">
      <c r="A15" s="215"/>
      <c r="B15" s="204"/>
      <c r="C15" s="204"/>
      <c r="D15" s="5" t="s">
        <v>152</v>
      </c>
      <c r="E15" s="139">
        <v>78000000</v>
      </c>
      <c r="F15" s="139">
        <v>78000000</v>
      </c>
      <c r="G15" s="139">
        <v>78000000</v>
      </c>
      <c r="H15" s="139">
        <v>78000000</v>
      </c>
      <c r="I15" s="139">
        <v>78000000</v>
      </c>
      <c r="J15" s="138">
        <v>63672000</v>
      </c>
      <c r="K15" s="138">
        <v>63672000</v>
      </c>
      <c r="L15" s="138">
        <v>63672000</v>
      </c>
      <c r="M15" s="129">
        <v>75409000</v>
      </c>
      <c r="N15" s="217"/>
      <c r="O15" s="207"/>
      <c r="P15" s="208"/>
      <c r="Q15" s="207"/>
      <c r="R15" s="207"/>
      <c r="S15" s="197"/>
      <c r="T15" s="197"/>
      <c r="U15" s="197"/>
      <c r="V15" s="218"/>
      <c r="W15" s="218"/>
      <c r="X15" s="218"/>
      <c r="Y15" s="217"/>
    </row>
    <row r="16" spans="1:25" ht="30">
      <c r="A16" s="215"/>
      <c r="B16" s="204"/>
      <c r="C16" s="204"/>
      <c r="D16" s="142" t="s">
        <v>153</v>
      </c>
      <c r="E16" s="9">
        <v>0</v>
      </c>
      <c r="F16" s="9">
        <v>0</v>
      </c>
      <c r="G16" s="9">
        <v>0</v>
      </c>
      <c r="H16" s="9">
        <v>0</v>
      </c>
      <c r="I16" s="9">
        <v>0</v>
      </c>
      <c r="J16" s="9">
        <v>0</v>
      </c>
      <c r="K16" s="9">
        <v>0</v>
      </c>
      <c r="L16" s="9">
        <v>0</v>
      </c>
      <c r="M16" s="9">
        <v>0</v>
      </c>
      <c r="N16" s="217"/>
      <c r="O16" s="207"/>
      <c r="P16" s="208"/>
      <c r="Q16" s="207"/>
      <c r="R16" s="207"/>
      <c r="S16" s="197"/>
      <c r="T16" s="197"/>
      <c r="U16" s="197"/>
      <c r="V16" s="218"/>
      <c r="W16" s="218"/>
      <c r="X16" s="218"/>
      <c r="Y16" s="217"/>
    </row>
    <row r="17" spans="1:25" ht="15">
      <c r="A17" s="215"/>
      <c r="B17" s="204"/>
      <c r="C17" s="204"/>
      <c r="D17" s="205" t="s">
        <v>154</v>
      </c>
      <c r="E17" s="198">
        <v>24860233</v>
      </c>
      <c r="F17" s="198">
        <v>24860233</v>
      </c>
      <c r="G17" s="198">
        <v>24860233</v>
      </c>
      <c r="H17" s="198">
        <v>24860233</v>
      </c>
      <c r="I17" s="198">
        <v>24860233</v>
      </c>
      <c r="J17" s="203">
        <v>11398400</v>
      </c>
      <c r="K17" s="203">
        <v>17947400</v>
      </c>
      <c r="L17" s="203">
        <v>22313400</v>
      </c>
      <c r="M17" s="202">
        <v>24860233</v>
      </c>
      <c r="N17" s="217"/>
      <c r="O17" s="207"/>
      <c r="P17" s="208"/>
      <c r="Q17" s="207"/>
      <c r="R17" s="207"/>
      <c r="S17" s="197"/>
      <c r="T17" s="197"/>
      <c r="U17" s="197"/>
      <c r="V17" s="218"/>
      <c r="W17" s="218"/>
      <c r="X17" s="218"/>
      <c r="Y17" s="217"/>
    </row>
    <row r="18" spans="1:25" ht="15">
      <c r="A18" s="215"/>
      <c r="B18" s="204"/>
      <c r="C18" s="204"/>
      <c r="D18" s="219"/>
      <c r="E18" s="199"/>
      <c r="F18" s="199"/>
      <c r="G18" s="199"/>
      <c r="H18" s="199"/>
      <c r="I18" s="199"/>
      <c r="J18" s="203"/>
      <c r="K18" s="203"/>
      <c r="L18" s="203"/>
      <c r="M18" s="202"/>
      <c r="N18" s="217"/>
      <c r="O18" s="207"/>
      <c r="P18" s="208"/>
      <c r="Q18" s="207"/>
      <c r="R18" s="207"/>
      <c r="S18" s="197"/>
      <c r="T18" s="197"/>
      <c r="U18" s="197"/>
      <c r="V18" s="218"/>
      <c r="W18" s="218"/>
      <c r="X18" s="218"/>
      <c r="Y18" s="217"/>
    </row>
    <row r="19" spans="1:25" ht="15">
      <c r="A19" s="215"/>
      <c r="B19" s="204"/>
      <c r="C19" s="204"/>
      <c r="D19" s="219"/>
      <c r="E19" s="199"/>
      <c r="F19" s="199"/>
      <c r="G19" s="199"/>
      <c r="H19" s="199"/>
      <c r="I19" s="199"/>
      <c r="J19" s="203"/>
      <c r="K19" s="203"/>
      <c r="L19" s="203"/>
      <c r="M19" s="202"/>
      <c r="N19" s="217"/>
      <c r="O19" s="207"/>
      <c r="P19" s="208"/>
      <c r="Q19" s="207"/>
      <c r="R19" s="207"/>
      <c r="S19" s="197"/>
      <c r="T19" s="197"/>
      <c r="U19" s="197"/>
      <c r="V19" s="218"/>
      <c r="W19" s="218"/>
      <c r="X19" s="218"/>
      <c r="Y19" s="217"/>
    </row>
    <row r="20" spans="1:25" ht="15">
      <c r="A20" s="215"/>
      <c r="B20" s="204"/>
      <c r="C20" s="204"/>
      <c r="D20" s="219"/>
      <c r="E20" s="200"/>
      <c r="F20" s="200"/>
      <c r="G20" s="200"/>
      <c r="H20" s="200"/>
      <c r="I20" s="200"/>
      <c r="J20" s="203"/>
      <c r="K20" s="203"/>
      <c r="L20" s="203"/>
      <c r="M20" s="202"/>
      <c r="N20" s="217"/>
      <c r="O20" s="207"/>
      <c r="P20" s="208"/>
      <c r="Q20" s="207"/>
      <c r="R20" s="207"/>
      <c r="S20" s="197"/>
      <c r="T20" s="197"/>
      <c r="U20" s="197"/>
      <c r="V20" s="218"/>
      <c r="W20" s="218"/>
      <c r="X20" s="218"/>
      <c r="Y20" s="217"/>
    </row>
    <row r="21" spans="1:25" ht="30">
      <c r="A21" s="215"/>
      <c r="B21" s="204" t="s">
        <v>109</v>
      </c>
      <c r="C21" s="204" t="s">
        <v>213</v>
      </c>
      <c r="D21" s="5" t="s">
        <v>143</v>
      </c>
      <c r="E21" s="10">
        <v>0.55</v>
      </c>
      <c r="F21" s="10">
        <v>0.55</v>
      </c>
      <c r="G21" s="10">
        <v>0.55</v>
      </c>
      <c r="H21" s="10">
        <v>0.52</v>
      </c>
      <c r="I21" s="10">
        <v>0.52</v>
      </c>
      <c r="J21" s="127">
        <v>0.3625</v>
      </c>
      <c r="K21" s="127">
        <v>0.425</v>
      </c>
      <c r="L21" s="127">
        <v>0.46749999999999997</v>
      </c>
      <c r="M21" s="220">
        <v>0.52</v>
      </c>
      <c r="N21" s="217" t="s">
        <v>144</v>
      </c>
      <c r="O21" s="207" t="s">
        <v>145</v>
      </c>
      <c r="P21" s="208" t="s">
        <v>146</v>
      </c>
      <c r="Q21" s="207" t="s">
        <v>147</v>
      </c>
      <c r="R21" s="207" t="s">
        <v>144</v>
      </c>
      <c r="S21" s="197" t="s">
        <v>148</v>
      </c>
      <c r="T21" s="197" t="s">
        <v>148</v>
      </c>
      <c r="U21" s="197" t="s">
        <v>208</v>
      </c>
      <c r="V21" s="218" t="s">
        <v>149</v>
      </c>
      <c r="W21" s="218" t="s">
        <v>150</v>
      </c>
      <c r="X21" s="218" t="s">
        <v>151</v>
      </c>
      <c r="Y21" s="217">
        <v>7980001</v>
      </c>
    </row>
    <row r="22" spans="1:25" ht="30">
      <c r="A22" s="215"/>
      <c r="B22" s="204"/>
      <c r="C22" s="204"/>
      <c r="D22" s="5" t="s">
        <v>152</v>
      </c>
      <c r="E22" s="139">
        <v>322000000</v>
      </c>
      <c r="F22" s="139">
        <v>322000000</v>
      </c>
      <c r="G22" s="139">
        <v>322000000</v>
      </c>
      <c r="H22" s="139">
        <v>421302666</v>
      </c>
      <c r="I22" s="139">
        <v>421302666</v>
      </c>
      <c r="J22" s="138">
        <v>168765833</v>
      </c>
      <c r="K22" s="138">
        <v>191431447</v>
      </c>
      <c r="L22" s="138">
        <v>191431447</v>
      </c>
      <c r="M22" s="129">
        <v>386573645</v>
      </c>
      <c r="N22" s="217"/>
      <c r="O22" s="207"/>
      <c r="P22" s="208"/>
      <c r="Q22" s="207"/>
      <c r="R22" s="207"/>
      <c r="S22" s="197"/>
      <c r="T22" s="197"/>
      <c r="U22" s="197"/>
      <c r="V22" s="218"/>
      <c r="W22" s="218"/>
      <c r="X22" s="218"/>
      <c r="Y22" s="217"/>
    </row>
    <row r="23" spans="1:25" ht="30">
      <c r="A23" s="215"/>
      <c r="B23" s="204"/>
      <c r="C23" s="204"/>
      <c r="D23" s="142" t="s">
        <v>153</v>
      </c>
      <c r="E23" s="10">
        <v>0</v>
      </c>
      <c r="F23" s="10">
        <v>0</v>
      </c>
      <c r="G23" s="10">
        <v>0</v>
      </c>
      <c r="H23" s="10">
        <v>0</v>
      </c>
      <c r="I23" s="10">
        <v>0</v>
      </c>
      <c r="J23" s="9">
        <v>0</v>
      </c>
      <c r="K23" s="9">
        <v>0</v>
      </c>
      <c r="L23" s="9">
        <v>0</v>
      </c>
      <c r="M23" s="9">
        <v>0</v>
      </c>
      <c r="N23" s="217"/>
      <c r="O23" s="207"/>
      <c r="P23" s="208"/>
      <c r="Q23" s="207"/>
      <c r="R23" s="207"/>
      <c r="S23" s="197"/>
      <c r="T23" s="197"/>
      <c r="U23" s="197"/>
      <c r="V23" s="218"/>
      <c r="W23" s="218"/>
      <c r="X23" s="218"/>
      <c r="Y23" s="217"/>
    </row>
    <row r="24" spans="1:25" ht="15">
      <c r="A24" s="215"/>
      <c r="B24" s="204"/>
      <c r="C24" s="204"/>
      <c r="D24" s="205" t="s">
        <v>154</v>
      </c>
      <c r="E24" s="198">
        <v>51744754</v>
      </c>
      <c r="F24" s="198">
        <v>51744754</v>
      </c>
      <c r="G24" s="198">
        <v>51744754</v>
      </c>
      <c r="H24" s="198">
        <v>51744754</v>
      </c>
      <c r="I24" s="198">
        <v>51744754</v>
      </c>
      <c r="J24" s="203">
        <v>23092133</v>
      </c>
      <c r="K24" s="203">
        <v>37864100</v>
      </c>
      <c r="L24" s="203">
        <v>51744754</v>
      </c>
      <c r="M24" s="202">
        <v>51744754</v>
      </c>
      <c r="N24" s="217"/>
      <c r="O24" s="207"/>
      <c r="P24" s="208"/>
      <c r="Q24" s="207"/>
      <c r="R24" s="207"/>
      <c r="S24" s="197"/>
      <c r="T24" s="197"/>
      <c r="U24" s="197"/>
      <c r="V24" s="218"/>
      <c r="W24" s="218"/>
      <c r="X24" s="218"/>
      <c r="Y24" s="217"/>
    </row>
    <row r="25" spans="1:25" ht="15">
      <c r="A25" s="215"/>
      <c r="B25" s="204"/>
      <c r="C25" s="204"/>
      <c r="D25" s="219"/>
      <c r="E25" s="199"/>
      <c r="F25" s="199"/>
      <c r="G25" s="199"/>
      <c r="H25" s="199"/>
      <c r="I25" s="199"/>
      <c r="J25" s="203"/>
      <c r="K25" s="203"/>
      <c r="L25" s="203"/>
      <c r="M25" s="202"/>
      <c r="N25" s="217"/>
      <c r="O25" s="207"/>
      <c r="P25" s="208"/>
      <c r="Q25" s="207"/>
      <c r="R25" s="207"/>
      <c r="S25" s="197"/>
      <c r="T25" s="197"/>
      <c r="U25" s="197"/>
      <c r="V25" s="218"/>
      <c r="W25" s="218"/>
      <c r="X25" s="218"/>
      <c r="Y25" s="217"/>
    </row>
    <row r="26" spans="1:25" ht="15">
      <c r="A26" s="215"/>
      <c r="B26" s="204"/>
      <c r="C26" s="204"/>
      <c r="D26" s="219"/>
      <c r="E26" s="199"/>
      <c r="F26" s="199"/>
      <c r="G26" s="199"/>
      <c r="H26" s="199"/>
      <c r="I26" s="199"/>
      <c r="J26" s="203"/>
      <c r="K26" s="203"/>
      <c r="L26" s="203"/>
      <c r="M26" s="202"/>
      <c r="N26" s="217"/>
      <c r="O26" s="207"/>
      <c r="P26" s="208"/>
      <c r="Q26" s="207"/>
      <c r="R26" s="207"/>
      <c r="S26" s="197"/>
      <c r="T26" s="197"/>
      <c r="U26" s="197"/>
      <c r="V26" s="218"/>
      <c r="W26" s="218"/>
      <c r="X26" s="218"/>
      <c r="Y26" s="217"/>
    </row>
    <row r="27" spans="1:25" ht="15">
      <c r="A27" s="215"/>
      <c r="B27" s="204"/>
      <c r="C27" s="204"/>
      <c r="D27" s="219"/>
      <c r="E27" s="200"/>
      <c r="F27" s="200"/>
      <c r="G27" s="200"/>
      <c r="H27" s="200"/>
      <c r="I27" s="200"/>
      <c r="J27" s="203"/>
      <c r="K27" s="203"/>
      <c r="L27" s="203"/>
      <c r="M27" s="202"/>
      <c r="N27" s="217"/>
      <c r="O27" s="207"/>
      <c r="P27" s="208"/>
      <c r="Q27" s="207"/>
      <c r="R27" s="207"/>
      <c r="S27" s="197"/>
      <c r="T27" s="197"/>
      <c r="U27" s="197"/>
      <c r="V27" s="218"/>
      <c r="W27" s="218"/>
      <c r="X27" s="218"/>
      <c r="Y27" s="217"/>
    </row>
    <row r="28" spans="1:25" ht="30">
      <c r="A28" s="215"/>
      <c r="B28" s="204" t="s">
        <v>93</v>
      </c>
      <c r="C28" s="204" t="s">
        <v>219</v>
      </c>
      <c r="D28" s="5" t="s">
        <v>143</v>
      </c>
      <c r="E28" s="10">
        <v>1</v>
      </c>
      <c r="F28" s="10">
        <v>1</v>
      </c>
      <c r="G28" s="10">
        <v>1</v>
      </c>
      <c r="H28" s="10">
        <v>1</v>
      </c>
      <c r="I28" s="10">
        <v>1</v>
      </c>
      <c r="J28" s="10">
        <v>1</v>
      </c>
      <c r="K28" s="10">
        <v>1</v>
      </c>
      <c r="L28" s="10">
        <v>1</v>
      </c>
      <c r="M28" s="221">
        <v>1</v>
      </c>
      <c r="N28" s="217" t="s">
        <v>144</v>
      </c>
      <c r="O28" s="207" t="s">
        <v>145</v>
      </c>
      <c r="P28" s="208" t="s">
        <v>146</v>
      </c>
      <c r="Q28" s="207" t="s">
        <v>147</v>
      </c>
      <c r="R28" s="207" t="s">
        <v>144</v>
      </c>
      <c r="S28" s="197" t="s">
        <v>148</v>
      </c>
      <c r="T28" s="197" t="s">
        <v>148</v>
      </c>
      <c r="U28" s="197" t="s">
        <v>208</v>
      </c>
      <c r="V28" s="218" t="s">
        <v>149</v>
      </c>
      <c r="W28" s="218" t="s">
        <v>150</v>
      </c>
      <c r="X28" s="218" t="s">
        <v>151</v>
      </c>
      <c r="Y28" s="217">
        <v>7980001</v>
      </c>
    </row>
    <row r="29" spans="1:25" ht="30">
      <c r="A29" s="215"/>
      <c r="B29" s="204"/>
      <c r="C29" s="204"/>
      <c r="D29" s="5" t="s">
        <v>152</v>
      </c>
      <c r="E29" s="139">
        <v>124000000</v>
      </c>
      <c r="F29" s="139">
        <v>124000000</v>
      </c>
      <c r="G29" s="139">
        <v>124000000</v>
      </c>
      <c r="H29" s="139">
        <v>124000000</v>
      </c>
      <c r="I29" s="139">
        <v>124000000</v>
      </c>
      <c r="J29" s="138">
        <v>73950600</v>
      </c>
      <c r="K29" s="138">
        <v>73950600</v>
      </c>
      <c r="L29" s="138">
        <v>73950600</v>
      </c>
      <c r="M29" s="129">
        <v>123950600</v>
      </c>
      <c r="N29" s="217"/>
      <c r="O29" s="207"/>
      <c r="P29" s="208"/>
      <c r="Q29" s="207"/>
      <c r="R29" s="207"/>
      <c r="S29" s="197"/>
      <c r="T29" s="197"/>
      <c r="U29" s="197"/>
      <c r="V29" s="218"/>
      <c r="W29" s="218"/>
      <c r="X29" s="218"/>
      <c r="Y29" s="217"/>
    </row>
    <row r="30" spans="1:25" ht="30">
      <c r="A30" s="215"/>
      <c r="B30" s="204"/>
      <c r="C30" s="204"/>
      <c r="D30" s="142" t="s">
        <v>153</v>
      </c>
      <c r="E30" s="10">
        <v>0</v>
      </c>
      <c r="F30" s="10">
        <v>0</v>
      </c>
      <c r="G30" s="10">
        <v>0</v>
      </c>
      <c r="H30" s="10">
        <v>0</v>
      </c>
      <c r="I30" s="10">
        <v>0</v>
      </c>
      <c r="J30" s="10">
        <v>0</v>
      </c>
      <c r="K30" s="10">
        <v>0</v>
      </c>
      <c r="L30" s="10">
        <v>0</v>
      </c>
      <c r="M30" s="221">
        <v>0</v>
      </c>
      <c r="N30" s="217"/>
      <c r="O30" s="207"/>
      <c r="P30" s="208"/>
      <c r="Q30" s="207"/>
      <c r="R30" s="207"/>
      <c r="S30" s="197"/>
      <c r="T30" s="197"/>
      <c r="U30" s="197"/>
      <c r="V30" s="218"/>
      <c r="W30" s="218"/>
      <c r="X30" s="218"/>
      <c r="Y30" s="217"/>
    </row>
    <row r="31" spans="1:25" ht="15">
      <c r="A31" s="215"/>
      <c r="B31" s="204"/>
      <c r="C31" s="204"/>
      <c r="D31" s="205" t="s">
        <v>154</v>
      </c>
      <c r="E31" s="198">
        <v>6767037</v>
      </c>
      <c r="F31" s="198">
        <v>6767037</v>
      </c>
      <c r="G31" s="198">
        <v>6767037</v>
      </c>
      <c r="H31" s="198">
        <v>6767037</v>
      </c>
      <c r="I31" s="198">
        <v>6767037</v>
      </c>
      <c r="J31" s="203">
        <v>5652500</v>
      </c>
      <c r="K31" s="203">
        <v>5652500</v>
      </c>
      <c r="L31" s="203">
        <v>6767037</v>
      </c>
      <c r="M31" s="202">
        <v>6767037</v>
      </c>
      <c r="N31" s="217"/>
      <c r="O31" s="207"/>
      <c r="P31" s="208"/>
      <c r="Q31" s="207"/>
      <c r="R31" s="207"/>
      <c r="S31" s="197"/>
      <c r="T31" s="197"/>
      <c r="U31" s="197"/>
      <c r="V31" s="218"/>
      <c r="W31" s="218"/>
      <c r="X31" s="218"/>
      <c r="Y31" s="217"/>
    </row>
    <row r="32" spans="1:25" ht="15">
      <c r="A32" s="215"/>
      <c r="B32" s="204"/>
      <c r="C32" s="204"/>
      <c r="D32" s="219"/>
      <c r="E32" s="199"/>
      <c r="F32" s="199"/>
      <c r="G32" s="199"/>
      <c r="H32" s="199"/>
      <c r="I32" s="199"/>
      <c r="J32" s="203"/>
      <c r="K32" s="203"/>
      <c r="L32" s="203"/>
      <c r="M32" s="202"/>
      <c r="N32" s="217"/>
      <c r="O32" s="207"/>
      <c r="P32" s="208"/>
      <c r="Q32" s="207"/>
      <c r="R32" s="207"/>
      <c r="S32" s="197"/>
      <c r="T32" s="197"/>
      <c r="U32" s="197"/>
      <c r="V32" s="218"/>
      <c r="W32" s="218"/>
      <c r="X32" s="218"/>
      <c r="Y32" s="217"/>
    </row>
    <row r="33" spans="1:25" ht="15">
      <c r="A33" s="215"/>
      <c r="B33" s="204"/>
      <c r="C33" s="204"/>
      <c r="D33" s="219"/>
      <c r="E33" s="199"/>
      <c r="F33" s="199"/>
      <c r="G33" s="199"/>
      <c r="H33" s="199"/>
      <c r="I33" s="199"/>
      <c r="J33" s="203"/>
      <c r="K33" s="203"/>
      <c r="L33" s="203"/>
      <c r="M33" s="202"/>
      <c r="N33" s="217"/>
      <c r="O33" s="207"/>
      <c r="P33" s="208"/>
      <c r="Q33" s="207"/>
      <c r="R33" s="207"/>
      <c r="S33" s="197"/>
      <c r="T33" s="197"/>
      <c r="U33" s="197"/>
      <c r="V33" s="218"/>
      <c r="W33" s="218"/>
      <c r="X33" s="218"/>
      <c r="Y33" s="217"/>
    </row>
    <row r="34" spans="1:25" ht="15">
      <c r="A34" s="215"/>
      <c r="B34" s="204"/>
      <c r="C34" s="204"/>
      <c r="D34" s="219"/>
      <c r="E34" s="200"/>
      <c r="F34" s="200"/>
      <c r="G34" s="200"/>
      <c r="H34" s="200"/>
      <c r="I34" s="200"/>
      <c r="J34" s="203"/>
      <c r="K34" s="203"/>
      <c r="L34" s="203"/>
      <c r="M34" s="202"/>
      <c r="N34" s="217"/>
      <c r="O34" s="207"/>
      <c r="P34" s="208"/>
      <c r="Q34" s="207"/>
      <c r="R34" s="207"/>
      <c r="S34" s="197"/>
      <c r="T34" s="197"/>
      <c r="U34" s="197"/>
      <c r="V34" s="218"/>
      <c r="W34" s="218"/>
      <c r="X34" s="218"/>
      <c r="Y34" s="217"/>
    </row>
    <row r="35" spans="1:25" ht="30">
      <c r="A35" s="215"/>
      <c r="B35" s="204" t="s">
        <v>104</v>
      </c>
      <c r="C35" s="204" t="s">
        <v>220</v>
      </c>
      <c r="D35" s="5" t="s">
        <v>143</v>
      </c>
      <c r="E35" s="6">
        <v>1</v>
      </c>
      <c r="F35" s="6">
        <v>1</v>
      </c>
      <c r="G35" s="6">
        <v>1</v>
      </c>
      <c r="H35" s="6">
        <v>1</v>
      </c>
      <c r="I35" s="6">
        <v>1</v>
      </c>
      <c r="J35" s="6">
        <v>1</v>
      </c>
      <c r="K35" s="6">
        <v>1</v>
      </c>
      <c r="L35" s="6">
        <v>1</v>
      </c>
      <c r="M35" s="7">
        <v>1</v>
      </c>
      <c r="N35" s="217" t="s">
        <v>144</v>
      </c>
      <c r="O35" s="207" t="s">
        <v>145</v>
      </c>
      <c r="P35" s="208" t="s">
        <v>146</v>
      </c>
      <c r="Q35" s="207" t="s">
        <v>147</v>
      </c>
      <c r="R35" s="207" t="s">
        <v>144</v>
      </c>
      <c r="S35" s="197" t="s">
        <v>148</v>
      </c>
      <c r="T35" s="197" t="s">
        <v>148</v>
      </c>
      <c r="U35" s="197" t="s">
        <v>208</v>
      </c>
      <c r="V35" s="218" t="s">
        <v>149</v>
      </c>
      <c r="W35" s="218" t="s">
        <v>150</v>
      </c>
      <c r="X35" s="218" t="s">
        <v>151</v>
      </c>
      <c r="Y35" s="217">
        <v>7980001</v>
      </c>
    </row>
    <row r="36" spans="1:25" ht="30">
      <c r="A36" s="215"/>
      <c r="B36" s="204"/>
      <c r="C36" s="204"/>
      <c r="D36" s="5" t="s">
        <v>152</v>
      </c>
      <c r="E36" s="139">
        <v>994000000</v>
      </c>
      <c r="F36" s="139">
        <v>994000000</v>
      </c>
      <c r="G36" s="139">
        <v>994000000</v>
      </c>
      <c r="H36" s="140">
        <v>894697334</v>
      </c>
      <c r="I36" s="140">
        <v>673638500</v>
      </c>
      <c r="J36" s="138">
        <v>689694000</v>
      </c>
      <c r="K36" s="138">
        <v>702616000</v>
      </c>
      <c r="L36" s="129">
        <v>647163133</v>
      </c>
      <c r="M36" s="129">
        <v>673638500</v>
      </c>
      <c r="N36" s="217"/>
      <c r="O36" s="207"/>
      <c r="P36" s="208"/>
      <c r="Q36" s="207"/>
      <c r="R36" s="207"/>
      <c r="S36" s="197"/>
      <c r="T36" s="197"/>
      <c r="U36" s="197"/>
      <c r="V36" s="218"/>
      <c r="W36" s="218"/>
      <c r="X36" s="218"/>
      <c r="Y36" s="217"/>
    </row>
    <row r="37" spans="1:25" ht="30">
      <c r="A37" s="215"/>
      <c r="B37" s="204"/>
      <c r="C37" s="204"/>
      <c r="D37" s="142" t="s">
        <v>153</v>
      </c>
      <c r="E37" s="6">
        <v>0</v>
      </c>
      <c r="F37" s="6">
        <v>0</v>
      </c>
      <c r="G37" s="6">
        <v>0</v>
      </c>
      <c r="H37" s="6">
        <v>0</v>
      </c>
      <c r="I37" s="6">
        <v>0</v>
      </c>
      <c r="J37" s="6">
        <v>0</v>
      </c>
      <c r="K37" s="6">
        <v>0</v>
      </c>
      <c r="L37" s="6">
        <v>0</v>
      </c>
      <c r="M37" s="7">
        <v>0</v>
      </c>
      <c r="N37" s="217"/>
      <c r="O37" s="207"/>
      <c r="P37" s="208"/>
      <c r="Q37" s="207"/>
      <c r="R37" s="207"/>
      <c r="S37" s="197"/>
      <c r="T37" s="197"/>
      <c r="U37" s="197"/>
      <c r="V37" s="218"/>
      <c r="W37" s="218"/>
      <c r="X37" s="218"/>
      <c r="Y37" s="217"/>
    </row>
    <row r="38" spans="1:25" ht="15">
      <c r="A38" s="215"/>
      <c r="B38" s="204"/>
      <c r="C38" s="204"/>
      <c r="D38" s="205" t="s">
        <v>154</v>
      </c>
      <c r="E38" s="198">
        <v>104536133</v>
      </c>
      <c r="F38" s="198">
        <v>104536133</v>
      </c>
      <c r="G38" s="198">
        <v>104536133</v>
      </c>
      <c r="H38" s="222">
        <v>104536133</v>
      </c>
      <c r="I38" s="222">
        <v>104536133</v>
      </c>
      <c r="J38" s="222">
        <v>30919667</v>
      </c>
      <c r="K38" s="222">
        <v>58123067</v>
      </c>
      <c r="L38" s="222">
        <v>76218800</v>
      </c>
      <c r="M38" s="222">
        <v>104536133</v>
      </c>
      <c r="N38" s="217"/>
      <c r="O38" s="207"/>
      <c r="P38" s="208"/>
      <c r="Q38" s="207"/>
      <c r="R38" s="207"/>
      <c r="S38" s="197"/>
      <c r="T38" s="197"/>
      <c r="U38" s="197"/>
      <c r="V38" s="218"/>
      <c r="W38" s="218"/>
      <c r="X38" s="218"/>
      <c r="Y38" s="217"/>
    </row>
    <row r="39" spans="1:25" ht="15">
      <c r="A39" s="215"/>
      <c r="B39" s="204"/>
      <c r="C39" s="204"/>
      <c r="D39" s="219"/>
      <c r="E39" s="199"/>
      <c r="F39" s="199"/>
      <c r="G39" s="199"/>
      <c r="H39" s="223"/>
      <c r="I39" s="223"/>
      <c r="J39" s="223"/>
      <c r="K39" s="223"/>
      <c r="L39" s="223"/>
      <c r="M39" s="223"/>
      <c r="N39" s="217"/>
      <c r="O39" s="207"/>
      <c r="P39" s="208"/>
      <c r="Q39" s="207"/>
      <c r="R39" s="207"/>
      <c r="S39" s="197"/>
      <c r="T39" s="197"/>
      <c r="U39" s="197"/>
      <c r="V39" s="218"/>
      <c r="W39" s="218"/>
      <c r="X39" s="218"/>
      <c r="Y39" s="217"/>
    </row>
    <row r="40" spans="1:25" ht="15">
      <c r="A40" s="215"/>
      <c r="B40" s="204"/>
      <c r="C40" s="204"/>
      <c r="D40" s="219"/>
      <c r="E40" s="199"/>
      <c r="F40" s="199"/>
      <c r="G40" s="199"/>
      <c r="H40" s="223"/>
      <c r="I40" s="223"/>
      <c r="J40" s="223"/>
      <c r="K40" s="223"/>
      <c r="L40" s="223"/>
      <c r="M40" s="223"/>
      <c r="N40" s="217"/>
      <c r="O40" s="207"/>
      <c r="P40" s="208"/>
      <c r="Q40" s="207"/>
      <c r="R40" s="207"/>
      <c r="S40" s="197"/>
      <c r="T40" s="197"/>
      <c r="U40" s="197"/>
      <c r="V40" s="218"/>
      <c r="W40" s="218"/>
      <c r="X40" s="218"/>
      <c r="Y40" s="217"/>
    </row>
    <row r="41" spans="1:25" ht="15">
      <c r="A41" s="215"/>
      <c r="B41" s="204"/>
      <c r="C41" s="204"/>
      <c r="D41" s="219"/>
      <c r="E41" s="200"/>
      <c r="F41" s="200"/>
      <c r="G41" s="200"/>
      <c r="H41" s="224"/>
      <c r="I41" s="224"/>
      <c r="J41" s="224"/>
      <c r="K41" s="224"/>
      <c r="L41" s="224"/>
      <c r="M41" s="224"/>
      <c r="N41" s="217"/>
      <c r="O41" s="207"/>
      <c r="P41" s="208"/>
      <c r="Q41" s="207"/>
      <c r="R41" s="207"/>
      <c r="S41" s="197"/>
      <c r="T41" s="197"/>
      <c r="U41" s="197"/>
      <c r="V41" s="218"/>
      <c r="W41" s="218"/>
      <c r="X41" s="218"/>
      <c r="Y41" s="217"/>
    </row>
    <row r="42" spans="1:25" ht="30">
      <c r="A42" s="215"/>
      <c r="B42" s="204" t="s">
        <v>102</v>
      </c>
      <c r="C42" s="206" t="s">
        <v>221</v>
      </c>
      <c r="D42" s="11" t="s">
        <v>143</v>
      </c>
      <c r="E42" s="6">
        <v>1</v>
      </c>
      <c r="F42" s="6">
        <v>1</v>
      </c>
      <c r="G42" s="6">
        <v>1</v>
      </c>
      <c r="H42" s="7">
        <v>1</v>
      </c>
      <c r="I42" s="7">
        <v>1</v>
      </c>
      <c r="J42" s="7">
        <v>1</v>
      </c>
      <c r="K42" s="7">
        <v>1</v>
      </c>
      <c r="L42" s="7">
        <v>1</v>
      </c>
      <c r="M42" s="7">
        <v>1</v>
      </c>
      <c r="N42" s="217" t="s">
        <v>144</v>
      </c>
      <c r="O42" s="207" t="s">
        <v>145</v>
      </c>
      <c r="P42" s="208" t="s">
        <v>146</v>
      </c>
      <c r="Q42" s="207" t="s">
        <v>147</v>
      </c>
      <c r="R42" s="207" t="s">
        <v>144</v>
      </c>
      <c r="S42" s="197" t="s">
        <v>148</v>
      </c>
      <c r="T42" s="197" t="s">
        <v>148</v>
      </c>
      <c r="U42" s="197" t="s">
        <v>208</v>
      </c>
      <c r="V42" s="218" t="s">
        <v>149</v>
      </c>
      <c r="W42" s="218" t="s">
        <v>150</v>
      </c>
      <c r="X42" s="218" t="s">
        <v>151</v>
      </c>
      <c r="Y42" s="225">
        <v>126192</v>
      </c>
    </row>
    <row r="43" spans="1:25" ht="30">
      <c r="A43" s="215"/>
      <c r="B43" s="204"/>
      <c r="C43" s="206"/>
      <c r="D43" s="141" t="s">
        <v>152</v>
      </c>
      <c r="E43" s="139">
        <v>279000000</v>
      </c>
      <c r="F43" s="139">
        <v>279000000</v>
      </c>
      <c r="G43" s="139">
        <v>279000000</v>
      </c>
      <c r="H43" s="140">
        <v>278863218</v>
      </c>
      <c r="I43" s="140">
        <v>338740782</v>
      </c>
      <c r="J43" s="140">
        <v>192202393</v>
      </c>
      <c r="K43" s="140">
        <v>195314232</v>
      </c>
      <c r="L43" s="140">
        <v>249195779</v>
      </c>
      <c r="M43" s="140">
        <v>326643448</v>
      </c>
      <c r="N43" s="217"/>
      <c r="O43" s="207"/>
      <c r="P43" s="208"/>
      <c r="Q43" s="207"/>
      <c r="R43" s="207"/>
      <c r="S43" s="197"/>
      <c r="T43" s="197"/>
      <c r="U43" s="197"/>
      <c r="V43" s="218"/>
      <c r="W43" s="218"/>
      <c r="X43" s="218"/>
      <c r="Y43" s="225"/>
    </row>
    <row r="44" spans="1:25" ht="30">
      <c r="A44" s="215"/>
      <c r="B44" s="204"/>
      <c r="C44" s="206"/>
      <c r="D44" s="141" t="s">
        <v>153</v>
      </c>
      <c r="E44" s="6">
        <v>0</v>
      </c>
      <c r="F44" s="6">
        <v>0</v>
      </c>
      <c r="G44" s="6">
        <v>0</v>
      </c>
      <c r="H44" s="7">
        <v>0</v>
      </c>
      <c r="I44" s="7">
        <v>0</v>
      </c>
      <c r="J44" s="7">
        <v>0</v>
      </c>
      <c r="K44" s="7">
        <v>0</v>
      </c>
      <c r="L44" s="7">
        <v>0</v>
      </c>
      <c r="M44" s="7">
        <v>0</v>
      </c>
      <c r="N44" s="217"/>
      <c r="O44" s="207"/>
      <c r="P44" s="208"/>
      <c r="Q44" s="207"/>
      <c r="R44" s="207"/>
      <c r="S44" s="197"/>
      <c r="T44" s="197"/>
      <c r="U44" s="197"/>
      <c r="V44" s="218"/>
      <c r="W44" s="218"/>
      <c r="X44" s="218"/>
      <c r="Y44" s="225"/>
    </row>
    <row r="45" spans="1:25" ht="15">
      <c r="A45" s="215"/>
      <c r="B45" s="204"/>
      <c r="C45" s="206"/>
      <c r="D45" s="201" t="s">
        <v>154</v>
      </c>
      <c r="E45" s="198">
        <v>131071351</v>
      </c>
      <c r="F45" s="198">
        <v>131071351</v>
      </c>
      <c r="G45" s="198">
        <v>131071351</v>
      </c>
      <c r="H45" s="202">
        <v>129642792</v>
      </c>
      <c r="I45" s="222">
        <v>129617280</v>
      </c>
      <c r="J45" s="202">
        <v>31286090</v>
      </c>
      <c r="K45" s="202">
        <v>110110532</v>
      </c>
      <c r="L45" s="202">
        <v>111125907</v>
      </c>
      <c r="M45" s="202">
        <v>129617280</v>
      </c>
      <c r="N45" s="217"/>
      <c r="O45" s="207"/>
      <c r="P45" s="208"/>
      <c r="Q45" s="207"/>
      <c r="R45" s="207"/>
      <c r="S45" s="197"/>
      <c r="T45" s="197"/>
      <c r="U45" s="197"/>
      <c r="V45" s="218"/>
      <c r="W45" s="218"/>
      <c r="X45" s="218"/>
      <c r="Y45" s="225"/>
    </row>
    <row r="46" spans="1:25" ht="15">
      <c r="A46" s="215"/>
      <c r="B46" s="204"/>
      <c r="C46" s="206"/>
      <c r="D46" s="201"/>
      <c r="E46" s="199"/>
      <c r="F46" s="199"/>
      <c r="G46" s="199"/>
      <c r="H46" s="202"/>
      <c r="I46" s="223"/>
      <c r="J46" s="202"/>
      <c r="K46" s="202"/>
      <c r="L46" s="202"/>
      <c r="M46" s="202"/>
      <c r="N46" s="217"/>
      <c r="O46" s="207"/>
      <c r="P46" s="208"/>
      <c r="Q46" s="207"/>
      <c r="R46" s="207"/>
      <c r="S46" s="197"/>
      <c r="T46" s="197"/>
      <c r="U46" s="197"/>
      <c r="V46" s="218"/>
      <c r="W46" s="218"/>
      <c r="X46" s="218"/>
      <c r="Y46" s="225"/>
    </row>
    <row r="47" spans="1:25" ht="15">
      <c r="A47" s="215"/>
      <c r="B47" s="204"/>
      <c r="C47" s="206"/>
      <c r="D47" s="201"/>
      <c r="E47" s="199"/>
      <c r="F47" s="199"/>
      <c r="G47" s="199"/>
      <c r="H47" s="202"/>
      <c r="I47" s="223"/>
      <c r="J47" s="202"/>
      <c r="K47" s="202"/>
      <c r="L47" s="202"/>
      <c r="M47" s="202"/>
      <c r="N47" s="217"/>
      <c r="O47" s="207"/>
      <c r="P47" s="208"/>
      <c r="Q47" s="207"/>
      <c r="R47" s="207"/>
      <c r="S47" s="197"/>
      <c r="T47" s="197"/>
      <c r="U47" s="197"/>
      <c r="V47" s="218"/>
      <c r="W47" s="218"/>
      <c r="X47" s="218"/>
      <c r="Y47" s="225"/>
    </row>
    <row r="48" spans="1:25" ht="15">
      <c r="A48" s="215"/>
      <c r="B48" s="204"/>
      <c r="C48" s="206"/>
      <c r="D48" s="201"/>
      <c r="E48" s="200"/>
      <c r="F48" s="200"/>
      <c r="G48" s="200"/>
      <c r="H48" s="202"/>
      <c r="I48" s="224"/>
      <c r="J48" s="202"/>
      <c r="K48" s="202"/>
      <c r="L48" s="202"/>
      <c r="M48" s="202"/>
      <c r="N48" s="217"/>
      <c r="O48" s="207"/>
      <c r="P48" s="208"/>
      <c r="Q48" s="207"/>
      <c r="R48" s="207"/>
      <c r="S48" s="197"/>
      <c r="T48" s="197"/>
      <c r="U48" s="197"/>
      <c r="V48" s="218"/>
      <c r="W48" s="218"/>
      <c r="X48" s="218"/>
      <c r="Y48" s="225"/>
    </row>
    <row r="49" spans="1:25" ht="30">
      <c r="A49" s="215"/>
      <c r="B49" s="204"/>
      <c r="C49" s="206" t="s">
        <v>156</v>
      </c>
      <c r="D49" s="11" t="s">
        <v>143</v>
      </c>
      <c r="E49" s="6">
        <v>1</v>
      </c>
      <c r="F49" s="6">
        <v>1</v>
      </c>
      <c r="G49" s="6">
        <v>1</v>
      </c>
      <c r="H49" s="7">
        <v>1</v>
      </c>
      <c r="I49" s="7">
        <v>1</v>
      </c>
      <c r="J49" s="7">
        <v>1</v>
      </c>
      <c r="K49" s="7">
        <v>1</v>
      </c>
      <c r="L49" s="7">
        <v>1</v>
      </c>
      <c r="M49" s="7">
        <v>1</v>
      </c>
      <c r="N49" s="207" t="s">
        <v>157</v>
      </c>
      <c r="O49" s="207" t="s">
        <v>158</v>
      </c>
      <c r="P49" s="207" t="s">
        <v>159</v>
      </c>
      <c r="Q49" s="207" t="s">
        <v>160</v>
      </c>
      <c r="R49" s="207" t="s">
        <v>144</v>
      </c>
      <c r="S49" s="197" t="s">
        <v>148</v>
      </c>
      <c r="T49" s="197" t="s">
        <v>148</v>
      </c>
      <c r="U49" s="197" t="s">
        <v>208</v>
      </c>
      <c r="V49" s="218" t="s">
        <v>149</v>
      </c>
      <c r="W49" s="218" t="s">
        <v>150</v>
      </c>
      <c r="X49" s="218" t="s">
        <v>151</v>
      </c>
      <c r="Y49" s="225">
        <v>753496</v>
      </c>
    </row>
    <row r="50" spans="1:25" ht="30">
      <c r="A50" s="215"/>
      <c r="B50" s="204"/>
      <c r="C50" s="206"/>
      <c r="D50" s="141" t="s">
        <v>152</v>
      </c>
      <c r="E50" s="139">
        <v>93000000</v>
      </c>
      <c r="F50" s="139">
        <v>93000000</v>
      </c>
      <c r="G50" s="139">
        <v>93000000</v>
      </c>
      <c r="H50" s="140">
        <v>92954405</v>
      </c>
      <c r="I50" s="140">
        <v>112913597</v>
      </c>
      <c r="J50" s="140">
        <v>64067463</v>
      </c>
      <c r="K50" s="140">
        <v>65104743</v>
      </c>
      <c r="L50" s="140">
        <v>83065258</v>
      </c>
      <c r="M50" s="140">
        <v>108881148</v>
      </c>
      <c r="N50" s="207"/>
      <c r="O50" s="207"/>
      <c r="P50" s="207"/>
      <c r="Q50" s="207"/>
      <c r="R50" s="207"/>
      <c r="S50" s="197"/>
      <c r="T50" s="197"/>
      <c r="U50" s="197"/>
      <c r="V50" s="218"/>
      <c r="W50" s="218"/>
      <c r="X50" s="218"/>
      <c r="Y50" s="225"/>
    </row>
    <row r="51" spans="1:25" ht="30">
      <c r="A51" s="215"/>
      <c r="B51" s="204"/>
      <c r="C51" s="206"/>
      <c r="D51" s="141" t="s">
        <v>153</v>
      </c>
      <c r="E51" s="6">
        <v>0</v>
      </c>
      <c r="F51" s="6">
        <v>0</v>
      </c>
      <c r="G51" s="6">
        <v>0</v>
      </c>
      <c r="H51" s="7">
        <v>0</v>
      </c>
      <c r="I51" s="7">
        <v>0</v>
      </c>
      <c r="J51" s="7">
        <v>0</v>
      </c>
      <c r="K51" s="7">
        <v>0</v>
      </c>
      <c r="L51" s="7">
        <v>0</v>
      </c>
      <c r="M51" s="7">
        <v>0</v>
      </c>
      <c r="N51" s="207"/>
      <c r="O51" s="207"/>
      <c r="P51" s="207"/>
      <c r="Q51" s="207"/>
      <c r="R51" s="207"/>
      <c r="S51" s="197"/>
      <c r="T51" s="197"/>
      <c r="U51" s="197"/>
      <c r="V51" s="218"/>
      <c r="W51" s="218"/>
      <c r="X51" s="218"/>
      <c r="Y51" s="225"/>
    </row>
    <row r="52" spans="1:25" ht="15">
      <c r="A52" s="215"/>
      <c r="B52" s="204"/>
      <c r="C52" s="206"/>
      <c r="D52" s="201" t="s">
        <v>154</v>
      </c>
      <c r="E52" s="198">
        <v>43690449</v>
      </c>
      <c r="F52" s="198">
        <v>43690449</v>
      </c>
      <c r="G52" s="198">
        <v>43690449</v>
      </c>
      <c r="H52" s="222">
        <v>43214262</v>
      </c>
      <c r="I52" s="222">
        <v>43205759</v>
      </c>
      <c r="J52" s="202">
        <v>10428694</v>
      </c>
      <c r="K52" s="202">
        <v>36703510</v>
      </c>
      <c r="L52" s="202">
        <v>37041966</v>
      </c>
      <c r="M52" s="202">
        <v>43205759</v>
      </c>
      <c r="N52" s="207"/>
      <c r="O52" s="207"/>
      <c r="P52" s="207"/>
      <c r="Q52" s="207"/>
      <c r="R52" s="207"/>
      <c r="S52" s="197"/>
      <c r="T52" s="197"/>
      <c r="U52" s="197"/>
      <c r="V52" s="218"/>
      <c r="W52" s="218"/>
      <c r="X52" s="218"/>
      <c r="Y52" s="225"/>
    </row>
    <row r="53" spans="1:25" ht="15">
      <c r="A53" s="215"/>
      <c r="B53" s="204"/>
      <c r="C53" s="206"/>
      <c r="D53" s="201"/>
      <c r="E53" s="199"/>
      <c r="F53" s="199"/>
      <c r="G53" s="199"/>
      <c r="H53" s="223"/>
      <c r="I53" s="223"/>
      <c r="J53" s="202"/>
      <c r="K53" s="202"/>
      <c r="L53" s="202"/>
      <c r="M53" s="202"/>
      <c r="N53" s="207"/>
      <c r="O53" s="207"/>
      <c r="P53" s="207"/>
      <c r="Q53" s="207"/>
      <c r="R53" s="207"/>
      <c r="S53" s="197"/>
      <c r="T53" s="197"/>
      <c r="U53" s="197"/>
      <c r="V53" s="218"/>
      <c r="W53" s="218"/>
      <c r="X53" s="218"/>
      <c r="Y53" s="225"/>
    </row>
    <row r="54" spans="1:25" ht="15">
      <c r="A54" s="215"/>
      <c r="B54" s="204"/>
      <c r="C54" s="206"/>
      <c r="D54" s="201"/>
      <c r="E54" s="199"/>
      <c r="F54" s="199"/>
      <c r="G54" s="199"/>
      <c r="H54" s="223"/>
      <c r="I54" s="223"/>
      <c r="J54" s="202"/>
      <c r="K54" s="202"/>
      <c r="L54" s="202"/>
      <c r="M54" s="202"/>
      <c r="N54" s="207"/>
      <c r="O54" s="207"/>
      <c r="P54" s="207"/>
      <c r="Q54" s="207"/>
      <c r="R54" s="207"/>
      <c r="S54" s="197"/>
      <c r="T54" s="197"/>
      <c r="U54" s="197"/>
      <c r="V54" s="218"/>
      <c r="W54" s="218"/>
      <c r="X54" s="218"/>
      <c r="Y54" s="225"/>
    </row>
    <row r="55" spans="1:25" ht="15">
      <c r="A55" s="215"/>
      <c r="B55" s="204"/>
      <c r="C55" s="206"/>
      <c r="D55" s="201"/>
      <c r="E55" s="200"/>
      <c r="F55" s="200"/>
      <c r="G55" s="200"/>
      <c r="H55" s="224"/>
      <c r="I55" s="224"/>
      <c r="J55" s="202"/>
      <c r="K55" s="202"/>
      <c r="L55" s="202"/>
      <c r="M55" s="202"/>
      <c r="N55" s="207"/>
      <c r="O55" s="207"/>
      <c r="P55" s="207"/>
      <c r="Q55" s="207"/>
      <c r="R55" s="207"/>
      <c r="S55" s="197"/>
      <c r="T55" s="197"/>
      <c r="U55" s="197"/>
      <c r="V55" s="218"/>
      <c r="W55" s="218"/>
      <c r="X55" s="218"/>
      <c r="Y55" s="225"/>
    </row>
    <row r="56" spans="1:25" ht="30">
      <c r="A56" s="215"/>
      <c r="B56" s="204"/>
      <c r="C56" s="206" t="s">
        <v>161</v>
      </c>
      <c r="D56" s="11" t="s">
        <v>143</v>
      </c>
      <c r="E56" s="6">
        <v>1</v>
      </c>
      <c r="F56" s="6">
        <v>1</v>
      </c>
      <c r="G56" s="6">
        <v>1</v>
      </c>
      <c r="H56" s="7">
        <v>1</v>
      </c>
      <c r="I56" s="7">
        <v>1</v>
      </c>
      <c r="J56" s="7">
        <v>1</v>
      </c>
      <c r="K56" s="7">
        <v>1</v>
      </c>
      <c r="L56" s="7">
        <v>1</v>
      </c>
      <c r="M56" s="7">
        <v>1</v>
      </c>
      <c r="N56" s="204" t="s">
        <v>162</v>
      </c>
      <c r="O56" s="207" t="s">
        <v>163</v>
      </c>
      <c r="P56" s="207" t="s">
        <v>164</v>
      </c>
      <c r="Q56" s="207" t="s">
        <v>165</v>
      </c>
      <c r="R56" s="207" t="s">
        <v>144</v>
      </c>
      <c r="S56" s="197" t="s">
        <v>148</v>
      </c>
      <c r="T56" s="197" t="s">
        <v>148</v>
      </c>
      <c r="U56" s="197" t="s">
        <v>208</v>
      </c>
      <c r="V56" s="218" t="s">
        <v>149</v>
      </c>
      <c r="W56" s="218" t="s">
        <v>150</v>
      </c>
      <c r="X56" s="218" t="s">
        <v>151</v>
      </c>
      <c r="Y56" s="225">
        <v>1230539</v>
      </c>
    </row>
    <row r="57" spans="1:25" ht="30">
      <c r="A57" s="215"/>
      <c r="B57" s="204"/>
      <c r="C57" s="206"/>
      <c r="D57" s="141" t="s">
        <v>152</v>
      </c>
      <c r="E57" s="139">
        <v>93000000</v>
      </c>
      <c r="F57" s="139">
        <v>93000000</v>
      </c>
      <c r="G57" s="139">
        <v>93000000</v>
      </c>
      <c r="H57" s="140">
        <v>92954405</v>
      </c>
      <c r="I57" s="140">
        <v>112913597</v>
      </c>
      <c r="J57" s="140">
        <v>64067463</v>
      </c>
      <c r="K57" s="140">
        <v>65104743</v>
      </c>
      <c r="L57" s="140">
        <v>83065258</v>
      </c>
      <c r="M57" s="140">
        <v>108881148</v>
      </c>
      <c r="N57" s="204"/>
      <c r="O57" s="207"/>
      <c r="P57" s="207"/>
      <c r="Q57" s="207"/>
      <c r="R57" s="207"/>
      <c r="S57" s="197"/>
      <c r="T57" s="197"/>
      <c r="U57" s="197"/>
      <c r="V57" s="218"/>
      <c r="W57" s="218"/>
      <c r="X57" s="218"/>
      <c r="Y57" s="225"/>
    </row>
    <row r="58" spans="1:25" ht="30">
      <c r="A58" s="215"/>
      <c r="B58" s="204"/>
      <c r="C58" s="206"/>
      <c r="D58" s="141" t="s">
        <v>153</v>
      </c>
      <c r="E58" s="6">
        <v>0</v>
      </c>
      <c r="F58" s="6">
        <v>0</v>
      </c>
      <c r="G58" s="6">
        <v>0</v>
      </c>
      <c r="H58" s="7">
        <v>0</v>
      </c>
      <c r="I58" s="7">
        <v>0</v>
      </c>
      <c r="J58" s="7">
        <v>0</v>
      </c>
      <c r="K58" s="7">
        <v>0</v>
      </c>
      <c r="L58" s="7">
        <v>0</v>
      </c>
      <c r="M58" s="7">
        <v>0</v>
      </c>
      <c r="N58" s="204"/>
      <c r="O58" s="207"/>
      <c r="P58" s="207"/>
      <c r="Q58" s="207"/>
      <c r="R58" s="207"/>
      <c r="S58" s="197"/>
      <c r="T58" s="197"/>
      <c r="U58" s="197"/>
      <c r="V58" s="218"/>
      <c r="W58" s="218"/>
      <c r="X58" s="218"/>
      <c r="Y58" s="225"/>
    </row>
    <row r="59" spans="1:25" ht="15">
      <c r="A59" s="215"/>
      <c r="B59" s="204"/>
      <c r="C59" s="206"/>
      <c r="D59" s="201" t="s">
        <v>154</v>
      </c>
      <c r="E59" s="198">
        <v>43690449</v>
      </c>
      <c r="F59" s="198">
        <v>43690449</v>
      </c>
      <c r="G59" s="198">
        <v>43690449</v>
      </c>
      <c r="H59" s="202">
        <v>43214262</v>
      </c>
      <c r="I59" s="222">
        <v>43205759</v>
      </c>
      <c r="J59" s="202">
        <v>10428694</v>
      </c>
      <c r="K59" s="202">
        <v>36703510</v>
      </c>
      <c r="L59" s="202">
        <v>37041966</v>
      </c>
      <c r="M59" s="202">
        <v>43205759</v>
      </c>
      <c r="N59" s="204"/>
      <c r="O59" s="207"/>
      <c r="P59" s="207"/>
      <c r="Q59" s="207"/>
      <c r="R59" s="207"/>
      <c r="S59" s="197"/>
      <c r="T59" s="197"/>
      <c r="U59" s="197"/>
      <c r="V59" s="218"/>
      <c r="W59" s="218"/>
      <c r="X59" s="218"/>
      <c r="Y59" s="225"/>
    </row>
    <row r="60" spans="1:25" ht="15">
      <c r="A60" s="215"/>
      <c r="B60" s="204"/>
      <c r="C60" s="206"/>
      <c r="D60" s="201"/>
      <c r="E60" s="199"/>
      <c r="F60" s="199"/>
      <c r="G60" s="199"/>
      <c r="H60" s="202"/>
      <c r="I60" s="223"/>
      <c r="J60" s="202"/>
      <c r="K60" s="202"/>
      <c r="L60" s="202"/>
      <c r="M60" s="202"/>
      <c r="N60" s="204"/>
      <c r="O60" s="207"/>
      <c r="P60" s="207"/>
      <c r="Q60" s="207"/>
      <c r="R60" s="207"/>
      <c r="S60" s="197"/>
      <c r="T60" s="197"/>
      <c r="U60" s="197"/>
      <c r="V60" s="218"/>
      <c r="W60" s="218"/>
      <c r="X60" s="218"/>
      <c r="Y60" s="225"/>
    </row>
    <row r="61" spans="1:25" ht="15">
      <c r="A61" s="215"/>
      <c r="B61" s="204"/>
      <c r="C61" s="206"/>
      <c r="D61" s="201"/>
      <c r="E61" s="199"/>
      <c r="F61" s="199"/>
      <c r="G61" s="199"/>
      <c r="H61" s="202"/>
      <c r="I61" s="223"/>
      <c r="J61" s="202"/>
      <c r="K61" s="202"/>
      <c r="L61" s="202"/>
      <c r="M61" s="202"/>
      <c r="N61" s="204"/>
      <c r="O61" s="207"/>
      <c r="P61" s="207"/>
      <c r="Q61" s="207"/>
      <c r="R61" s="207"/>
      <c r="S61" s="197"/>
      <c r="T61" s="197"/>
      <c r="U61" s="197"/>
      <c r="V61" s="218"/>
      <c r="W61" s="218"/>
      <c r="X61" s="218"/>
      <c r="Y61" s="225"/>
    </row>
    <row r="62" spans="1:25" ht="15">
      <c r="A62" s="215"/>
      <c r="B62" s="204"/>
      <c r="C62" s="206"/>
      <c r="D62" s="201"/>
      <c r="E62" s="200"/>
      <c r="F62" s="200"/>
      <c r="G62" s="200"/>
      <c r="H62" s="202"/>
      <c r="I62" s="224"/>
      <c r="J62" s="202"/>
      <c r="K62" s="202"/>
      <c r="L62" s="202"/>
      <c r="M62" s="202"/>
      <c r="N62" s="204"/>
      <c r="O62" s="207"/>
      <c r="P62" s="207"/>
      <c r="Q62" s="207"/>
      <c r="R62" s="207"/>
      <c r="S62" s="197"/>
      <c r="T62" s="197"/>
      <c r="U62" s="197"/>
      <c r="V62" s="218"/>
      <c r="W62" s="218"/>
      <c r="X62" s="218"/>
      <c r="Y62" s="225"/>
    </row>
    <row r="63" spans="1:25" ht="30">
      <c r="A63" s="215"/>
      <c r="B63" s="204"/>
      <c r="C63" s="206" t="s">
        <v>166</v>
      </c>
      <c r="D63" s="11" t="s">
        <v>143</v>
      </c>
      <c r="E63" s="6">
        <v>1</v>
      </c>
      <c r="F63" s="6">
        <v>1</v>
      </c>
      <c r="G63" s="6">
        <v>1</v>
      </c>
      <c r="H63" s="7">
        <v>1</v>
      </c>
      <c r="I63" s="7">
        <v>1</v>
      </c>
      <c r="J63" s="7">
        <v>1</v>
      </c>
      <c r="K63" s="7">
        <v>1</v>
      </c>
      <c r="L63" s="7">
        <v>1</v>
      </c>
      <c r="M63" s="7">
        <v>1</v>
      </c>
      <c r="N63" s="204" t="s">
        <v>167</v>
      </c>
      <c r="O63" s="207" t="s">
        <v>168</v>
      </c>
      <c r="P63" s="207" t="s">
        <v>169</v>
      </c>
      <c r="Q63" s="207" t="s">
        <v>170</v>
      </c>
      <c r="R63" s="207" t="s">
        <v>144</v>
      </c>
      <c r="S63" s="197" t="s">
        <v>148</v>
      </c>
      <c r="T63" s="197" t="s">
        <v>148</v>
      </c>
      <c r="U63" s="197" t="s">
        <v>208</v>
      </c>
      <c r="V63" s="218" t="s">
        <v>149</v>
      </c>
      <c r="W63" s="218" t="s">
        <v>150</v>
      </c>
      <c r="X63" s="218" t="s">
        <v>151</v>
      </c>
      <c r="Y63" s="225">
        <v>424038</v>
      </c>
    </row>
    <row r="64" spans="1:25" ht="30">
      <c r="A64" s="215"/>
      <c r="B64" s="204"/>
      <c r="C64" s="206"/>
      <c r="D64" s="141" t="s">
        <v>152</v>
      </c>
      <c r="E64" s="139">
        <v>93000000</v>
      </c>
      <c r="F64" s="139">
        <v>93000000</v>
      </c>
      <c r="G64" s="139">
        <v>93000000</v>
      </c>
      <c r="H64" s="140">
        <v>92954405</v>
      </c>
      <c r="I64" s="140">
        <v>112913597</v>
      </c>
      <c r="J64" s="140">
        <v>64067463</v>
      </c>
      <c r="K64" s="140">
        <v>65104743</v>
      </c>
      <c r="L64" s="140">
        <v>83065258</v>
      </c>
      <c r="M64" s="140">
        <v>108881148</v>
      </c>
      <c r="N64" s="204"/>
      <c r="O64" s="207"/>
      <c r="P64" s="207"/>
      <c r="Q64" s="207"/>
      <c r="R64" s="207"/>
      <c r="S64" s="197"/>
      <c r="T64" s="197"/>
      <c r="U64" s="197"/>
      <c r="V64" s="218"/>
      <c r="W64" s="218"/>
      <c r="X64" s="218"/>
      <c r="Y64" s="225"/>
    </row>
    <row r="65" spans="1:25" ht="30">
      <c r="A65" s="215"/>
      <c r="B65" s="204"/>
      <c r="C65" s="206"/>
      <c r="D65" s="141" t="s">
        <v>153</v>
      </c>
      <c r="E65" s="6">
        <v>0</v>
      </c>
      <c r="F65" s="6">
        <v>0</v>
      </c>
      <c r="G65" s="6">
        <v>0</v>
      </c>
      <c r="H65" s="7">
        <v>0</v>
      </c>
      <c r="I65" s="7">
        <v>0</v>
      </c>
      <c r="J65" s="7">
        <v>0</v>
      </c>
      <c r="K65" s="7">
        <v>0</v>
      </c>
      <c r="L65" s="7">
        <v>0</v>
      </c>
      <c r="M65" s="7">
        <v>0</v>
      </c>
      <c r="N65" s="204"/>
      <c r="O65" s="207"/>
      <c r="P65" s="207"/>
      <c r="Q65" s="207"/>
      <c r="R65" s="207"/>
      <c r="S65" s="197"/>
      <c r="T65" s="197"/>
      <c r="U65" s="197"/>
      <c r="V65" s="218"/>
      <c r="W65" s="218"/>
      <c r="X65" s="218"/>
      <c r="Y65" s="225"/>
    </row>
    <row r="66" spans="1:25" ht="15">
      <c r="A66" s="215"/>
      <c r="B66" s="204"/>
      <c r="C66" s="206"/>
      <c r="D66" s="201" t="s">
        <v>154</v>
      </c>
      <c r="E66" s="198">
        <v>43690449</v>
      </c>
      <c r="F66" s="198">
        <v>43690449</v>
      </c>
      <c r="G66" s="198">
        <v>43690449</v>
      </c>
      <c r="H66" s="202">
        <v>43214262</v>
      </c>
      <c r="I66" s="222">
        <v>43205759</v>
      </c>
      <c r="J66" s="202">
        <v>10428694</v>
      </c>
      <c r="K66" s="202">
        <v>36703510</v>
      </c>
      <c r="L66" s="202">
        <v>37041966</v>
      </c>
      <c r="M66" s="202">
        <v>43205759</v>
      </c>
      <c r="N66" s="204"/>
      <c r="O66" s="207"/>
      <c r="P66" s="207"/>
      <c r="Q66" s="207"/>
      <c r="R66" s="207"/>
      <c r="S66" s="197"/>
      <c r="T66" s="197"/>
      <c r="U66" s="197"/>
      <c r="V66" s="218"/>
      <c r="W66" s="218"/>
      <c r="X66" s="218"/>
      <c r="Y66" s="225"/>
    </row>
    <row r="67" spans="1:25" ht="15">
      <c r="A67" s="215"/>
      <c r="B67" s="204"/>
      <c r="C67" s="206"/>
      <c r="D67" s="201"/>
      <c r="E67" s="199"/>
      <c r="F67" s="199"/>
      <c r="G67" s="199"/>
      <c r="H67" s="202"/>
      <c r="I67" s="223"/>
      <c r="J67" s="202"/>
      <c r="K67" s="202"/>
      <c r="L67" s="202"/>
      <c r="M67" s="202"/>
      <c r="N67" s="204"/>
      <c r="O67" s="207"/>
      <c r="P67" s="207"/>
      <c r="Q67" s="207"/>
      <c r="R67" s="207"/>
      <c r="S67" s="197"/>
      <c r="T67" s="197"/>
      <c r="U67" s="197"/>
      <c r="V67" s="218"/>
      <c r="W67" s="218"/>
      <c r="X67" s="218"/>
      <c r="Y67" s="225"/>
    </row>
    <row r="68" spans="1:25" ht="15">
      <c r="A68" s="215"/>
      <c r="B68" s="204"/>
      <c r="C68" s="206"/>
      <c r="D68" s="201"/>
      <c r="E68" s="199"/>
      <c r="F68" s="199"/>
      <c r="G68" s="199"/>
      <c r="H68" s="202"/>
      <c r="I68" s="223"/>
      <c r="J68" s="202"/>
      <c r="K68" s="202"/>
      <c r="L68" s="202"/>
      <c r="M68" s="202"/>
      <c r="N68" s="204"/>
      <c r="O68" s="207"/>
      <c r="P68" s="207"/>
      <c r="Q68" s="207"/>
      <c r="R68" s="207"/>
      <c r="S68" s="197"/>
      <c r="T68" s="197"/>
      <c r="U68" s="197"/>
      <c r="V68" s="218"/>
      <c r="W68" s="218"/>
      <c r="X68" s="218"/>
      <c r="Y68" s="225"/>
    </row>
    <row r="69" spans="1:25" ht="15">
      <c r="A69" s="215"/>
      <c r="B69" s="204"/>
      <c r="C69" s="206"/>
      <c r="D69" s="201"/>
      <c r="E69" s="200"/>
      <c r="F69" s="200"/>
      <c r="G69" s="200"/>
      <c r="H69" s="202"/>
      <c r="I69" s="224"/>
      <c r="J69" s="202"/>
      <c r="K69" s="202"/>
      <c r="L69" s="202"/>
      <c r="M69" s="202"/>
      <c r="N69" s="204"/>
      <c r="O69" s="207"/>
      <c r="P69" s="207"/>
      <c r="Q69" s="207"/>
      <c r="R69" s="207"/>
      <c r="S69" s="197"/>
      <c r="T69" s="197"/>
      <c r="U69" s="197"/>
      <c r="V69" s="218"/>
      <c r="W69" s="218"/>
      <c r="X69" s="218"/>
      <c r="Y69" s="225"/>
    </row>
    <row r="70" spans="1:25" ht="30">
      <c r="A70" s="215"/>
      <c r="B70" s="204"/>
      <c r="C70" s="206" t="s">
        <v>171</v>
      </c>
      <c r="D70" s="11" t="s">
        <v>143</v>
      </c>
      <c r="E70" s="6">
        <v>1</v>
      </c>
      <c r="F70" s="6">
        <v>1</v>
      </c>
      <c r="G70" s="6">
        <v>1</v>
      </c>
      <c r="H70" s="7">
        <v>1</v>
      </c>
      <c r="I70" s="7">
        <v>1</v>
      </c>
      <c r="J70" s="7">
        <v>1</v>
      </c>
      <c r="K70" s="7">
        <v>1</v>
      </c>
      <c r="L70" s="7">
        <v>1</v>
      </c>
      <c r="M70" s="7">
        <v>1</v>
      </c>
      <c r="N70" s="204" t="s">
        <v>172</v>
      </c>
      <c r="O70" s="207" t="s">
        <v>172</v>
      </c>
      <c r="P70" s="207" t="s">
        <v>173</v>
      </c>
      <c r="Q70" s="207" t="s">
        <v>174</v>
      </c>
      <c r="R70" s="207" t="s">
        <v>144</v>
      </c>
      <c r="S70" s="197" t="s">
        <v>148</v>
      </c>
      <c r="T70" s="197" t="s">
        <v>148</v>
      </c>
      <c r="U70" s="197" t="s">
        <v>208</v>
      </c>
      <c r="V70" s="218" t="s">
        <v>149</v>
      </c>
      <c r="W70" s="218" t="s">
        <v>150</v>
      </c>
      <c r="X70" s="218" t="s">
        <v>151</v>
      </c>
      <c r="Y70" s="225">
        <v>1315509</v>
      </c>
    </row>
    <row r="71" spans="1:25" ht="30">
      <c r="A71" s="215"/>
      <c r="B71" s="204"/>
      <c r="C71" s="206"/>
      <c r="D71" s="141" t="s">
        <v>152</v>
      </c>
      <c r="E71" s="139">
        <v>93000000</v>
      </c>
      <c r="F71" s="139">
        <v>93000000</v>
      </c>
      <c r="G71" s="139">
        <v>93000000</v>
      </c>
      <c r="H71" s="140">
        <v>92954405</v>
      </c>
      <c r="I71" s="140">
        <v>112913597</v>
      </c>
      <c r="J71" s="140">
        <v>64067463</v>
      </c>
      <c r="K71" s="140">
        <v>65104743</v>
      </c>
      <c r="L71" s="140">
        <v>83065258</v>
      </c>
      <c r="M71" s="140">
        <v>108881148</v>
      </c>
      <c r="N71" s="204"/>
      <c r="O71" s="207"/>
      <c r="P71" s="207"/>
      <c r="Q71" s="207"/>
      <c r="R71" s="207"/>
      <c r="S71" s="197"/>
      <c r="T71" s="197"/>
      <c r="U71" s="197"/>
      <c r="V71" s="218"/>
      <c r="W71" s="218"/>
      <c r="X71" s="218"/>
      <c r="Y71" s="225"/>
    </row>
    <row r="72" spans="1:25" ht="30">
      <c r="A72" s="215"/>
      <c r="B72" s="204"/>
      <c r="C72" s="206"/>
      <c r="D72" s="141" t="s">
        <v>153</v>
      </c>
      <c r="E72" s="6">
        <v>0</v>
      </c>
      <c r="F72" s="6">
        <v>0</v>
      </c>
      <c r="G72" s="6">
        <v>0</v>
      </c>
      <c r="H72" s="7"/>
      <c r="I72" s="7">
        <v>0</v>
      </c>
      <c r="J72" s="7">
        <v>0</v>
      </c>
      <c r="K72" s="7">
        <v>0</v>
      </c>
      <c r="L72" s="7">
        <v>0</v>
      </c>
      <c r="M72" s="7">
        <v>0</v>
      </c>
      <c r="N72" s="204"/>
      <c r="O72" s="207"/>
      <c r="P72" s="207"/>
      <c r="Q72" s="207"/>
      <c r="R72" s="207"/>
      <c r="S72" s="197"/>
      <c r="T72" s="197"/>
      <c r="U72" s="197"/>
      <c r="V72" s="218"/>
      <c r="W72" s="218"/>
      <c r="X72" s="218"/>
      <c r="Y72" s="225"/>
    </row>
    <row r="73" spans="1:25" ht="15">
      <c r="A73" s="215"/>
      <c r="B73" s="204"/>
      <c r="C73" s="206"/>
      <c r="D73" s="201" t="s">
        <v>154</v>
      </c>
      <c r="E73" s="198">
        <v>43690449</v>
      </c>
      <c r="F73" s="198">
        <v>43690449</v>
      </c>
      <c r="G73" s="198">
        <v>43690449</v>
      </c>
      <c r="H73" s="202">
        <v>43214262</v>
      </c>
      <c r="I73" s="222">
        <v>43205759</v>
      </c>
      <c r="J73" s="202">
        <v>10428694</v>
      </c>
      <c r="K73" s="202">
        <v>36703510</v>
      </c>
      <c r="L73" s="202">
        <v>37041966</v>
      </c>
      <c r="M73" s="202">
        <v>43205759</v>
      </c>
      <c r="N73" s="204"/>
      <c r="O73" s="207"/>
      <c r="P73" s="207"/>
      <c r="Q73" s="207"/>
      <c r="R73" s="207"/>
      <c r="S73" s="197"/>
      <c r="T73" s="197"/>
      <c r="U73" s="197"/>
      <c r="V73" s="218"/>
      <c r="W73" s="218"/>
      <c r="X73" s="218"/>
      <c r="Y73" s="225"/>
    </row>
    <row r="74" spans="1:25" ht="15">
      <c r="A74" s="215"/>
      <c r="B74" s="204"/>
      <c r="C74" s="206"/>
      <c r="D74" s="201"/>
      <c r="E74" s="199"/>
      <c r="F74" s="199"/>
      <c r="G74" s="199"/>
      <c r="H74" s="202"/>
      <c r="I74" s="223"/>
      <c r="J74" s="202"/>
      <c r="K74" s="202"/>
      <c r="L74" s="202"/>
      <c r="M74" s="202"/>
      <c r="N74" s="204"/>
      <c r="O74" s="207"/>
      <c r="P74" s="207"/>
      <c r="Q74" s="207"/>
      <c r="R74" s="207"/>
      <c r="S74" s="197"/>
      <c r="T74" s="197"/>
      <c r="U74" s="197"/>
      <c r="V74" s="218"/>
      <c r="W74" s="218"/>
      <c r="X74" s="218"/>
      <c r="Y74" s="225"/>
    </row>
    <row r="75" spans="1:25" ht="15">
      <c r="A75" s="215"/>
      <c r="B75" s="204"/>
      <c r="C75" s="206"/>
      <c r="D75" s="201"/>
      <c r="E75" s="199"/>
      <c r="F75" s="199"/>
      <c r="G75" s="199"/>
      <c r="H75" s="202"/>
      <c r="I75" s="223"/>
      <c r="J75" s="202"/>
      <c r="K75" s="202"/>
      <c r="L75" s="202"/>
      <c r="M75" s="202"/>
      <c r="N75" s="204"/>
      <c r="O75" s="207"/>
      <c r="P75" s="207"/>
      <c r="Q75" s="207"/>
      <c r="R75" s="207"/>
      <c r="S75" s="197"/>
      <c r="T75" s="197"/>
      <c r="U75" s="197"/>
      <c r="V75" s="218"/>
      <c r="W75" s="218"/>
      <c r="X75" s="218"/>
      <c r="Y75" s="225"/>
    </row>
    <row r="76" spans="1:25" ht="15">
      <c r="A76" s="215"/>
      <c r="B76" s="204"/>
      <c r="C76" s="206"/>
      <c r="D76" s="201"/>
      <c r="E76" s="200"/>
      <c r="F76" s="200"/>
      <c r="G76" s="200"/>
      <c r="H76" s="202"/>
      <c r="I76" s="224"/>
      <c r="J76" s="202"/>
      <c r="K76" s="202"/>
      <c r="L76" s="202"/>
      <c r="M76" s="202"/>
      <c r="N76" s="204"/>
      <c r="O76" s="207"/>
      <c r="P76" s="207"/>
      <c r="Q76" s="207"/>
      <c r="R76" s="207"/>
      <c r="S76" s="197"/>
      <c r="T76" s="197"/>
      <c r="U76" s="197"/>
      <c r="V76" s="218"/>
      <c r="W76" s="218"/>
      <c r="X76" s="218"/>
      <c r="Y76" s="225"/>
    </row>
    <row r="77" spans="1:25" ht="30">
      <c r="A77" s="215"/>
      <c r="B77" s="204"/>
      <c r="C77" s="206" t="s">
        <v>175</v>
      </c>
      <c r="D77" s="11" t="s">
        <v>143</v>
      </c>
      <c r="E77" s="6">
        <v>1</v>
      </c>
      <c r="F77" s="6">
        <v>1</v>
      </c>
      <c r="G77" s="6">
        <v>1</v>
      </c>
      <c r="H77" s="7">
        <v>1</v>
      </c>
      <c r="I77" s="7">
        <v>1</v>
      </c>
      <c r="J77" s="7">
        <v>1</v>
      </c>
      <c r="K77" s="7">
        <v>1</v>
      </c>
      <c r="L77" s="7">
        <v>1</v>
      </c>
      <c r="M77" s="7">
        <v>1</v>
      </c>
      <c r="N77" s="204" t="s">
        <v>176</v>
      </c>
      <c r="O77" s="207" t="s">
        <v>177</v>
      </c>
      <c r="P77" s="207" t="s">
        <v>176</v>
      </c>
      <c r="Q77" s="207" t="s">
        <v>178</v>
      </c>
      <c r="R77" s="207" t="s">
        <v>144</v>
      </c>
      <c r="S77" s="197" t="s">
        <v>148</v>
      </c>
      <c r="T77" s="197" t="s">
        <v>148</v>
      </c>
      <c r="U77" s="197" t="s">
        <v>208</v>
      </c>
      <c r="V77" s="218" t="s">
        <v>149</v>
      </c>
      <c r="W77" s="218" t="s">
        <v>150</v>
      </c>
      <c r="X77" s="218" t="s">
        <v>151</v>
      </c>
      <c r="Y77" s="225">
        <v>140135</v>
      </c>
    </row>
    <row r="78" spans="1:25" ht="30">
      <c r="A78" s="215"/>
      <c r="B78" s="204"/>
      <c r="C78" s="206"/>
      <c r="D78" s="141" t="s">
        <v>152</v>
      </c>
      <c r="E78" s="139">
        <v>93000000</v>
      </c>
      <c r="F78" s="139">
        <v>93000000</v>
      </c>
      <c r="G78" s="139">
        <v>93000000</v>
      </c>
      <c r="H78" s="140">
        <v>92954405</v>
      </c>
      <c r="I78" s="140">
        <v>112913597</v>
      </c>
      <c r="J78" s="140">
        <v>64067463</v>
      </c>
      <c r="K78" s="140">
        <v>65104743</v>
      </c>
      <c r="L78" s="140">
        <v>83065258</v>
      </c>
      <c r="M78" s="140">
        <v>108881148</v>
      </c>
      <c r="N78" s="204"/>
      <c r="O78" s="207"/>
      <c r="P78" s="207"/>
      <c r="Q78" s="207"/>
      <c r="R78" s="207"/>
      <c r="S78" s="197"/>
      <c r="T78" s="197"/>
      <c r="U78" s="197"/>
      <c r="V78" s="218"/>
      <c r="W78" s="218"/>
      <c r="X78" s="218"/>
      <c r="Y78" s="225"/>
    </row>
    <row r="79" spans="1:25" ht="30">
      <c r="A79" s="215"/>
      <c r="B79" s="204"/>
      <c r="C79" s="206"/>
      <c r="D79" s="141" t="s">
        <v>153</v>
      </c>
      <c r="E79" s="6">
        <v>0</v>
      </c>
      <c r="F79" s="6">
        <v>0</v>
      </c>
      <c r="G79" s="6">
        <v>0</v>
      </c>
      <c r="H79" s="7"/>
      <c r="I79" s="7">
        <v>0</v>
      </c>
      <c r="J79" s="7">
        <v>0</v>
      </c>
      <c r="K79" s="7">
        <v>0</v>
      </c>
      <c r="L79" s="7">
        <v>0</v>
      </c>
      <c r="M79" s="7">
        <v>0</v>
      </c>
      <c r="N79" s="204"/>
      <c r="O79" s="207"/>
      <c r="P79" s="207"/>
      <c r="Q79" s="207"/>
      <c r="R79" s="207"/>
      <c r="S79" s="197"/>
      <c r="T79" s="197"/>
      <c r="U79" s="197"/>
      <c r="V79" s="218"/>
      <c r="W79" s="218"/>
      <c r="X79" s="218"/>
      <c r="Y79" s="225"/>
    </row>
    <row r="80" spans="1:25" ht="15">
      <c r="A80" s="215"/>
      <c r="B80" s="204"/>
      <c r="C80" s="206"/>
      <c r="D80" s="201" t="s">
        <v>154</v>
      </c>
      <c r="E80" s="198">
        <v>43690449</v>
      </c>
      <c r="F80" s="198">
        <v>43690449</v>
      </c>
      <c r="G80" s="198">
        <v>43690449</v>
      </c>
      <c r="H80" s="202">
        <v>43214262</v>
      </c>
      <c r="I80" s="222">
        <v>43205759</v>
      </c>
      <c r="J80" s="202">
        <v>10428694</v>
      </c>
      <c r="K80" s="202">
        <v>36703510</v>
      </c>
      <c r="L80" s="202">
        <v>37041966</v>
      </c>
      <c r="M80" s="202">
        <v>43205759</v>
      </c>
      <c r="N80" s="204"/>
      <c r="O80" s="207"/>
      <c r="P80" s="207"/>
      <c r="Q80" s="207"/>
      <c r="R80" s="207"/>
      <c r="S80" s="197"/>
      <c r="T80" s="197"/>
      <c r="U80" s="197"/>
      <c r="V80" s="218"/>
      <c r="W80" s="218"/>
      <c r="X80" s="218"/>
      <c r="Y80" s="225"/>
    </row>
    <row r="81" spans="1:26" ht="15">
      <c r="A81" s="215"/>
      <c r="B81" s="204"/>
      <c r="C81" s="206"/>
      <c r="D81" s="201"/>
      <c r="E81" s="199"/>
      <c r="F81" s="199"/>
      <c r="G81" s="199"/>
      <c r="H81" s="202"/>
      <c r="I81" s="223"/>
      <c r="J81" s="202"/>
      <c r="K81" s="202"/>
      <c r="L81" s="202"/>
      <c r="M81" s="202"/>
      <c r="N81" s="204"/>
      <c r="O81" s="207"/>
      <c r="P81" s="207"/>
      <c r="Q81" s="207"/>
      <c r="R81" s="207"/>
      <c r="S81" s="197"/>
      <c r="T81" s="197"/>
      <c r="U81" s="197"/>
      <c r="V81" s="218"/>
      <c r="W81" s="218"/>
      <c r="X81" s="218"/>
      <c r="Y81" s="225"/>
      <c r="Z81" s="1"/>
    </row>
    <row r="82" spans="1:26" ht="15">
      <c r="A82" s="215"/>
      <c r="B82" s="204"/>
      <c r="C82" s="206"/>
      <c r="D82" s="201"/>
      <c r="E82" s="199"/>
      <c r="F82" s="199"/>
      <c r="G82" s="199"/>
      <c r="H82" s="202"/>
      <c r="I82" s="223"/>
      <c r="J82" s="202"/>
      <c r="K82" s="202"/>
      <c r="L82" s="202"/>
      <c r="M82" s="202"/>
      <c r="N82" s="204"/>
      <c r="O82" s="207"/>
      <c r="P82" s="207"/>
      <c r="Q82" s="207"/>
      <c r="R82" s="207"/>
      <c r="S82" s="197"/>
      <c r="T82" s="197"/>
      <c r="U82" s="197"/>
      <c r="V82" s="218"/>
      <c r="W82" s="218"/>
      <c r="X82" s="218"/>
      <c r="Y82" s="225"/>
      <c r="Z82" s="1"/>
    </row>
    <row r="83" spans="1:26" ht="15">
      <c r="A83" s="215"/>
      <c r="B83" s="204"/>
      <c r="C83" s="206"/>
      <c r="D83" s="201"/>
      <c r="E83" s="200"/>
      <c r="F83" s="200"/>
      <c r="G83" s="200"/>
      <c r="H83" s="202"/>
      <c r="I83" s="224"/>
      <c r="J83" s="202"/>
      <c r="K83" s="202"/>
      <c r="L83" s="202"/>
      <c r="M83" s="202"/>
      <c r="N83" s="204"/>
      <c r="O83" s="207"/>
      <c r="P83" s="207"/>
      <c r="Q83" s="207"/>
      <c r="R83" s="207"/>
      <c r="S83" s="197"/>
      <c r="T83" s="197"/>
      <c r="U83" s="197"/>
      <c r="V83" s="218"/>
      <c r="W83" s="218"/>
      <c r="X83" s="218"/>
      <c r="Y83" s="225"/>
      <c r="Z83" s="1"/>
    </row>
    <row r="84" spans="1:26" ht="30">
      <c r="A84" s="215"/>
      <c r="B84" s="204"/>
      <c r="C84" s="204" t="s">
        <v>212</v>
      </c>
      <c r="D84" s="11" t="s">
        <v>143</v>
      </c>
      <c r="E84" s="6">
        <v>1</v>
      </c>
      <c r="F84" s="6">
        <v>1</v>
      </c>
      <c r="G84" s="6">
        <v>1</v>
      </c>
      <c r="H84" s="7">
        <v>1</v>
      </c>
      <c r="I84" s="7">
        <v>1</v>
      </c>
      <c r="J84" s="7">
        <v>1</v>
      </c>
      <c r="K84" s="7">
        <v>1</v>
      </c>
      <c r="L84" s="7">
        <v>1</v>
      </c>
      <c r="M84" s="7">
        <v>1</v>
      </c>
      <c r="N84" s="207" t="s">
        <v>211</v>
      </c>
      <c r="O84" s="207" t="s">
        <v>211</v>
      </c>
      <c r="P84" s="207" t="s">
        <v>210</v>
      </c>
      <c r="Q84" s="207" t="s">
        <v>209</v>
      </c>
      <c r="R84" s="207" t="s">
        <v>144</v>
      </c>
      <c r="S84" s="197" t="s">
        <v>148</v>
      </c>
      <c r="T84" s="197" t="s">
        <v>148</v>
      </c>
      <c r="U84" s="197" t="s">
        <v>208</v>
      </c>
      <c r="V84" s="218" t="s">
        <v>149</v>
      </c>
      <c r="W84" s="218" t="s">
        <v>150</v>
      </c>
      <c r="X84" s="218" t="s">
        <v>151</v>
      </c>
      <c r="Y84" s="225">
        <v>883319</v>
      </c>
      <c r="Z84" s="1"/>
    </row>
    <row r="85" spans="1:26" ht="30">
      <c r="A85" s="215"/>
      <c r="B85" s="204"/>
      <c r="C85" s="204"/>
      <c r="D85" s="141" t="s">
        <v>152</v>
      </c>
      <c r="E85" s="139">
        <v>93000000</v>
      </c>
      <c r="F85" s="139">
        <v>93000000</v>
      </c>
      <c r="G85" s="139">
        <v>93000000</v>
      </c>
      <c r="H85" s="140">
        <v>92954405</v>
      </c>
      <c r="I85" s="140">
        <v>112913597</v>
      </c>
      <c r="J85" s="140">
        <v>64067463</v>
      </c>
      <c r="K85" s="140">
        <v>65104743</v>
      </c>
      <c r="L85" s="140">
        <v>83065258</v>
      </c>
      <c r="M85" s="140">
        <v>108881148</v>
      </c>
      <c r="N85" s="207"/>
      <c r="O85" s="207"/>
      <c r="P85" s="207"/>
      <c r="Q85" s="207"/>
      <c r="R85" s="207"/>
      <c r="S85" s="197"/>
      <c r="T85" s="197"/>
      <c r="U85" s="197"/>
      <c r="V85" s="218"/>
      <c r="W85" s="218"/>
      <c r="X85" s="218"/>
      <c r="Y85" s="225"/>
      <c r="Z85" s="1"/>
    </row>
    <row r="86" spans="1:26" ht="30">
      <c r="A86" s="215"/>
      <c r="B86" s="204"/>
      <c r="C86" s="204"/>
      <c r="D86" s="141" t="s">
        <v>153</v>
      </c>
      <c r="E86" s="6">
        <v>0</v>
      </c>
      <c r="F86" s="6">
        <v>0</v>
      </c>
      <c r="G86" s="6">
        <v>0</v>
      </c>
      <c r="H86" s="7"/>
      <c r="I86" s="7">
        <v>0</v>
      </c>
      <c r="J86" s="7">
        <v>0</v>
      </c>
      <c r="K86" s="7">
        <v>0</v>
      </c>
      <c r="L86" s="7">
        <v>0</v>
      </c>
      <c r="M86" s="7">
        <v>0</v>
      </c>
      <c r="N86" s="207"/>
      <c r="O86" s="207"/>
      <c r="P86" s="207"/>
      <c r="Q86" s="207"/>
      <c r="R86" s="207"/>
      <c r="S86" s="197"/>
      <c r="T86" s="197"/>
      <c r="U86" s="197"/>
      <c r="V86" s="218"/>
      <c r="W86" s="218"/>
      <c r="X86" s="218"/>
      <c r="Y86" s="225"/>
      <c r="Z86" s="1"/>
    </row>
    <row r="87" spans="1:26" ht="15">
      <c r="A87" s="215"/>
      <c r="B87" s="204"/>
      <c r="C87" s="204"/>
      <c r="D87" s="201" t="s">
        <v>154</v>
      </c>
      <c r="E87" s="198">
        <v>43690449</v>
      </c>
      <c r="F87" s="198">
        <v>43690449</v>
      </c>
      <c r="G87" s="198">
        <v>43690449</v>
      </c>
      <c r="H87" s="202">
        <v>43214262</v>
      </c>
      <c r="I87" s="222">
        <v>43205759</v>
      </c>
      <c r="J87" s="202">
        <v>10428694</v>
      </c>
      <c r="K87" s="202">
        <v>36703510</v>
      </c>
      <c r="L87" s="202">
        <v>37041966</v>
      </c>
      <c r="M87" s="202">
        <v>43205759</v>
      </c>
      <c r="N87" s="207"/>
      <c r="O87" s="207"/>
      <c r="P87" s="207"/>
      <c r="Q87" s="207"/>
      <c r="R87" s="207"/>
      <c r="S87" s="197"/>
      <c r="T87" s="197"/>
      <c r="U87" s="197"/>
      <c r="V87" s="218"/>
      <c r="W87" s="218"/>
      <c r="X87" s="218"/>
      <c r="Y87" s="225"/>
      <c r="Z87" s="1"/>
    </row>
    <row r="88" spans="1:26" ht="15">
      <c r="A88" s="215"/>
      <c r="B88" s="204"/>
      <c r="C88" s="204"/>
      <c r="D88" s="201"/>
      <c r="E88" s="199"/>
      <c r="F88" s="199"/>
      <c r="G88" s="199"/>
      <c r="H88" s="202"/>
      <c r="I88" s="223"/>
      <c r="J88" s="202"/>
      <c r="K88" s="202"/>
      <c r="L88" s="202"/>
      <c r="M88" s="202"/>
      <c r="N88" s="207"/>
      <c r="O88" s="207"/>
      <c r="P88" s="207"/>
      <c r="Q88" s="207"/>
      <c r="R88" s="207"/>
      <c r="S88" s="197"/>
      <c r="T88" s="197"/>
      <c r="U88" s="197"/>
      <c r="V88" s="218"/>
      <c r="W88" s="218"/>
      <c r="X88" s="218"/>
      <c r="Y88" s="225"/>
      <c r="Z88" s="1"/>
    </row>
    <row r="89" spans="1:26" ht="15">
      <c r="A89" s="215"/>
      <c r="B89" s="204"/>
      <c r="C89" s="204"/>
      <c r="D89" s="201"/>
      <c r="E89" s="199"/>
      <c r="F89" s="199"/>
      <c r="G89" s="199"/>
      <c r="H89" s="202"/>
      <c r="I89" s="223"/>
      <c r="J89" s="202"/>
      <c r="K89" s="202"/>
      <c r="L89" s="202"/>
      <c r="M89" s="202"/>
      <c r="N89" s="207"/>
      <c r="O89" s="207"/>
      <c r="P89" s="207"/>
      <c r="Q89" s="207"/>
      <c r="R89" s="207"/>
      <c r="S89" s="197"/>
      <c r="T89" s="197"/>
      <c r="U89" s="197"/>
      <c r="V89" s="218"/>
      <c r="W89" s="218"/>
      <c r="X89" s="218"/>
      <c r="Y89" s="225"/>
      <c r="Z89" s="1"/>
    </row>
    <row r="90" spans="1:26" ht="15">
      <c r="A90" s="215"/>
      <c r="B90" s="204"/>
      <c r="C90" s="204"/>
      <c r="D90" s="201"/>
      <c r="E90" s="200"/>
      <c r="F90" s="200"/>
      <c r="G90" s="200"/>
      <c r="H90" s="202"/>
      <c r="I90" s="224"/>
      <c r="J90" s="202"/>
      <c r="K90" s="202"/>
      <c r="L90" s="202"/>
      <c r="M90" s="202"/>
      <c r="N90" s="207"/>
      <c r="O90" s="207"/>
      <c r="P90" s="207"/>
      <c r="Q90" s="207"/>
      <c r="R90" s="207"/>
      <c r="S90" s="197"/>
      <c r="T90" s="197"/>
      <c r="U90" s="197"/>
      <c r="V90" s="218"/>
      <c r="W90" s="218"/>
      <c r="X90" s="218"/>
      <c r="Y90" s="225"/>
      <c r="Z90" s="1"/>
    </row>
    <row r="91" spans="1:26" ht="30">
      <c r="A91" s="215"/>
      <c r="B91" s="204"/>
      <c r="C91" s="204" t="s">
        <v>179</v>
      </c>
      <c r="D91" s="11" t="s">
        <v>143</v>
      </c>
      <c r="E91" s="6">
        <v>1</v>
      </c>
      <c r="F91" s="6">
        <v>1</v>
      </c>
      <c r="G91" s="6">
        <v>1</v>
      </c>
      <c r="H91" s="7">
        <v>1</v>
      </c>
      <c r="I91" s="7">
        <v>1</v>
      </c>
      <c r="J91" s="7">
        <v>1</v>
      </c>
      <c r="K91" s="7">
        <v>1</v>
      </c>
      <c r="L91" s="7">
        <v>1</v>
      </c>
      <c r="M91" s="7">
        <v>1</v>
      </c>
      <c r="N91" s="204" t="s">
        <v>180</v>
      </c>
      <c r="O91" s="207" t="s">
        <v>181</v>
      </c>
      <c r="P91" s="207" t="s">
        <v>182</v>
      </c>
      <c r="Q91" s="207" t="s">
        <v>183</v>
      </c>
      <c r="R91" s="207" t="s">
        <v>144</v>
      </c>
      <c r="S91" s="197" t="s">
        <v>148</v>
      </c>
      <c r="T91" s="197" t="s">
        <v>148</v>
      </c>
      <c r="U91" s="197" t="s">
        <v>208</v>
      </c>
      <c r="V91" s="218" t="s">
        <v>149</v>
      </c>
      <c r="W91" s="218" t="s">
        <v>150</v>
      </c>
      <c r="X91" s="218" t="s">
        <v>151</v>
      </c>
      <c r="Y91" s="225">
        <v>475275</v>
      </c>
      <c r="Z91" s="1"/>
    </row>
    <row r="92" spans="1:26" ht="30">
      <c r="A92" s="215"/>
      <c r="B92" s="204"/>
      <c r="C92" s="204"/>
      <c r="D92" s="141" t="s">
        <v>152</v>
      </c>
      <c r="E92" s="139">
        <v>93000000</v>
      </c>
      <c r="F92" s="139">
        <v>93000000</v>
      </c>
      <c r="G92" s="139">
        <v>93000000</v>
      </c>
      <c r="H92" s="140">
        <v>92954405</v>
      </c>
      <c r="I92" s="140">
        <v>112913597</v>
      </c>
      <c r="J92" s="140">
        <v>64067463</v>
      </c>
      <c r="K92" s="140">
        <v>65104743</v>
      </c>
      <c r="L92" s="140">
        <v>83065258</v>
      </c>
      <c r="M92" s="140">
        <v>108881148</v>
      </c>
      <c r="N92" s="204"/>
      <c r="O92" s="207"/>
      <c r="P92" s="207"/>
      <c r="Q92" s="207"/>
      <c r="R92" s="207"/>
      <c r="S92" s="197"/>
      <c r="T92" s="197"/>
      <c r="U92" s="197"/>
      <c r="V92" s="218"/>
      <c r="W92" s="218"/>
      <c r="X92" s="218"/>
      <c r="Y92" s="225"/>
      <c r="Z92" s="1"/>
    </row>
    <row r="93" spans="1:26" ht="30">
      <c r="A93" s="215"/>
      <c r="B93" s="204"/>
      <c r="C93" s="204"/>
      <c r="D93" s="141" t="s">
        <v>153</v>
      </c>
      <c r="E93" s="6">
        <v>0</v>
      </c>
      <c r="F93" s="6">
        <v>0</v>
      </c>
      <c r="G93" s="6">
        <v>0</v>
      </c>
      <c r="H93" s="7"/>
      <c r="I93" s="7">
        <v>0</v>
      </c>
      <c r="J93" s="7">
        <v>0</v>
      </c>
      <c r="K93" s="7">
        <v>0</v>
      </c>
      <c r="L93" s="7">
        <v>0</v>
      </c>
      <c r="M93" s="7">
        <v>0</v>
      </c>
      <c r="N93" s="204"/>
      <c r="O93" s="207"/>
      <c r="P93" s="207"/>
      <c r="Q93" s="207"/>
      <c r="R93" s="207"/>
      <c r="S93" s="197"/>
      <c r="T93" s="197"/>
      <c r="U93" s="197"/>
      <c r="V93" s="218"/>
      <c r="W93" s="218"/>
      <c r="X93" s="218"/>
      <c r="Y93" s="225"/>
      <c r="Z93" s="1"/>
    </row>
    <row r="94" spans="1:26" ht="15">
      <c r="A94" s="215"/>
      <c r="B94" s="204"/>
      <c r="C94" s="204"/>
      <c r="D94" s="201" t="s">
        <v>154</v>
      </c>
      <c r="E94" s="198">
        <v>43690449</v>
      </c>
      <c r="F94" s="198">
        <v>43690449</v>
      </c>
      <c r="G94" s="198">
        <v>43690449</v>
      </c>
      <c r="H94" s="202">
        <v>43214262</v>
      </c>
      <c r="I94" s="222">
        <v>43205759</v>
      </c>
      <c r="J94" s="202">
        <v>10428694</v>
      </c>
      <c r="K94" s="202">
        <v>36703510</v>
      </c>
      <c r="L94" s="202">
        <v>37041966</v>
      </c>
      <c r="M94" s="202">
        <v>43205759</v>
      </c>
      <c r="N94" s="204"/>
      <c r="O94" s="207"/>
      <c r="P94" s="207"/>
      <c r="Q94" s="207"/>
      <c r="R94" s="207"/>
      <c r="S94" s="197"/>
      <c r="T94" s="197"/>
      <c r="U94" s="197"/>
      <c r="V94" s="218"/>
      <c r="W94" s="218"/>
      <c r="X94" s="218"/>
      <c r="Y94" s="225"/>
      <c r="Z94" s="1"/>
    </row>
    <row r="95" spans="1:26" ht="15">
      <c r="A95" s="215"/>
      <c r="B95" s="204"/>
      <c r="C95" s="204"/>
      <c r="D95" s="201"/>
      <c r="E95" s="199"/>
      <c r="F95" s="199"/>
      <c r="G95" s="199"/>
      <c r="H95" s="202"/>
      <c r="I95" s="223"/>
      <c r="J95" s="202"/>
      <c r="K95" s="202"/>
      <c r="L95" s="202"/>
      <c r="M95" s="202"/>
      <c r="N95" s="204"/>
      <c r="O95" s="207"/>
      <c r="P95" s="207"/>
      <c r="Q95" s="207"/>
      <c r="R95" s="207"/>
      <c r="S95" s="197"/>
      <c r="T95" s="197"/>
      <c r="U95" s="197"/>
      <c r="V95" s="218"/>
      <c r="W95" s="218"/>
      <c r="X95" s="218"/>
      <c r="Y95" s="225"/>
      <c r="Z95" s="1"/>
    </row>
    <row r="96" spans="1:26" ht="15">
      <c r="A96" s="215"/>
      <c r="B96" s="204"/>
      <c r="C96" s="204"/>
      <c r="D96" s="201"/>
      <c r="E96" s="199"/>
      <c r="F96" s="199"/>
      <c r="G96" s="199"/>
      <c r="H96" s="202"/>
      <c r="I96" s="223">
        <v>0</v>
      </c>
      <c r="J96" s="202"/>
      <c r="K96" s="202"/>
      <c r="L96" s="202"/>
      <c r="M96" s="202"/>
      <c r="N96" s="204"/>
      <c r="O96" s="207"/>
      <c r="P96" s="207"/>
      <c r="Q96" s="207"/>
      <c r="R96" s="207"/>
      <c r="S96" s="197"/>
      <c r="T96" s="197"/>
      <c r="U96" s="197"/>
      <c r="V96" s="218"/>
      <c r="W96" s="218"/>
      <c r="X96" s="218"/>
      <c r="Y96" s="225"/>
      <c r="Z96" s="226"/>
    </row>
    <row r="97" spans="1:72" ht="15">
      <c r="A97" s="215"/>
      <c r="B97" s="204"/>
      <c r="C97" s="204"/>
      <c r="D97" s="201"/>
      <c r="E97" s="200"/>
      <c r="F97" s="200"/>
      <c r="G97" s="200"/>
      <c r="H97" s="202"/>
      <c r="I97" s="224"/>
      <c r="J97" s="202"/>
      <c r="K97" s="202"/>
      <c r="L97" s="202"/>
      <c r="M97" s="202"/>
      <c r="N97" s="204"/>
      <c r="O97" s="207"/>
      <c r="P97" s="207"/>
      <c r="Q97" s="207"/>
      <c r="R97" s="207"/>
      <c r="S97" s="197"/>
      <c r="T97" s="197"/>
      <c r="U97" s="197"/>
      <c r="V97" s="218"/>
      <c r="W97" s="218"/>
      <c r="X97" s="218"/>
      <c r="Y97" s="225"/>
      <c r="Z97" s="1"/>
      <c r="AA97" s="2"/>
      <c r="AB97" s="2"/>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row>
    <row r="98" spans="1:72" ht="45">
      <c r="A98" s="215"/>
      <c r="B98" s="204"/>
      <c r="C98" s="204" t="s">
        <v>184</v>
      </c>
      <c r="D98" s="5" t="s">
        <v>185</v>
      </c>
      <c r="E98" s="6">
        <v>8</v>
      </c>
      <c r="F98" s="6">
        <v>8</v>
      </c>
      <c r="G98" s="6">
        <v>8</v>
      </c>
      <c r="H98" s="7">
        <v>8</v>
      </c>
      <c r="I98" s="7">
        <v>8</v>
      </c>
      <c r="J98" s="7">
        <v>8</v>
      </c>
      <c r="K98" s="7">
        <v>8</v>
      </c>
      <c r="L98" s="7">
        <v>8</v>
      </c>
      <c r="M98" s="7">
        <v>8</v>
      </c>
      <c r="N98" s="213"/>
      <c r="O98" s="213"/>
      <c r="P98" s="213"/>
      <c r="Q98" s="213"/>
      <c r="R98" s="213"/>
      <c r="S98" s="213"/>
      <c r="T98" s="213"/>
      <c r="U98" s="213"/>
      <c r="V98" s="213"/>
      <c r="W98" s="213"/>
      <c r="X98" s="213"/>
      <c r="Y98" s="213"/>
      <c r="Z98" s="12"/>
      <c r="AA98" s="13"/>
      <c r="AB98" s="13"/>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4"/>
      <c r="BN98" s="14"/>
      <c r="BO98" s="14"/>
      <c r="BP98" s="14"/>
      <c r="BQ98" s="14"/>
      <c r="BR98" s="14"/>
      <c r="BS98" s="14"/>
      <c r="BT98" s="14"/>
    </row>
    <row r="99" spans="1:72" ht="60">
      <c r="A99" s="215"/>
      <c r="B99" s="204"/>
      <c r="C99" s="204"/>
      <c r="D99" s="5" t="s">
        <v>186</v>
      </c>
      <c r="E99" s="15">
        <v>930000000</v>
      </c>
      <c r="F99" s="15">
        <v>930000000</v>
      </c>
      <c r="G99" s="15">
        <v>930000000</v>
      </c>
      <c r="H99" s="227">
        <v>929544053</v>
      </c>
      <c r="I99" s="227">
        <v>1129135937</v>
      </c>
      <c r="J99" s="227">
        <v>640674634</v>
      </c>
      <c r="K99" s="227">
        <v>651047433</v>
      </c>
      <c r="L99" s="227">
        <v>830652585</v>
      </c>
      <c r="M99" s="227">
        <v>1088811484</v>
      </c>
      <c r="N99" s="213"/>
      <c r="O99" s="213"/>
      <c r="P99" s="213"/>
      <c r="Q99" s="213"/>
      <c r="R99" s="213"/>
      <c r="S99" s="213"/>
      <c r="T99" s="213"/>
      <c r="U99" s="213"/>
      <c r="V99" s="213"/>
      <c r="W99" s="213"/>
      <c r="X99" s="213"/>
      <c r="Y99" s="213"/>
      <c r="Z99" s="12"/>
      <c r="AA99" s="13"/>
      <c r="AB99" s="13"/>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4"/>
      <c r="BN99" s="14"/>
      <c r="BO99" s="14"/>
      <c r="BP99" s="14"/>
      <c r="BQ99" s="14"/>
      <c r="BR99" s="14"/>
      <c r="BS99" s="14"/>
      <c r="BT99" s="14"/>
    </row>
    <row r="100" spans="1:72" ht="45">
      <c r="A100" s="215"/>
      <c r="B100" s="204"/>
      <c r="C100" s="204"/>
      <c r="D100" s="5" t="s">
        <v>187</v>
      </c>
      <c r="E100" s="16">
        <v>436904494</v>
      </c>
      <c r="F100" s="16">
        <v>436904494</v>
      </c>
      <c r="G100" s="16">
        <v>436904494</v>
      </c>
      <c r="H100" s="228">
        <v>432142626</v>
      </c>
      <c r="I100" s="228">
        <v>432057593</v>
      </c>
      <c r="J100" s="228">
        <v>104286948</v>
      </c>
      <c r="K100" s="228">
        <v>367035102</v>
      </c>
      <c r="L100" s="228">
        <v>370419669</v>
      </c>
      <c r="M100" s="228">
        <v>432057593</v>
      </c>
      <c r="N100" s="213"/>
      <c r="O100" s="213"/>
      <c r="P100" s="213"/>
      <c r="Q100" s="213"/>
      <c r="R100" s="213"/>
      <c r="S100" s="213"/>
      <c r="T100" s="213"/>
      <c r="U100" s="213"/>
      <c r="V100" s="213"/>
      <c r="W100" s="213"/>
      <c r="X100" s="213"/>
      <c r="Y100" s="213"/>
      <c r="Z100" s="12"/>
      <c r="AA100" s="13"/>
      <c r="AB100" s="13"/>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4"/>
      <c r="BN100" s="14"/>
      <c r="BO100" s="14"/>
      <c r="BP100" s="14"/>
      <c r="BQ100" s="14"/>
      <c r="BR100" s="14"/>
      <c r="BS100" s="14"/>
      <c r="BT100" s="14"/>
    </row>
    <row r="101" spans="1:72" ht="60">
      <c r="A101" s="211" t="s">
        <v>188</v>
      </c>
      <c r="B101" s="211"/>
      <c r="C101" s="211"/>
      <c r="D101" s="5" t="s">
        <v>189</v>
      </c>
      <c r="E101" s="17">
        <v>2700000000</v>
      </c>
      <c r="F101" s="17">
        <v>2700000000</v>
      </c>
      <c r="G101" s="17">
        <v>2700000000</v>
      </c>
      <c r="H101" s="17">
        <v>2699544053</v>
      </c>
      <c r="I101" s="17">
        <v>2698823502</v>
      </c>
      <c r="J101" s="17">
        <v>1857407466</v>
      </c>
      <c r="K101" s="17">
        <v>1903367879</v>
      </c>
      <c r="L101" s="17">
        <v>2027520164</v>
      </c>
      <c r="M101" s="17">
        <v>2609417628</v>
      </c>
      <c r="N101" s="214"/>
      <c r="O101" s="214"/>
      <c r="P101" s="214"/>
      <c r="Q101" s="214"/>
      <c r="R101" s="214"/>
      <c r="S101" s="214"/>
      <c r="T101" s="214"/>
      <c r="U101" s="214"/>
      <c r="V101" s="214"/>
      <c r="W101" s="214"/>
      <c r="X101" s="214"/>
      <c r="Y101" s="214"/>
      <c r="Z101" s="18"/>
      <c r="AA101" s="13"/>
      <c r="AB101" s="13"/>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9"/>
      <c r="BN101" s="19"/>
      <c r="BO101" s="19"/>
      <c r="BP101" s="19"/>
      <c r="BQ101" s="19"/>
      <c r="BR101" s="19"/>
      <c r="BS101" s="19"/>
      <c r="BT101" s="19"/>
    </row>
    <row r="102" spans="1:72" ht="60">
      <c r="A102" s="211"/>
      <c r="B102" s="211"/>
      <c r="C102" s="211"/>
      <c r="D102" s="5" t="s">
        <v>190</v>
      </c>
      <c r="E102" s="17">
        <v>640546651</v>
      </c>
      <c r="F102" s="17">
        <v>640546651</v>
      </c>
      <c r="G102" s="17">
        <v>640546651</v>
      </c>
      <c r="H102" s="17">
        <v>635784783</v>
      </c>
      <c r="I102" s="17">
        <v>635699750</v>
      </c>
      <c r="J102" s="17">
        <v>191083648</v>
      </c>
      <c r="K102" s="17">
        <v>502356169</v>
      </c>
      <c r="L102" s="17">
        <v>543197660</v>
      </c>
      <c r="M102" s="17">
        <v>635699750</v>
      </c>
      <c r="N102" s="214"/>
      <c r="O102" s="214"/>
      <c r="P102" s="214"/>
      <c r="Q102" s="214"/>
      <c r="R102" s="214"/>
      <c r="S102" s="214"/>
      <c r="T102" s="214"/>
      <c r="U102" s="214"/>
      <c r="V102" s="214"/>
      <c r="W102" s="214"/>
      <c r="X102" s="214"/>
      <c r="Y102" s="214"/>
      <c r="Z102" s="18"/>
      <c r="AA102" s="13"/>
      <c r="AB102" s="13"/>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9"/>
      <c r="BN102" s="19"/>
      <c r="BO102" s="19"/>
      <c r="BP102" s="19"/>
      <c r="BQ102" s="19"/>
      <c r="BR102" s="19"/>
      <c r="BS102" s="19"/>
      <c r="BT102" s="19"/>
    </row>
    <row r="103" spans="1:72" ht="15">
      <c r="A103" s="195" t="s">
        <v>197</v>
      </c>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20"/>
      <c r="AA103" s="2"/>
      <c r="AB103" s="2"/>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row>
    <row r="104" spans="1:72" ht="15">
      <c r="A104" s="3"/>
      <c r="B104" s="3"/>
      <c r="C104" s="3"/>
      <c r="D104" s="3"/>
      <c r="E104" s="21"/>
      <c r="F104" s="21"/>
      <c r="G104" s="21"/>
      <c r="H104" s="21"/>
      <c r="I104" s="21"/>
      <c r="J104" s="21"/>
      <c r="K104" s="21"/>
      <c r="L104" s="21"/>
      <c r="M104" s="21"/>
      <c r="N104" s="3"/>
      <c r="O104" s="3"/>
      <c r="P104" s="3"/>
      <c r="Q104" s="3"/>
      <c r="R104" s="3"/>
      <c r="S104" s="3"/>
      <c r="T104" s="3"/>
      <c r="U104" s="3"/>
      <c r="V104" s="212"/>
      <c r="W104" s="212"/>
      <c r="X104" s="212"/>
      <c r="Y104" s="212"/>
      <c r="Z104" s="22"/>
      <c r="AA104" s="2"/>
      <c r="AB104" s="2"/>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row>
    <row r="105" spans="1:72" ht="45">
      <c r="A105" s="3"/>
      <c r="B105" s="23"/>
      <c r="C105" s="24" t="s">
        <v>245</v>
      </c>
      <c r="D105" s="25">
        <v>1210530000</v>
      </c>
      <c r="E105" s="26">
        <v>1</v>
      </c>
      <c r="F105" s="21"/>
      <c r="G105" s="23"/>
      <c r="H105" s="24" t="s">
        <v>207</v>
      </c>
      <c r="I105" s="25">
        <v>436904494</v>
      </c>
      <c r="J105" s="26">
        <v>1</v>
      </c>
      <c r="K105" s="21"/>
      <c r="L105" s="3"/>
      <c r="M105" s="3"/>
      <c r="N105" s="3"/>
      <c r="O105" s="3"/>
      <c r="P105" s="3"/>
      <c r="Q105" s="3"/>
      <c r="R105" s="3"/>
      <c r="S105" s="27"/>
      <c r="T105" s="27"/>
      <c r="U105" s="27"/>
      <c r="V105" s="1"/>
      <c r="W105" s="2"/>
      <c r="X105" s="2"/>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3"/>
      <c r="BR105" s="3"/>
      <c r="BS105" s="3"/>
      <c r="BT105" s="3"/>
    </row>
    <row r="106" spans="1:72" ht="15">
      <c r="A106" s="3"/>
      <c r="B106" s="28">
        <v>1</v>
      </c>
      <c r="C106" s="29" t="s">
        <v>155</v>
      </c>
      <c r="D106" s="30">
        <v>0.3</v>
      </c>
      <c r="E106" s="31">
        <v>363159000</v>
      </c>
      <c r="F106" s="21"/>
      <c r="G106" s="28">
        <v>1</v>
      </c>
      <c r="H106" s="29" t="s">
        <v>155</v>
      </c>
      <c r="I106" s="30">
        <v>0.3</v>
      </c>
      <c r="J106" s="31">
        <v>131071351</v>
      </c>
      <c r="K106" s="21"/>
      <c r="L106" s="3"/>
      <c r="M106" s="3"/>
      <c r="N106" s="3"/>
      <c r="O106" s="3"/>
      <c r="P106" s="3"/>
      <c r="Q106" s="3"/>
      <c r="R106" s="3"/>
      <c r="S106" s="27"/>
      <c r="T106" s="27"/>
      <c r="U106" s="27"/>
      <c r="V106" s="1"/>
      <c r="W106" s="2"/>
      <c r="X106" s="2"/>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3"/>
      <c r="BR106" s="3"/>
      <c r="BS106" s="3"/>
      <c r="BT106" s="3"/>
    </row>
    <row r="107" spans="1:72" ht="15">
      <c r="A107" s="3"/>
      <c r="B107" s="28">
        <v>2</v>
      </c>
      <c r="C107" s="29" t="s">
        <v>156</v>
      </c>
      <c r="D107" s="30">
        <v>0.1</v>
      </c>
      <c r="E107" s="31">
        <v>121053000</v>
      </c>
      <c r="F107" s="21"/>
      <c r="G107" s="28">
        <v>2</v>
      </c>
      <c r="H107" s="29" t="s">
        <v>156</v>
      </c>
      <c r="I107" s="30">
        <v>0.1</v>
      </c>
      <c r="J107" s="31">
        <v>43690449</v>
      </c>
      <c r="K107" s="21"/>
      <c r="L107" s="3"/>
      <c r="M107" s="3"/>
      <c r="N107" s="3"/>
      <c r="O107" s="3"/>
      <c r="P107" s="3"/>
      <c r="Q107" s="3"/>
      <c r="R107" s="3"/>
      <c r="S107" s="27"/>
      <c r="T107" s="27"/>
      <c r="U107" s="27"/>
      <c r="V107" s="1"/>
      <c r="W107" s="2"/>
      <c r="X107" s="2"/>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3"/>
      <c r="BR107" s="3"/>
      <c r="BS107" s="3"/>
      <c r="BT107" s="3"/>
    </row>
    <row r="108" spans="1:72" ht="15">
      <c r="A108" s="3"/>
      <c r="B108" s="28">
        <v>3</v>
      </c>
      <c r="C108" s="29" t="s">
        <v>161</v>
      </c>
      <c r="D108" s="30">
        <v>0.1</v>
      </c>
      <c r="E108" s="31">
        <v>121053000</v>
      </c>
      <c r="F108" s="21"/>
      <c r="G108" s="28">
        <v>3</v>
      </c>
      <c r="H108" s="29" t="s">
        <v>161</v>
      </c>
      <c r="I108" s="30">
        <v>0.1</v>
      </c>
      <c r="J108" s="31">
        <v>43690449</v>
      </c>
      <c r="K108" s="21"/>
      <c r="L108" s="3"/>
      <c r="M108" s="3"/>
      <c r="N108" s="3"/>
      <c r="O108" s="3"/>
      <c r="P108" s="3"/>
      <c r="Q108" s="3"/>
      <c r="R108" s="3"/>
      <c r="S108" s="27"/>
      <c r="T108" s="27"/>
      <c r="U108" s="27"/>
      <c r="V108" s="1"/>
      <c r="W108" s="2"/>
      <c r="X108" s="2"/>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3"/>
      <c r="BR108" s="3"/>
      <c r="BS108" s="3"/>
      <c r="BT108" s="3"/>
    </row>
    <row r="109" spans="1:72" ht="15">
      <c r="A109" s="3"/>
      <c r="B109" s="28">
        <v>4</v>
      </c>
      <c r="C109" s="29" t="s">
        <v>166</v>
      </c>
      <c r="D109" s="30">
        <v>0.1</v>
      </c>
      <c r="E109" s="31">
        <v>121053000</v>
      </c>
      <c r="F109" s="21"/>
      <c r="G109" s="28">
        <v>4</v>
      </c>
      <c r="H109" s="29" t="s">
        <v>166</v>
      </c>
      <c r="I109" s="30">
        <v>0.1</v>
      </c>
      <c r="J109" s="31">
        <v>43690449</v>
      </c>
      <c r="K109" s="21"/>
      <c r="L109" s="3"/>
      <c r="M109" s="3"/>
      <c r="N109" s="3"/>
      <c r="O109" s="3"/>
      <c r="P109" s="3"/>
      <c r="Q109" s="3"/>
      <c r="R109" s="3"/>
      <c r="S109" s="27"/>
      <c r="T109" s="27"/>
      <c r="U109" s="27"/>
      <c r="V109" s="1"/>
      <c r="W109" s="2"/>
      <c r="X109" s="2"/>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3"/>
      <c r="BR109" s="3"/>
      <c r="BS109" s="3"/>
      <c r="BT109" s="3"/>
    </row>
    <row r="110" spans="1:72" ht="15">
      <c r="A110" s="3"/>
      <c r="B110" s="28">
        <v>5</v>
      </c>
      <c r="C110" s="29" t="s">
        <v>171</v>
      </c>
      <c r="D110" s="30">
        <v>0.1</v>
      </c>
      <c r="E110" s="31">
        <v>121053000</v>
      </c>
      <c r="F110" s="21"/>
      <c r="G110" s="28">
        <v>5</v>
      </c>
      <c r="H110" s="29" t="s">
        <v>171</v>
      </c>
      <c r="I110" s="30">
        <v>0.1</v>
      </c>
      <c r="J110" s="31">
        <v>43690449</v>
      </c>
      <c r="K110" s="21"/>
      <c r="L110" s="3"/>
      <c r="M110" s="3"/>
      <c r="N110" s="3"/>
      <c r="O110" s="3"/>
      <c r="P110" s="3"/>
      <c r="Q110" s="3"/>
      <c r="R110" s="3"/>
      <c r="S110" s="27"/>
      <c r="T110" s="27"/>
      <c r="U110" s="27"/>
      <c r="V110" s="1"/>
      <c r="W110" s="2"/>
      <c r="X110" s="2"/>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3"/>
      <c r="BR110" s="3"/>
      <c r="BS110" s="3"/>
      <c r="BT110" s="3"/>
    </row>
    <row r="111" spans="1:72" ht="15">
      <c r="A111" s="3"/>
      <c r="B111" s="28">
        <v>6</v>
      </c>
      <c r="C111" s="29" t="s">
        <v>175</v>
      </c>
      <c r="D111" s="30">
        <v>0.1</v>
      </c>
      <c r="E111" s="31">
        <v>121053000</v>
      </c>
      <c r="F111" s="21"/>
      <c r="G111" s="28">
        <v>6</v>
      </c>
      <c r="H111" s="29" t="s">
        <v>175</v>
      </c>
      <c r="I111" s="30">
        <v>0.1</v>
      </c>
      <c r="J111" s="31">
        <v>43690449</v>
      </c>
      <c r="K111" s="21"/>
      <c r="L111" s="3"/>
      <c r="M111" s="3"/>
      <c r="N111" s="3"/>
      <c r="O111" s="3"/>
      <c r="P111" s="3"/>
      <c r="Q111" s="3"/>
      <c r="R111" s="3"/>
      <c r="S111" s="27"/>
      <c r="T111" s="27"/>
      <c r="U111" s="27"/>
      <c r="V111" s="1"/>
      <c r="W111" s="2"/>
      <c r="X111" s="2"/>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3"/>
      <c r="BR111" s="3"/>
      <c r="BS111" s="3"/>
      <c r="BT111" s="3"/>
    </row>
    <row r="112" spans="1:72" ht="15">
      <c r="A112" s="3"/>
      <c r="B112" s="28">
        <v>7</v>
      </c>
      <c r="C112" s="29" t="s">
        <v>212</v>
      </c>
      <c r="D112" s="30">
        <v>0.1</v>
      </c>
      <c r="E112" s="31">
        <v>121053000</v>
      </c>
      <c r="F112" s="21"/>
      <c r="G112" s="28">
        <v>7</v>
      </c>
      <c r="H112" s="29" t="s">
        <v>212</v>
      </c>
      <c r="I112" s="30">
        <v>0.1</v>
      </c>
      <c r="J112" s="31">
        <v>43690449</v>
      </c>
      <c r="K112" s="21"/>
      <c r="L112" s="3"/>
      <c r="M112" s="3"/>
      <c r="N112" s="3"/>
      <c r="O112" s="3"/>
      <c r="P112" s="3"/>
      <c r="Q112" s="3"/>
      <c r="R112" s="3"/>
      <c r="S112" s="27"/>
      <c r="T112" s="27"/>
      <c r="U112" s="27"/>
      <c r="V112" s="1"/>
      <c r="W112" s="2"/>
      <c r="X112" s="2"/>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3"/>
      <c r="BR112" s="3"/>
      <c r="BS112" s="3"/>
      <c r="BT112" s="3"/>
    </row>
    <row r="113" spans="2:72" ht="15">
      <c r="B113" s="28">
        <v>8</v>
      </c>
      <c r="C113" s="29" t="s">
        <v>179</v>
      </c>
      <c r="D113" s="30">
        <v>0.1</v>
      </c>
      <c r="E113" s="31">
        <v>121053000</v>
      </c>
      <c r="F113" s="21"/>
      <c r="G113" s="28">
        <v>8</v>
      </c>
      <c r="H113" s="29" t="s">
        <v>179</v>
      </c>
      <c r="I113" s="30">
        <v>0.1</v>
      </c>
      <c r="J113" s="31">
        <v>43690449</v>
      </c>
      <c r="K113" s="21"/>
      <c r="L113" s="3"/>
      <c r="M113" s="3"/>
      <c r="N113" s="3"/>
      <c r="O113" s="3"/>
      <c r="P113" s="3"/>
      <c r="Q113" s="3"/>
      <c r="R113" s="3"/>
      <c r="S113" s="27"/>
      <c r="T113" s="27"/>
      <c r="U113" s="27"/>
      <c r="V113" s="1"/>
      <c r="W113" s="2"/>
      <c r="X113" s="2"/>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3"/>
      <c r="BR113" s="3"/>
      <c r="BS113" s="3"/>
      <c r="BT113" s="3"/>
    </row>
    <row r="114" spans="2:72" ht="15">
      <c r="B114" s="23"/>
      <c r="C114" s="32"/>
      <c r="D114" s="33">
        <v>0.9999999999999999</v>
      </c>
      <c r="E114" s="34">
        <v>1210530000</v>
      </c>
      <c r="F114" s="21"/>
      <c r="G114" s="23"/>
      <c r="H114" s="32"/>
      <c r="I114" s="33">
        <v>0.9999999999999999</v>
      </c>
      <c r="J114" s="34">
        <v>436904494</v>
      </c>
      <c r="K114" s="21"/>
      <c r="L114" s="3"/>
      <c r="M114" s="3"/>
      <c r="N114" s="3"/>
      <c r="O114" s="3"/>
      <c r="P114" s="3"/>
      <c r="Q114" s="3"/>
      <c r="R114" s="3"/>
      <c r="S114" s="27"/>
      <c r="T114" s="27"/>
      <c r="U114" s="27"/>
      <c r="V114" s="1"/>
      <c r="W114" s="2"/>
      <c r="X114" s="2"/>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3"/>
      <c r="BR114" s="3"/>
      <c r="BS114" s="3"/>
      <c r="BT114" s="3"/>
    </row>
    <row r="115" spans="2:72" ht="15">
      <c r="B115" s="3"/>
      <c r="C115" s="3"/>
      <c r="D115" s="3"/>
      <c r="E115" s="21"/>
      <c r="F115" s="21"/>
      <c r="G115" s="3"/>
      <c r="H115" s="3"/>
      <c r="I115" s="3"/>
      <c r="J115" s="21"/>
      <c r="K115" s="21"/>
      <c r="L115" s="3"/>
      <c r="M115" s="3"/>
      <c r="N115" s="3"/>
      <c r="O115" s="21"/>
      <c r="P115" s="3"/>
      <c r="Q115" s="3"/>
      <c r="R115" s="3"/>
      <c r="S115" s="3"/>
      <c r="T115" s="3"/>
      <c r="U115" s="3"/>
      <c r="V115" s="3"/>
      <c r="W115" s="27"/>
      <c r="X115" s="27"/>
      <c r="Y115" s="27"/>
      <c r="Z115" s="1"/>
      <c r="AA115" s="2"/>
      <c r="AB115" s="2"/>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row>
    <row r="116" spans="2:72" ht="15">
      <c r="B116" s="3"/>
      <c r="C116" s="3"/>
      <c r="D116" s="3"/>
      <c r="E116" s="21"/>
      <c r="F116" s="21"/>
      <c r="G116" s="21"/>
      <c r="H116" s="21"/>
      <c r="I116" s="21"/>
      <c r="J116" s="21"/>
      <c r="K116" s="21"/>
      <c r="L116" s="21"/>
      <c r="M116" s="21"/>
      <c r="N116" s="3"/>
      <c r="O116" s="3"/>
      <c r="P116" s="3"/>
      <c r="Q116" s="3"/>
      <c r="R116" s="3"/>
      <c r="S116" s="3"/>
      <c r="T116" s="3"/>
      <c r="U116" s="3"/>
      <c r="V116" s="3"/>
      <c r="W116" s="27"/>
      <c r="X116" s="27"/>
      <c r="Y116" s="27"/>
      <c r="Z116" s="1"/>
      <c r="AA116" s="2"/>
      <c r="AB116" s="2"/>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row>
    <row r="117" spans="2:72" ht="15">
      <c r="B117" s="3"/>
      <c r="C117" s="3"/>
      <c r="D117" s="3"/>
      <c r="E117" s="21"/>
      <c r="F117" s="21"/>
      <c r="G117" s="21"/>
      <c r="H117" s="21"/>
      <c r="I117" s="21"/>
      <c r="J117" s="21"/>
      <c r="K117" s="21"/>
      <c r="L117" s="21"/>
      <c r="M117" s="21"/>
      <c r="N117" s="3"/>
      <c r="O117" s="3"/>
      <c r="P117" s="3"/>
      <c r="Q117" s="3"/>
      <c r="R117" s="3"/>
      <c r="S117" s="3"/>
      <c r="T117" s="3"/>
      <c r="U117" s="3"/>
      <c r="V117" s="3"/>
      <c r="W117" s="27"/>
      <c r="X117" s="27"/>
      <c r="Y117" s="27"/>
      <c r="Z117" s="1"/>
      <c r="AA117" s="2"/>
      <c r="AB117" s="2"/>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row>
    <row r="118" spans="2:72" ht="45">
      <c r="B118" s="23"/>
      <c r="C118" s="24" t="s">
        <v>206</v>
      </c>
      <c r="D118" s="25"/>
      <c r="E118" s="26">
        <v>1</v>
      </c>
      <c r="F118" s="35"/>
      <c r="G118" s="36"/>
      <c r="H118" s="37" t="s">
        <v>205</v>
      </c>
      <c r="I118" s="25"/>
      <c r="J118" s="26">
        <v>1</v>
      </c>
      <c r="K118" s="3"/>
      <c r="L118" s="3"/>
      <c r="M118" s="3"/>
      <c r="N118" s="3"/>
      <c r="O118" s="3"/>
      <c r="P118" s="3"/>
      <c r="Q118" s="3"/>
      <c r="R118" s="3"/>
      <c r="S118" s="3"/>
      <c r="T118" s="3"/>
      <c r="U118" s="3"/>
      <c r="V118" s="3"/>
      <c r="W118" s="3"/>
      <c r="X118" s="38"/>
      <c r="Y118" s="3"/>
      <c r="Z118" s="1"/>
      <c r="AA118" s="2"/>
      <c r="AB118" s="2"/>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row>
    <row r="119" spans="2:72" ht="15">
      <c r="B119" s="28">
        <v>1</v>
      </c>
      <c r="C119" s="29" t="s">
        <v>155</v>
      </c>
      <c r="D119" s="30">
        <v>0.3</v>
      </c>
      <c r="E119" s="31">
        <v>0</v>
      </c>
      <c r="F119" s="39"/>
      <c r="G119" s="36">
        <v>1</v>
      </c>
      <c r="H119" s="40" t="s">
        <v>155</v>
      </c>
      <c r="I119" s="30">
        <v>0.3</v>
      </c>
      <c r="J119" s="41" t="e">
        <v>#REF!</v>
      </c>
      <c r="K119" s="3"/>
      <c r="L119" s="3"/>
      <c r="M119" s="3"/>
      <c r="N119" s="3"/>
      <c r="O119" s="3"/>
      <c r="P119" s="3"/>
      <c r="Q119" s="3"/>
      <c r="R119" s="3"/>
      <c r="S119" s="3"/>
      <c r="T119" s="3"/>
      <c r="U119" s="3"/>
      <c r="V119" s="3"/>
      <c r="W119" s="3"/>
      <c r="X119" s="38"/>
      <c r="Y119" s="3"/>
      <c r="Z119" s="1"/>
      <c r="AA119" s="2"/>
      <c r="AB119" s="2"/>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row>
    <row r="120" spans="2:72" ht="15">
      <c r="B120" s="28">
        <v>2</v>
      </c>
      <c r="C120" s="29" t="s">
        <v>156</v>
      </c>
      <c r="D120" s="30">
        <v>0.1</v>
      </c>
      <c r="E120" s="31">
        <v>0</v>
      </c>
      <c r="F120" s="39"/>
      <c r="G120" s="36">
        <v>2</v>
      </c>
      <c r="H120" s="40" t="s">
        <v>156</v>
      </c>
      <c r="I120" s="30">
        <v>0.1</v>
      </c>
      <c r="J120" s="41" t="e">
        <v>#REF!</v>
      </c>
      <c r="K120" s="3"/>
      <c r="L120" s="3"/>
      <c r="M120" s="3"/>
      <c r="N120" s="3"/>
      <c r="O120" s="3"/>
      <c r="P120" s="3"/>
      <c r="Q120" s="3"/>
      <c r="R120" s="3"/>
      <c r="S120" s="3"/>
      <c r="T120" s="3"/>
      <c r="U120" s="3"/>
      <c r="V120" s="3"/>
      <c r="W120" s="3"/>
      <c r="X120" s="38"/>
      <c r="Y120" s="3"/>
      <c r="Z120" s="1"/>
      <c r="AA120" s="2"/>
      <c r="AB120" s="2"/>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row>
    <row r="121" spans="2:72" ht="15">
      <c r="B121" s="28">
        <v>3</v>
      </c>
      <c r="C121" s="29" t="s">
        <v>161</v>
      </c>
      <c r="D121" s="30">
        <v>0.1</v>
      </c>
      <c r="E121" s="31">
        <v>0</v>
      </c>
      <c r="F121" s="39"/>
      <c r="G121" s="36">
        <v>3</v>
      </c>
      <c r="H121" s="40" t="s">
        <v>161</v>
      </c>
      <c r="I121" s="30">
        <v>0.1</v>
      </c>
      <c r="J121" s="41" t="e">
        <v>#REF!</v>
      </c>
      <c r="K121" s="3"/>
      <c r="L121" s="3"/>
      <c r="M121" s="3"/>
      <c r="N121" s="3"/>
      <c r="O121" s="3"/>
      <c r="P121" s="3"/>
      <c r="Q121" s="3"/>
      <c r="R121" s="3"/>
      <c r="S121" s="3"/>
      <c r="T121" s="3"/>
      <c r="U121" s="3"/>
      <c r="V121" s="3"/>
      <c r="W121" s="3"/>
      <c r="X121" s="38"/>
      <c r="Y121" s="3"/>
      <c r="Z121" s="1"/>
      <c r="AA121" s="2"/>
      <c r="AB121" s="2"/>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row>
    <row r="122" spans="2:72" ht="15">
      <c r="B122" s="28">
        <v>4</v>
      </c>
      <c r="C122" s="29" t="s">
        <v>166</v>
      </c>
      <c r="D122" s="30">
        <v>0.1</v>
      </c>
      <c r="E122" s="31">
        <v>0</v>
      </c>
      <c r="F122" s="39"/>
      <c r="G122" s="36">
        <v>4</v>
      </c>
      <c r="H122" s="40" t="s">
        <v>166</v>
      </c>
      <c r="I122" s="30">
        <v>0.1</v>
      </c>
      <c r="J122" s="41" t="e">
        <v>#REF!</v>
      </c>
      <c r="K122" s="3"/>
      <c r="L122" s="3"/>
      <c r="M122" s="3"/>
      <c r="N122" s="3"/>
      <c r="O122" s="3"/>
      <c r="P122" s="3"/>
      <c r="Q122" s="3"/>
      <c r="R122" s="3"/>
      <c r="S122" s="3"/>
      <c r="T122" s="3"/>
      <c r="U122" s="3"/>
      <c r="V122" s="3"/>
      <c r="W122" s="3"/>
      <c r="X122" s="38"/>
      <c r="Y122" s="3"/>
      <c r="Z122" s="1"/>
      <c r="AA122" s="2"/>
      <c r="AB122" s="2"/>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row>
    <row r="123" spans="2:72" ht="15">
      <c r="B123" s="28">
        <v>5</v>
      </c>
      <c r="C123" s="29" t="s">
        <v>171</v>
      </c>
      <c r="D123" s="30">
        <v>0.1</v>
      </c>
      <c r="E123" s="31">
        <v>0</v>
      </c>
      <c r="F123" s="39"/>
      <c r="G123" s="36">
        <v>5</v>
      </c>
      <c r="H123" s="40" t="s">
        <v>171</v>
      </c>
      <c r="I123" s="30">
        <v>0.1</v>
      </c>
      <c r="J123" s="41" t="e">
        <v>#REF!</v>
      </c>
      <c r="K123" s="3"/>
      <c r="L123" s="3"/>
      <c r="M123" s="3"/>
      <c r="N123" s="3"/>
      <c r="O123" s="3"/>
      <c r="P123" s="3"/>
      <c r="Q123" s="3"/>
      <c r="R123" s="3"/>
      <c r="S123" s="3"/>
      <c r="T123" s="3"/>
      <c r="U123" s="3"/>
      <c r="V123" s="3"/>
      <c r="W123" s="3"/>
      <c r="X123" s="38"/>
      <c r="Y123" s="3"/>
      <c r="Z123" s="1"/>
      <c r="AA123" s="2"/>
      <c r="AB123" s="2"/>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row>
    <row r="124" spans="2:72" ht="15">
      <c r="B124" s="28">
        <v>6</v>
      </c>
      <c r="C124" s="29" t="s">
        <v>175</v>
      </c>
      <c r="D124" s="30">
        <v>0.1</v>
      </c>
      <c r="E124" s="31">
        <v>0</v>
      </c>
      <c r="F124" s="39"/>
      <c r="G124" s="36">
        <v>6</v>
      </c>
      <c r="H124" s="40" t="s">
        <v>175</v>
      </c>
      <c r="I124" s="30">
        <v>0.1</v>
      </c>
      <c r="J124" s="41" t="e">
        <v>#REF!</v>
      </c>
      <c r="K124" s="3"/>
      <c r="L124" s="3"/>
      <c r="M124" s="3"/>
      <c r="N124" s="3"/>
      <c r="O124" s="3"/>
      <c r="P124" s="3"/>
      <c r="Q124" s="3"/>
      <c r="R124" s="3"/>
      <c r="S124" s="3"/>
      <c r="T124" s="3"/>
      <c r="U124" s="3"/>
      <c r="V124" s="3"/>
      <c r="W124" s="3"/>
      <c r="X124" s="38"/>
      <c r="Y124" s="3"/>
      <c r="Z124" s="1"/>
      <c r="AA124" s="2"/>
      <c r="AB124" s="2"/>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row>
    <row r="125" spans="2:72" ht="15">
      <c r="B125" s="28">
        <v>7</v>
      </c>
      <c r="C125" s="29" t="s">
        <v>212</v>
      </c>
      <c r="D125" s="30">
        <v>0.1</v>
      </c>
      <c r="E125" s="31">
        <v>0</v>
      </c>
      <c r="F125" s="39"/>
      <c r="G125" s="36">
        <v>7</v>
      </c>
      <c r="H125" s="29" t="s">
        <v>212</v>
      </c>
      <c r="I125" s="30">
        <v>0.1</v>
      </c>
      <c r="J125" s="41" t="e">
        <v>#REF!</v>
      </c>
      <c r="K125" s="3"/>
      <c r="L125" s="3"/>
      <c r="M125" s="3"/>
      <c r="N125" s="3"/>
      <c r="O125" s="3"/>
      <c r="P125" s="3"/>
      <c r="Q125" s="3"/>
      <c r="R125" s="3"/>
      <c r="S125" s="3"/>
      <c r="T125" s="3"/>
      <c r="U125" s="3"/>
      <c r="V125" s="3"/>
      <c r="W125" s="3"/>
      <c r="X125" s="38"/>
      <c r="Y125" s="3"/>
      <c r="Z125" s="1"/>
      <c r="AA125" s="2"/>
      <c r="AB125" s="2"/>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row>
    <row r="126" spans="2:72" ht="15">
      <c r="B126" s="28">
        <v>8</v>
      </c>
      <c r="C126" s="29" t="s">
        <v>179</v>
      </c>
      <c r="D126" s="30">
        <v>0.1</v>
      </c>
      <c r="E126" s="31">
        <v>0</v>
      </c>
      <c r="F126" s="39"/>
      <c r="G126" s="36">
        <v>8</v>
      </c>
      <c r="H126" s="40" t="s">
        <v>179</v>
      </c>
      <c r="I126" s="30">
        <v>0.1</v>
      </c>
      <c r="J126" s="41" t="e">
        <v>#REF!</v>
      </c>
      <c r="K126" s="3"/>
      <c r="L126" s="3"/>
      <c r="M126" s="3"/>
      <c r="N126" s="3"/>
      <c r="O126" s="3"/>
      <c r="P126" s="3"/>
      <c r="Q126" s="3"/>
      <c r="R126" s="3"/>
      <c r="S126" s="3"/>
      <c r="T126" s="3"/>
      <c r="U126" s="3"/>
      <c r="V126" s="3"/>
      <c r="W126" s="3"/>
      <c r="X126" s="38"/>
      <c r="Y126" s="3"/>
      <c r="Z126" s="1"/>
      <c r="AA126" s="2"/>
      <c r="AB126" s="2"/>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row>
    <row r="127" spans="2:72" ht="15">
      <c r="B127" s="23"/>
      <c r="C127" s="32"/>
      <c r="D127" s="33">
        <v>0.9999999999999999</v>
      </c>
      <c r="E127" s="34">
        <v>0</v>
      </c>
      <c r="F127" s="42"/>
      <c r="G127" s="36"/>
      <c r="H127" s="23"/>
      <c r="I127" s="33">
        <v>0.9999999999999999</v>
      </c>
      <c r="J127" s="34" t="e">
        <v>#REF!</v>
      </c>
      <c r="K127" s="3"/>
      <c r="L127" s="3"/>
      <c r="M127" s="3"/>
      <c r="N127" s="3"/>
      <c r="O127" s="3"/>
      <c r="P127" s="3"/>
      <c r="Q127" s="3"/>
      <c r="R127" s="3"/>
      <c r="S127" s="3"/>
      <c r="T127" s="3"/>
      <c r="U127" s="3"/>
      <c r="V127" s="3"/>
      <c r="W127" s="3"/>
      <c r="X127" s="38"/>
      <c r="Y127" s="3"/>
      <c r="Z127" s="1"/>
      <c r="AA127" s="2"/>
      <c r="AB127" s="2"/>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row>
    <row r="128" spans="2:72" ht="15">
      <c r="B128" s="3"/>
      <c r="C128" s="3"/>
      <c r="D128" s="3"/>
      <c r="E128" s="38"/>
      <c r="F128" s="43"/>
      <c r="G128" s="44"/>
      <c r="H128" s="3"/>
      <c r="I128" s="3"/>
      <c r="J128" s="3"/>
      <c r="K128" s="3"/>
      <c r="L128" s="3"/>
      <c r="M128" s="3"/>
      <c r="N128" s="3"/>
      <c r="O128" s="3"/>
      <c r="P128" s="3"/>
      <c r="Q128" s="3"/>
      <c r="R128" s="3"/>
      <c r="S128" s="3"/>
      <c r="T128" s="3"/>
      <c r="U128" s="3"/>
      <c r="V128" s="3"/>
      <c r="W128" s="3"/>
      <c r="X128" s="38"/>
      <c r="Y128" s="3"/>
      <c r="Z128" s="1"/>
      <c r="AA128" s="2"/>
      <c r="AB128" s="2"/>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row>
    <row r="129" spans="2:10" ht="15">
      <c r="B129" s="3"/>
      <c r="C129" s="3"/>
      <c r="D129" s="3"/>
      <c r="E129" s="38"/>
      <c r="F129" s="43"/>
      <c r="G129" s="44"/>
      <c r="H129" s="3"/>
      <c r="I129" s="3"/>
      <c r="J129" s="3"/>
    </row>
    <row r="130" spans="2:10" ht="15">
      <c r="B130" s="3"/>
      <c r="C130" s="3"/>
      <c r="D130" s="3"/>
      <c r="E130" s="3"/>
      <c r="F130" s="3"/>
      <c r="G130" s="3"/>
      <c r="H130" s="3"/>
      <c r="I130" s="3"/>
      <c r="J130" s="3"/>
    </row>
    <row r="131" spans="2:10" ht="45">
      <c r="B131" s="23"/>
      <c r="C131" s="37" t="s">
        <v>204</v>
      </c>
      <c r="D131" s="25"/>
      <c r="E131" s="26">
        <v>1</v>
      </c>
      <c r="F131" s="3"/>
      <c r="G131" s="36"/>
      <c r="H131" s="37" t="s">
        <v>203</v>
      </c>
      <c r="I131" s="25"/>
      <c r="J131" s="26">
        <v>1</v>
      </c>
    </row>
    <row r="132" spans="2:10" ht="15">
      <c r="B132" s="28">
        <v>1</v>
      </c>
      <c r="C132" s="29" t="s">
        <v>155</v>
      </c>
      <c r="D132" s="30">
        <v>0.3</v>
      </c>
      <c r="E132" s="31">
        <v>0</v>
      </c>
      <c r="F132" s="3"/>
      <c r="G132" s="36">
        <v>1</v>
      </c>
      <c r="H132" s="40" t="s">
        <v>155</v>
      </c>
      <c r="I132" s="30">
        <v>0.3</v>
      </c>
      <c r="J132" s="41" t="e">
        <v>#REF!</v>
      </c>
    </row>
    <row r="133" spans="2:10" ht="15">
      <c r="B133" s="28">
        <v>2</v>
      </c>
      <c r="C133" s="29" t="s">
        <v>156</v>
      </c>
      <c r="D133" s="30">
        <v>0.1</v>
      </c>
      <c r="E133" s="31">
        <v>0</v>
      </c>
      <c r="F133" s="3"/>
      <c r="G133" s="36">
        <v>2</v>
      </c>
      <c r="H133" s="40" t="s">
        <v>156</v>
      </c>
      <c r="I133" s="30">
        <v>0.1</v>
      </c>
      <c r="J133" s="41" t="e">
        <v>#REF!</v>
      </c>
    </row>
    <row r="134" spans="2:10" ht="15">
      <c r="B134" s="28">
        <v>3</v>
      </c>
      <c r="C134" s="29" t="s">
        <v>161</v>
      </c>
      <c r="D134" s="30">
        <v>0.1</v>
      </c>
      <c r="E134" s="31">
        <v>0</v>
      </c>
      <c r="F134" s="3"/>
      <c r="G134" s="36">
        <v>3</v>
      </c>
      <c r="H134" s="40" t="s">
        <v>161</v>
      </c>
      <c r="I134" s="30">
        <v>0.1</v>
      </c>
      <c r="J134" s="41" t="e">
        <v>#REF!</v>
      </c>
    </row>
    <row r="135" spans="2:10" ht="15">
      <c r="B135" s="28">
        <v>4</v>
      </c>
      <c r="C135" s="29" t="s">
        <v>166</v>
      </c>
      <c r="D135" s="30">
        <v>0.1</v>
      </c>
      <c r="E135" s="31">
        <v>0</v>
      </c>
      <c r="F135" s="3"/>
      <c r="G135" s="36">
        <v>4</v>
      </c>
      <c r="H135" s="40" t="s">
        <v>166</v>
      </c>
      <c r="I135" s="30">
        <v>0.1</v>
      </c>
      <c r="J135" s="41" t="e">
        <v>#REF!</v>
      </c>
    </row>
    <row r="136" spans="2:10" ht="15">
      <c r="B136" s="28">
        <v>5</v>
      </c>
      <c r="C136" s="29" t="s">
        <v>171</v>
      </c>
      <c r="D136" s="30">
        <v>0.1</v>
      </c>
      <c r="E136" s="31">
        <v>0</v>
      </c>
      <c r="F136" s="3"/>
      <c r="G136" s="36">
        <v>5</v>
      </c>
      <c r="H136" s="40" t="s">
        <v>171</v>
      </c>
      <c r="I136" s="30">
        <v>0.1</v>
      </c>
      <c r="J136" s="41" t="e">
        <v>#REF!</v>
      </c>
    </row>
    <row r="137" spans="2:10" ht="15">
      <c r="B137" s="28">
        <v>6</v>
      </c>
      <c r="C137" s="29" t="s">
        <v>175</v>
      </c>
      <c r="D137" s="30">
        <v>0.1</v>
      </c>
      <c r="E137" s="31">
        <v>0</v>
      </c>
      <c r="F137" s="3"/>
      <c r="G137" s="36">
        <v>6</v>
      </c>
      <c r="H137" s="40" t="s">
        <v>175</v>
      </c>
      <c r="I137" s="30">
        <v>0.1</v>
      </c>
      <c r="J137" s="41" t="e">
        <v>#REF!</v>
      </c>
    </row>
    <row r="138" spans="2:10" ht="15">
      <c r="B138" s="28">
        <v>7</v>
      </c>
      <c r="C138" s="29" t="s">
        <v>212</v>
      </c>
      <c r="D138" s="30">
        <v>0.1</v>
      </c>
      <c r="E138" s="31">
        <v>0</v>
      </c>
      <c r="F138" s="3"/>
      <c r="G138" s="36">
        <v>7</v>
      </c>
      <c r="H138" s="29" t="s">
        <v>212</v>
      </c>
      <c r="I138" s="30">
        <v>0.1</v>
      </c>
      <c r="J138" s="41" t="e">
        <v>#REF!</v>
      </c>
    </row>
    <row r="139" spans="2:10" ht="15">
      <c r="B139" s="28">
        <v>8</v>
      </c>
      <c r="C139" s="29" t="s">
        <v>179</v>
      </c>
      <c r="D139" s="30">
        <v>0.1</v>
      </c>
      <c r="E139" s="31">
        <v>0</v>
      </c>
      <c r="F139" s="3"/>
      <c r="G139" s="36">
        <v>8</v>
      </c>
      <c r="H139" s="40" t="s">
        <v>179</v>
      </c>
      <c r="I139" s="30">
        <v>0.1</v>
      </c>
      <c r="J139" s="41" t="e">
        <v>#REF!</v>
      </c>
    </row>
    <row r="140" spans="2:10" ht="15">
      <c r="B140" s="23"/>
      <c r="C140" s="32"/>
      <c r="D140" s="33">
        <v>0.9999999999999999</v>
      </c>
      <c r="E140" s="34">
        <v>0</v>
      </c>
      <c r="F140" s="3"/>
      <c r="G140" s="36"/>
      <c r="H140" s="23"/>
      <c r="I140" s="33">
        <v>0.9999999999999999</v>
      </c>
      <c r="J140" s="34" t="e">
        <v>#REF!</v>
      </c>
    </row>
    <row r="141" spans="2:10" ht="15">
      <c r="B141" s="3"/>
      <c r="C141" s="3"/>
      <c r="D141" s="3"/>
      <c r="E141" s="38"/>
      <c r="F141" s="3"/>
      <c r="G141" s="3"/>
      <c r="H141" s="3"/>
      <c r="I141" s="3"/>
      <c r="J141" s="3"/>
    </row>
    <row r="142" spans="2:10" ht="15">
      <c r="B142" s="3"/>
      <c r="C142" s="3"/>
      <c r="D142" s="3"/>
      <c r="E142" s="3"/>
      <c r="F142" s="3"/>
      <c r="G142" s="3"/>
      <c r="H142" s="3"/>
      <c r="I142" s="3"/>
      <c r="J142" s="3"/>
    </row>
    <row r="143" spans="2:10" ht="15">
      <c r="B143" s="3"/>
      <c r="C143" s="3"/>
      <c r="D143" s="3"/>
      <c r="E143" s="3"/>
      <c r="F143" s="3"/>
      <c r="G143" s="3"/>
      <c r="H143" s="3"/>
      <c r="I143" s="3"/>
      <c r="J143" s="3"/>
    </row>
    <row r="144" spans="2:10" ht="45">
      <c r="B144" s="23"/>
      <c r="C144" s="37" t="s">
        <v>202</v>
      </c>
      <c r="D144" s="25"/>
      <c r="E144" s="26">
        <v>1</v>
      </c>
      <c r="F144" s="3"/>
      <c r="G144" s="36"/>
      <c r="H144" s="37" t="s">
        <v>201</v>
      </c>
      <c r="I144" s="25"/>
      <c r="J144" s="26">
        <v>1</v>
      </c>
    </row>
    <row r="145" spans="2:10" ht="15">
      <c r="B145" s="28">
        <v>1</v>
      </c>
      <c r="C145" s="29" t="s">
        <v>155</v>
      </c>
      <c r="D145" s="30">
        <v>0.3</v>
      </c>
      <c r="E145" s="31">
        <v>217714680</v>
      </c>
      <c r="F145" s="3"/>
      <c r="G145" s="36">
        <v>1</v>
      </c>
      <c r="H145" s="40" t="s">
        <v>155</v>
      </c>
      <c r="I145" s="30">
        <v>0.3</v>
      </c>
      <c r="J145" s="41" t="e">
        <v>#REF!</v>
      </c>
    </row>
    <row r="146" spans="2:10" ht="15">
      <c r="B146" s="28">
        <v>2</v>
      </c>
      <c r="C146" s="29" t="s">
        <v>156</v>
      </c>
      <c r="D146" s="30">
        <v>0.1</v>
      </c>
      <c r="E146" s="31">
        <v>72571560</v>
      </c>
      <c r="F146" s="3"/>
      <c r="G146" s="36">
        <v>2</v>
      </c>
      <c r="H146" s="40" t="s">
        <v>156</v>
      </c>
      <c r="I146" s="30">
        <v>0.1</v>
      </c>
      <c r="J146" s="41" t="e">
        <v>#REF!</v>
      </c>
    </row>
    <row r="147" spans="2:10" ht="15">
      <c r="B147" s="28">
        <v>3</v>
      </c>
      <c r="C147" s="29" t="s">
        <v>161</v>
      </c>
      <c r="D147" s="30">
        <v>0.1</v>
      </c>
      <c r="E147" s="31">
        <v>72571560</v>
      </c>
      <c r="F147" s="3"/>
      <c r="G147" s="36">
        <v>3</v>
      </c>
      <c r="H147" s="40" t="s">
        <v>161</v>
      </c>
      <c r="I147" s="30">
        <v>0.1</v>
      </c>
      <c r="J147" s="41" t="e">
        <v>#REF!</v>
      </c>
    </row>
    <row r="148" spans="2:10" ht="15">
      <c r="B148" s="28">
        <v>4</v>
      </c>
      <c r="C148" s="29" t="s">
        <v>166</v>
      </c>
      <c r="D148" s="30">
        <v>0.1</v>
      </c>
      <c r="E148" s="31">
        <v>72571560</v>
      </c>
      <c r="F148" s="3"/>
      <c r="G148" s="36">
        <v>4</v>
      </c>
      <c r="H148" s="40" t="s">
        <v>166</v>
      </c>
      <c r="I148" s="30">
        <v>0.1</v>
      </c>
      <c r="J148" s="41" t="e">
        <v>#REF!</v>
      </c>
    </row>
    <row r="149" spans="2:10" ht="15">
      <c r="B149" s="28">
        <v>5</v>
      </c>
      <c r="C149" s="29" t="s">
        <v>171</v>
      </c>
      <c r="D149" s="30">
        <v>0.1</v>
      </c>
      <c r="E149" s="31">
        <v>72571560</v>
      </c>
      <c r="F149" s="3"/>
      <c r="G149" s="36">
        <v>5</v>
      </c>
      <c r="H149" s="40" t="s">
        <v>171</v>
      </c>
      <c r="I149" s="30">
        <v>0.1</v>
      </c>
      <c r="J149" s="41" t="e">
        <v>#REF!</v>
      </c>
    </row>
    <row r="150" spans="2:10" ht="15">
      <c r="B150" s="28">
        <v>6</v>
      </c>
      <c r="C150" s="29" t="s">
        <v>175</v>
      </c>
      <c r="D150" s="30">
        <v>0.1</v>
      </c>
      <c r="E150" s="31">
        <v>72571560</v>
      </c>
      <c r="F150" s="3"/>
      <c r="G150" s="36">
        <v>6</v>
      </c>
      <c r="H150" s="40" t="s">
        <v>175</v>
      </c>
      <c r="I150" s="30">
        <v>0.1</v>
      </c>
      <c r="J150" s="41" t="e">
        <v>#REF!</v>
      </c>
    </row>
    <row r="151" spans="2:10" ht="15">
      <c r="B151" s="28">
        <v>7</v>
      </c>
      <c r="C151" s="29" t="s">
        <v>212</v>
      </c>
      <c r="D151" s="30">
        <v>0.1</v>
      </c>
      <c r="E151" s="31">
        <v>72571560</v>
      </c>
      <c r="F151" s="3"/>
      <c r="G151" s="36">
        <v>7</v>
      </c>
      <c r="H151" s="29" t="s">
        <v>212</v>
      </c>
      <c r="I151" s="30">
        <v>0.1</v>
      </c>
      <c r="J151" s="41" t="e">
        <v>#REF!</v>
      </c>
    </row>
    <row r="152" spans="2:10" ht="15">
      <c r="B152" s="28">
        <v>8</v>
      </c>
      <c r="C152" s="29" t="s">
        <v>179</v>
      </c>
      <c r="D152" s="30">
        <v>0.1</v>
      </c>
      <c r="E152" s="31">
        <v>72571560</v>
      </c>
      <c r="F152" s="3"/>
      <c r="G152" s="36">
        <v>8</v>
      </c>
      <c r="H152" s="40" t="s">
        <v>179</v>
      </c>
      <c r="I152" s="30">
        <v>0.1</v>
      </c>
      <c r="J152" s="41" t="e">
        <v>#REF!</v>
      </c>
    </row>
    <row r="153" spans="2:10" ht="15">
      <c r="B153" s="23"/>
      <c r="C153" s="32"/>
      <c r="D153" s="33">
        <v>0.9999999999999999</v>
      </c>
      <c r="E153" s="34">
        <v>725715600</v>
      </c>
      <c r="F153" s="3"/>
      <c r="G153" s="36"/>
      <c r="H153" s="23"/>
      <c r="I153" s="33">
        <v>0.9999999999999999</v>
      </c>
      <c r="J153" s="34" t="e">
        <v>#REF!</v>
      </c>
    </row>
    <row r="154" spans="2:10" ht="15">
      <c r="B154" s="3"/>
      <c r="C154" s="3"/>
      <c r="D154" s="3"/>
      <c r="E154" s="3"/>
      <c r="F154" s="3"/>
      <c r="G154" s="3"/>
      <c r="H154" s="3"/>
      <c r="I154" s="3"/>
      <c r="J154" s="3"/>
    </row>
    <row r="155" spans="2:10" ht="15">
      <c r="B155" s="3"/>
      <c r="C155" s="3"/>
      <c r="D155" s="3"/>
      <c r="E155" s="3"/>
      <c r="F155" s="3"/>
      <c r="G155" s="3"/>
      <c r="H155" s="3"/>
      <c r="I155" s="3"/>
      <c r="J155" s="3"/>
    </row>
    <row r="156" spans="2:10" ht="15">
      <c r="B156" s="3"/>
      <c r="C156" s="3"/>
      <c r="D156" s="3"/>
      <c r="E156" s="3"/>
      <c r="F156" s="3"/>
      <c r="G156" s="3"/>
      <c r="H156" s="3"/>
      <c r="I156" s="3"/>
      <c r="J156" s="3"/>
    </row>
    <row r="157" spans="2:10" ht="15">
      <c r="B157" s="3"/>
      <c r="C157" s="3"/>
      <c r="D157" s="3"/>
      <c r="E157" s="3"/>
      <c r="F157" s="3"/>
      <c r="G157" s="3"/>
      <c r="H157" s="3"/>
      <c r="I157" s="3"/>
      <c r="J157" s="3"/>
    </row>
    <row r="158" spans="2:10" ht="15">
      <c r="B158" s="3"/>
      <c r="C158" s="3"/>
      <c r="D158" s="3"/>
      <c r="E158" s="3"/>
      <c r="F158" s="3"/>
      <c r="G158" s="3"/>
      <c r="H158" s="3"/>
      <c r="I158" s="3"/>
      <c r="J158" s="3"/>
    </row>
    <row r="159" spans="2:10" ht="15">
      <c r="B159" s="3"/>
      <c r="C159" s="3"/>
      <c r="D159" s="3"/>
      <c r="E159" s="3"/>
      <c r="F159" s="3"/>
      <c r="G159" s="3"/>
      <c r="H159" s="3"/>
      <c r="I159" s="3"/>
      <c r="J159" s="3"/>
    </row>
    <row r="160" spans="2:10" ht="15">
      <c r="B160" s="3"/>
      <c r="C160" s="3"/>
      <c r="D160" s="3"/>
      <c r="E160" s="3"/>
      <c r="F160" s="3"/>
      <c r="G160" s="3"/>
      <c r="H160" s="3"/>
      <c r="I160" s="3"/>
      <c r="J160" s="3"/>
    </row>
    <row r="161" spans="2:13" ht="15">
      <c r="B161" s="3"/>
      <c r="C161" s="3"/>
      <c r="D161" s="3"/>
      <c r="E161" s="3"/>
      <c r="F161" s="3"/>
      <c r="G161" s="3"/>
      <c r="H161" s="3"/>
      <c r="I161" s="3"/>
      <c r="J161" s="3"/>
      <c r="K161" s="3"/>
      <c r="L161" s="3"/>
      <c r="M161" s="3"/>
    </row>
    <row r="162" spans="2:13" ht="15">
      <c r="B162" s="3"/>
      <c r="C162" s="3"/>
      <c r="D162" s="3"/>
      <c r="E162" s="3"/>
      <c r="F162" s="3"/>
      <c r="G162" s="3"/>
      <c r="H162" s="3"/>
      <c r="I162" s="3"/>
      <c r="J162" s="3"/>
      <c r="K162" s="3"/>
      <c r="L162" s="3"/>
      <c r="M162" s="3"/>
    </row>
    <row r="163" spans="2:13" ht="15">
      <c r="B163" s="3"/>
      <c r="C163" s="3"/>
      <c r="D163" s="3"/>
      <c r="E163" s="3"/>
      <c r="F163" s="3"/>
      <c r="G163" s="3"/>
      <c r="H163" s="3"/>
      <c r="I163" s="3"/>
      <c r="J163" s="3"/>
      <c r="K163" s="3"/>
      <c r="L163" s="3"/>
      <c r="M163" s="3"/>
    </row>
    <row r="164" spans="2:13" ht="15">
      <c r="B164" s="3"/>
      <c r="C164" s="3"/>
      <c r="D164" s="3"/>
      <c r="E164" s="3"/>
      <c r="F164" s="3"/>
      <c r="G164" s="3"/>
      <c r="H164" s="3"/>
      <c r="I164" s="3"/>
      <c r="J164" s="3"/>
      <c r="K164" s="3"/>
      <c r="L164" s="3"/>
      <c r="M164" s="3"/>
    </row>
    <row r="165" spans="2:13" ht="15">
      <c r="B165" s="3"/>
      <c r="C165" s="3"/>
      <c r="D165" s="3"/>
      <c r="E165" s="3"/>
      <c r="F165" s="3"/>
      <c r="G165" s="3"/>
      <c r="H165" s="3"/>
      <c r="I165" s="3"/>
      <c r="J165" s="3"/>
      <c r="K165" s="3"/>
      <c r="L165" s="3"/>
      <c r="M165" s="3"/>
    </row>
    <row r="166" spans="2:13" ht="15">
      <c r="B166" s="3"/>
      <c r="C166" s="3"/>
      <c r="D166" s="3"/>
      <c r="E166" s="3"/>
      <c r="F166" s="3"/>
      <c r="G166" s="3"/>
      <c r="H166" s="3"/>
      <c r="I166" s="3"/>
      <c r="J166" s="3"/>
      <c r="K166" s="3"/>
      <c r="L166" s="3"/>
      <c r="M166" s="3"/>
    </row>
    <row r="167" spans="2:13" ht="15">
      <c r="B167" s="3"/>
      <c r="C167" s="3"/>
      <c r="D167" s="3"/>
      <c r="E167" s="3"/>
      <c r="F167" s="3"/>
      <c r="G167" s="3"/>
      <c r="H167" s="3"/>
      <c r="I167" s="3"/>
      <c r="J167" s="3"/>
      <c r="K167" s="3"/>
      <c r="L167" s="3"/>
      <c r="M167" s="229" t="e">
        <v>#REF!</v>
      </c>
    </row>
    <row r="168" spans="2:13" ht="15">
      <c r="B168" s="3"/>
      <c r="C168" s="3"/>
      <c r="D168" s="3"/>
      <c r="E168" s="3"/>
      <c r="F168" s="3"/>
      <c r="G168" s="3"/>
      <c r="H168" s="3"/>
      <c r="I168" s="3"/>
      <c r="J168" s="3"/>
      <c r="K168" s="3"/>
      <c r="L168" s="3"/>
      <c r="M168" s="229" t="e">
        <v>#REF!</v>
      </c>
    </row>
    <row r="169" spans="2:13" ht="45">
      <c r="B169" s="23"/>
      <c r="C169" s="24" t="s">
        <v>246</v>
      </c>
      <c r="D169" s="25">
        <v>1129135937</v>
      </c>
      <c r="E169" s="26">
        <v>1</v>
      </c>
      <c r="F169" s="21"/>
      <c r="G169" s="23"/>
      <c r="H169" s="24" t="s">
        <v>207</v>
      </c>
      <c r="I169" s="16">
        <v>432057593</v>
      </c>
      <c r="J169" s="26">
        <v>1</v>
      </c>
      <c r="K169" s="3"/>
      <c r="L169" s="3"/>
      <c r="M169" s="3"/>
    </row>
    <row r="170" spans="2:13" ht="15">
      <c r="B170" s="28">
        <v>1</v>
      </c>
      <c r="C170" s="29" t="s">
        <v>155</v>
      </c>
      <c r="D170" s="30">
        <v>0.3</v>
      </c>
      <c r="E170" s="31">
        <v>338740782</v>
      </c>
      <c r="F170" s="21"/>
      <c r="G170" s="28">
        <v>1</v>
      </c>
      <c r="H170" s="29" t="s">
        <v>155</v>
      </c>
      <c r="I170" s="30">
        <v>0.3</v>
      </c>
      <c r="J170" s="31">
        <v>129617280</v>
      </c>
      <c r="K170" s="3"/>
      <c r="L170" s="3"/>
      <c r="M170" s="3"/>
    </row>
    <row r="171" spans="2:13" ht="15">
      <c r="B171" s="28">
        <v>2</v>
      </c>
      <c r="C171" s="29" t="s">
        <v>156</v>
      </c>
      <c r="D171" s="30">
        <v>0.1</v>
      </c>
      <c r="E171" s="31">
        <v>112913597</v>
      </c>
      <c r="F171" s="21"/>
      <c r="G171" s="28">
        <v>2</v>
      </c>
      <c r="H171" s="29" t="s">
        <v>156</v>
      </c>
      <c r="I171" s="30">
        <v>0.1</v>
      </c>
      <c r="J171" s="31">
        <v>43205759</v>
      </c>
      <c r="K171" s="3"/>
      <c r="L171" s="3"/>
      <c r="M171" s="3"/>
    </row>
    <row r="172" spans="2:13" ht="15">
      <c r="B172" s="28">
        <v>3</v>
      </c>
      <c r="C172" s="29" t="s">
        <v>161</v>
      </c>
      <c r="D172" s="30">
        <v>0.1</v>
      </c>
      <c r="E172" s="31">
        <v>112913593</v>
      </c>
      <c r="F172" s="21"/>
      <c r="G172" s="28">
        <v>3</v>
      </c>
      <c r="H172" s="29" t="s">
        <v>161</v>
      </c>
      <c r="I172" s="30">
        <v>0.1</v>
      </c>
      <c r="J172" s="31">
        <v>43205759</v>
      </c>
      <c r="K172" s="3"/>
      <c r="L172" s="3"/>
      <c r="M172" s="3"/>
    </row>
    <row r="173" spans="2:13" ht="15">
      <c r="B173" s="28">
        <v>4</v>
      </c>
      <c r="C173" s="29" t="s">
        <v>166</v>
      </c>
      <c r="D173" s="30">
        <v>0.1</v>
      </c>
      <c r="E173" s="31">
        <v>112913593</v>
      </c>
      <c r="F173" s="21"/>
      <c r="G173" s="28">
        <v>4</v>
      </c>
      <c r="H173" s="29" t="s">
        <v>166</v>
      </c>
      <c r="I173" s="30">
        <v>0.1</v>
      </c>
      <c r="J173" s="31">
        <v>43205759</v>
      </c>
      <c r="K173" s="3"/>
      <c r="L173" s="3"/>
      <c r="M173" s="3"/>
    </row>
    <row r="174" spans="2:13" ht="15">
      <c r="B174" s="28">
        <v>5</v>
      </c>
      <c r="C174" s="29" t="s">
        <v>171</v>
      </c>
      <c r="D174" s="30">
        <v>0.1</v>
      </c>
      <c r="E174" s="31">
        <v>112913593</v>
      </c>
      <c r="F174" s="21"/>
      <c r="G174" s="28">
        <v>5</v>
      </c>
      <c r="H174" s="29" t="s">
        <v>171</v>
      </c>
      <c r="I174" s="30">
        <v>0.1</v>
      </c>
      <c r="J174" s="31">
        <v>43205759</v>
      </c>
      <c r="K174" s="3"/>
      <c r="L174" s="3"/>
      <c r="M174" s="3"/>
    </row>
    <row r="175" spans="2:13" ht="15">
      <c r="B175" s="28">
        <v>6</v>
      </c>
      <c r="C175" s="29" t="s">
        <v>175</v>
      </c>
      <c r="D175" s="30">
        <v>0.1</v>
      </c>
      <c r="E175" s="31">
        <v>112913593</v>
      </c>
      <c r="F175" s="21"/>
      <c r="G175" s="28">
        <v>6</v>
      </c>
      <c r="H175" s="29" t="s">
        <v>175</v>
      </c>
      <c r="I175" s="30">
        <v>0.1</v>
      </c>
      <c r="J175" s="31">
        <v>43205759</v>
      </c>
      <c r="K175" s="3"/>
      <c r="L175" s="3"/>
      <c r="M175" s="3"/>
    </row>
    <row r="176" spans="2:13" ht="15">
      <c r="B176" s="28">
        <v>7</v>
      </c>
      <c r="C176" s="29" t="s">
        <v>212</v>
      </c>
      <c r="D176" s="30">
        <v>0.1</v>
      </c>
      <c r="E176" s="31">
        <v>112913593</v>
      </c>
      <c r="F176" s="21"/>
      <c r="G176" s="28">
        <v>7</v>
      </c>
      <c r="H176" s="29" t="s">
        <v>212</v>
      </c>
      <c r="I176" s="30">
        <v>0.1</v>
      </c>
      <c r="J176" s="31">
        <v>43205759</v>
      </c>
      <c r="K176" s="3"/>
      <c r="L176" s="3"/>
      <c r="M176" s="3"/>
    </row>
    <row r="177" spans="2:10" ht="15">
      <c r="B177" s="28">
        <v>8</v>
      </c>
      <c r="C177" s="29" t="s">
        <v>179</v>
      </c>
      <c r="D177" s="30">
        <v>0.1</v>
      </c>
      <c r="E177" s="31">
        <v>112913593</v>
      </c>
      <c r="F177" s="21"/>
      <c r="G177" s="28">
        <v>8</v>
      </c>
      <c r="H177" s="29" t="s">
        <v>179</v>
      </c>
      <c r="I177" s="30">
        <v>0.1</v>
      </c>
      <c r="J177" s="31">
        <v>43205759</v>
      </c>
    </row>
    <row r="178" spans="2:10" ht="15">
      <c r="B178" s="23"/>
      <c r="C178" s="32"/>
      <c r="D178" s="33">
        <v>0.9999999999999999</v>
      </c>
      <c r="E178" s="34">
        <v>1129135937</v>
      </c>
      <c r="F178" s="21"/>
      <c r="G178" s="23"/>
      <c r="H178" s="32"/>
      <c r="I178" s="33">
        <v>0.9999999999999999</v>
      </c>
      <c r="J178" s="34">
        <v>432057593</v>
      </c>
    </row>
    <row r="179" spans="2:10" ht="15">
      <c r="B179" s="3"/>
      <c r="C179" s="3"/>
      <c r="D179" s="3"/>
      <c r="E179" s="21"/>
      <c r="F179" s="21"/>
      <c r="G179" s="3"/>
      <c r="H179" s="3"/>
      <c r="I179" s="3"/>
      <c r="J179" s="21"/>
    </row>
    <row r="180" spans="2:10" ht="15">
      <c r="B180" s="3"/>
      <c r="C180" s="3"/>
      <c r="D180" s="3"/>
      <c r="E180" s="21"/>
      <c r="F180" s="21"/>
      <c r="G180" s="21"/>
      <c r="H180" s="21"/>
      <c r="I180" s="21"/>
      <c r="J180" s="21"/>
    </row>
    <row r="181" spans="2:10" ht="15">
      <c r="B181" s="3"/>
      <c r="C181" s="3"/>
      <c r="D181" s="3"/>
      <c r="E181" s="21"/>
      <c r="F181" s="21"/>
      <c r="G181" s="21"/>
      <c r="H181" s="21"/>
      <c r="I181" s="21"/>
      <c r="J181" s="21"/>
    </row>
    <row r="182" spans="2:10" ht="45">
      <c r="B182" s="23"/>
      <c r="C182" s="24" t="s">
        <v>247</v>
      </c>
      <c r="D182" s="25">
        <v>640674634</v>
      </c>
      <c r="E182" s="26">
        <v>1</v>
      </c>
      <c r="F182" s="35"/>
      <c r="G182" s="36"/>
      <c r="H182" s="37" t="s">
        <v>205</v>
      </c>
      <c r="I182" s="25">
        <v>104286948</v>
      </c>
      <c r="J182" s="26">
        <v>1</v>
      </c>
    </row>
    <row r="183" spans="2:10" ht="15">
      <c r="B183" s="28">
        <v>1</v>
      </c>
      <c r="C183" s="29" t="s">
        <v>155</v>
      </c>
      <c r="D183" s="30">
        <v>0.3</v>
      </c>
      <c r="E183" s="31">
        <v>192202393</v>
      </c>
      <c r="F183" s="39"/>
      <c r="G183" s="36">
        <v>1</v>
      </c>
      <c r="H183" s="40" t="s">
        <v>155</v>
      </c>
      <c r="I183" s="30">
        <v>0.3</v>
      </c>
      <c r="J183" s="31">
        <v>31286090</v>
      </c>
    </row>
    <row r="184" spans="2:10" ht="15">
      <c r="B184" s="28">
        <v>2</v>
      </c>
      <c r="C184" s="29" t="s">
        <v>156</v>
      </c>
      <c r="D184" s="30">
        <v>0.1</v>
      </c>
      <c r="E184" s="31">
        <v>64067463</v>
      </c>
      <c r="F184" s="39"/>
      <c r="G184" s="36">
        <v>2</v>
      </c>
      <c r="H184" s="40" t="s">
        <v>156</v>
      </c>
      <c r="I184" s="30">
        <v>0.1</v>
      </c>
      <c r="J184" s="31">
        <v>10428694</v>
      </c>
    </row>
    <row r="185" spans="2:10" ht="15">
      <c r="B185" s="28">
        <v>3</v>
      </c>
      <c r="C185" s="29" t="s">
        <v>161</v>
      </c>
      <c r="D185" s="30">
        <v>0.1</v>
      </c>
      <c r="E185" s="31">
        <v>64067463</v>
      </c>
      <c r="F185" s="39"/>
      <c r="G185" s="36">
        <v>3</v>
      </c>
      <c r="H185" s="40" t="s">
        <v>161</v>
      </c>
      <c r="I185" s="30">
        <v>0.1</v>
      </c>
      <c r="J185" s="31">
        <v>10428694</v>
      </c>
    </row>
    <row r="186" spans="2:10" ht="15">
      <c r="B186" s="28">
        <v>4</v>
      </c>
      <c r="C186" s="29" t="s">
        <v>166</v>
      </c>
      <c r="D186" s="30">
        <v>0.1</v>
      </c>
      <c r="E186" s="31">
        <v>64067463</v>
      </c>
      <c r="F186" s="39"/>
      <c r="G186" s="36">
        <v>4</v>
      </c>
      <c r="H186" s="40" t="s">
        <v>166</v>
      </c>
      <c r="I186" s="30">
        <v>0.1</v>
      </c>
      <c r="J186" s="31">
        <v>10428694</v>
      </c>
    </row>
    <row r="187" spans="2:10" ht="15">
      <c r="B187" s="28">
        <v>5</v>
      </c>
      <c r="C187" s="29" t="s">
        <v>171</v>
      </c>
      <c r="D187" s="30">
        <v>0.1</v>
      </c>
      <c r="E187" s="31">
        <v>64067463</v>
      </c>
      <c r="F187" s="39"/>
      <c r="G187" s="36">
        <v>5</v>
      </c>
      <c r="H187" s="40" t="s">
        <v>171</v>
      </c>
      <c r="I187" s="30">
        <v>0.1</v>
      </c>
      <c r="J187" s="31">
        <v>10428694</v>
      </c>
    </row>
    <row r="188" spans="2:10" ht="15">
      <c r="B188" s="28">
        <v>6</v>
      </c>
      <c r="C188" s="29" t="s">
        <v>175</v>
      </c>
      <c r="D188" s="30">
        <v>0.1</v>
      </c>
      <c r="E188" s="31">
        <v>64067463</v>
      </c>
      <c r="F188" s="39"/>
      <c r="G188" s="36">
        <v>6</v>
      </c>
      <c r="H188" s="40" t="s">
        <v>175</v>
      </c>
      <c r="I188" s="30">
        <v>0.1</v>
      </c>
      <c r="J188" s="31">
        <v>10428694</v>
      </c>
    </row>
    <row r="189" spans="2:10" ht="15">
      <c r="B189" s="28">
        <v>7</v>
      </c>
      <c r="C189" s="29" t="s">
        <v>212</v>
      </c>
      <c r="D189" s="30">
        <v>0.1</v>
      </c>
      <c r="E189" s="31">
        <v>64067463</v>
      </c>
      <c r="F189" s="39"/>
      <c r="G189" s="36">
        <v>7</v>
      </c>
      <c r="H189" s="29" t="s">
        <v>212</v>
      </c>
      <c r="I189" s="30">
        <v>0.1</v>
      </c>
      <c r="J189" s="31">
        <v>10428694</v>
      </c>
    </row>
    <row r="190" spans="2:10" ht="15">
      <c r="B190" s="28">
        <v>8</v>
      </c>
      <c r="C190" s="29" t="s">
        <v>179</v>
      </c>
      <c r="D190" s="30">
        <v>0.1</v>
      </c>
      <c r="E190" s="31">
        <v>64067463</v>
      </c>
      <c r="F190" s="39"/>
      <c r="G190" s="36">
        <v>8</v>
      </c>
      <c r="H190" s="40" t="s">
        <v>179</v>
      </c>
      <c r="I190" s="30">
        <v>0.1</v>
      </c>
      <c r="J190" s="31">
        <v>10428694</v>
      </c>
    </row>
    <row r="191" spans="2:10" ht="15">
      <c r="B191" s="23"/>
      <c r="C191" s="32"/>
      <c r="D191" s="33">
        <v>0.9999999999999999</v>
      </c>
      <c r="E191" s="34">
        <v>640674634</v>
      </c>
      <c r="F191" s="128"/>
      <c r="G191" s="36"/>
      <c r="H191" s="23"/>
      <c r="I191" s="33">
        <v>0.9999999999999999</v>
      </c>
      <c r="J191" s="34">
        <v>104286948</v>
      </c>
    </row>
    <row r="192" spans="2:10" ht="15">
      <c r="B192" s="3"/>
      <c r="C192" s="3"/>
      <c r="D192" s="3"/>
      <c r="E192" s="38"/>
      <c r="F192" s="43"/>
      <c r="G192" s="44"/>
      <c r="H192" s="3"/>
      <c r="I192" s="3"/>
      <c r="J192" s="3"/>
    </row>
    <row r="193" spans="2:10" ht="15">
      <c r="B193" s="3"/>
      <c r="C193" s="3"/>
      <c r="D193" s="3"/>
      <c r="E193" s="38"/>
      <c r="F193" s="43"/>
      <c r="G193" s="44"/>
      <c r="H193" s="3"/>
      <c r="I193" s="3"/>
      <c r="J193" s="3"/>
    </row>
    <row r="194" spans="2:10" ht="15">
      <c r="B194" s="3"/>
      <c r="C194" s="3"/>
      <c r="D194" s="3"/>
      <c r="E194" s="3"/>
      <c r="F194" s="3"/>
      <c r="G194" s="3"/>
      <c r="H194" s="3"/>
      <c r="I194" s="3"/>
      <c r="J194" s="3"/>
    </row>
    <row r="195" spans="2:10" ht="45">
      <c r="B195" s="23"/>
      <c r="C195" s="37" t="s">
        <v>204</v>
      </c>
      <c r="D195" s="25">
        <v>651047433</v>
      </c>
      <c r="E195" s="26">
        <v>1</v>
      </c>
      <c r="F195" s="3"/>
      <c r="G195" s="36"/>
      <c r="H195" s="37" t="s">
        <v>203</v>
      </c>
      <c r="I195" s="25">
        <v>367035102</v>
      </c>
      <c r="J195" s="26">
        <v>1</v>
      </c>
    </row>
    <row r="196" spans="2:10" ht="15">
      <c r="B196" s="28">
        <v>1</v>
      </c>
      <c r="C196" s="29" t="s">
        <v>155</v>
      </c>
      <c r="D196" s="30">
        <v>0.3</v>
      </c>
      <c r="E196" s="31">
        <v>195314232</v>
      </c>
      <c r="F196" s="3"/>
      <c r="G196" s="36">
        <v>1</v>
      </c>
      <c r="H196" s="40" t="s">
        <v>155</v>
      </c>
      <c r="I196" s="30">
        <v>0.3</v>
      </c>
      <c r="J196" s="41">
        <v>110110532</v>
      </c>
    </row>
    <row r="197" spans="2:10" ht="15">
      <c r="B197" s="28">
        <v>2</v>
      </c>
      <c r="C197" s="29" t="s">
        <v>156</v>
      </c>
      <c r="D197" s="30">
        <v>0.1</v>
      </c>
      <c r="E197" s="31">
        <v>65104743</v>
      </c>
      <c r="F197" s="3"/>
      <c r="G197" s="36">
        <v>2</v>
      </c>
      <c r="H197" s="40" t="s">
        <v>156</v>
      </c>
      <c r="I197" s="30">
        <v>0.1</v>
      </c>
      <c r="J197" s="41">
        <v>36703510</v>
      </c>
    </row>
    <row r="198" spans="2:10" ht="15">
      <c r="B198" s="28">
        <v>3</v>
      </c>
      <c r="C198" s="29" t="s">
        <v>161</v>
      </c>
      <c r="D198" s="30">
        <v>0.1</v>
      </c>
      <c r="E198" s="31">
        <v>65104743</v>
      </c>
      <c r="F198" s="3"/>
      <c r="G198" s="36">
        <v>3</v>
      </c>
      <c r="H198" s="40" t="s">
        <v>161</v>
      </c>
      <c r="I198" s="30">
        <v>0.1</v>
      </c>
      <c r="J198" s="41">
        <v>36703510</v>
      </c>
    </row>
    <row r="199" spans="2:10" ht="15">
      <c r="B199" s="28">
        <v>4</v>
      </c>
      <c r="C199" s="29" t="s">
        <v>166</v>
      </c>
      <c r="D199" s="30">
        <v>0.1</v>
      </c>
      <c r="E199" s="31">
        <v>65104743</v>
      </c>
      <c r="F199" s="3"/>
      <c r="G199" s="36">
        <v>4</v>
      </c>
      <c r="H199" s="40" t="s">
        <v>166</v>
      </c>
      <c r="I199" s="30">
        <v>0.1</v>
      </c>
      <c r="J199" s="41">
        <v>36703510</v>
      </c>
    </row>
    <row r="200" spans="2:10" ht="15">
      <c r="B200" s="28">
        <v>5</v>
      </c>
      <c r="C200" s="29" t="s">
        <v>171</v>
      </c>
      <c r="D200" s="30">
        <v>0.1</v>
      </c>
      <c r="E200" s="31">
        <v>65104743</v>
      </c>
      <c r="F200" s="3"/>
      <c r="G200" s="36">
        <v>5</v>
      </c>
      <c r="H200" s="40" t="s">
        <v>171</v>
      </c>
      <c r="I200" s="30">
        <v>0.1</v>
      </c>
      <c r="J200" s="41">
        <v>36703510</v>
      </c>
    </row>
    <row r="201" spans="2:10" ht="15">
      <c r="B201" s="28">
        <v>6</v>
      </c>
      <c r="C201" s="29" t="s">
        <v>175</v>
      </c>
      <c r="D201" s="30">
        <v>0.1</v>
      </c>
      <c r="E201" s="31">
        <v>65104743</v>
      </c>
      <c r="F201" s="3"/>
      <c r="G201" s="36">
        <v>6</v>
      </c>
      <c r="H201" s="40" t="s">
        <v>175</v>
      </c>
      <c r="I201" s="30">
        <v>0.1</v>
      </c>
      <c r="J201" s="41">
        <v>36703510</v>
      </c>
    </row>
    <row r="202" spans="2:10" ht="15">
      <c r="B202" s="28">
        <v>7</v>
      </c>
      <c r="C202" s="29" t="s">
        <v>212</v>
      </c>
      <c r="D202" s="30">
        <v>0.1</v>
      </c>
      <c r="E202" s="31">
        <v>65104743</v>
      </c>
      <c r="F202" s="3"/>
      <c r="G202" s="36">
        <v>7</v>
      </c>
      <c r="H202" s="29" t="s">
        <v>212</v>
      </c>
      <c r="I202" s="30">
        <v>0.1</v>
      </c>
      <c r="J202" s="41">
        <v>36703510</v>
      </c>
    </row>
    <row r="203" spans="2:10" ht="15">
      <c r="B203" s="28">
        <v>8</v>
      </c>
      <c r="C203" s="29" t="s">
        <v>179</v>
      </c>
      <c r="D203" s="30">
        <v>0.1</v>
      </c>
      <c r="E203" s="31">
        <v>65104743</v>
      </c>
      <c r="F203" s="3"/>
      <c r="G203" s="36">
        <v>8</v>
      </c>
      <c r="H203" s="40" t="s">
        <v>179</v>
      </c>
      <c r="I203" s="30">
        <v>0.1</v>
      </c>
      <c r="J203" s="41">
        <v>36703510</v>
      </c>
    </row>
    <row r="204" spans="2:10" ht="15">
      <c r="B204" s="23"/>
      <c r="C204" s="32"/>
      <c r="D204" s="33">
        <v>0.9999999999999999</v>
      </c>
      <c r="E204" s="34">
        <v>651047433</v>
      </c>
      <c r="F204" s="3"/>
      <c r="G204" s="36"/>
      <c r="H204" s="23"/>
      <c r="I204" s="33">
        <v>0.9999999999999999</v>
      </c>
      <c r="J204" s="34">
        <v>367035102</v>
      </c>
    </row>
    <row r="205" spans="2:10" ht="15">
      <c r="B205" s="3"/>
      <c r="C205" s="3"/>
      <c r="D205" s="3"/>
      <c r="E205" s="38"/>
      <c r="F205" s="3"/>
      <c r="G205" s="3"/>
      <c r="H205" s="3"/>
      <c r="I205" s="3"/>
      <c r="J205" s="3"/>
    </row>
    <row r="206" spans="2:10" ht="15">
      <c r="B206" s="3"/>
      <c r="C206" s="3"/>
      <c r="D206" s="3"/>
      <c r="E206" s="3"/>
      <c r="F206" s="3"/>
      <c r="G206" s="3"/>
      <c r="H206" s="3"/>
      <c r="I206" s="3"/>
      <c r="J206" s="3"/>
    </row>
    <row r="207" spans="2:10" ht="15">
      <c r="B207" s="3"/>
      <c r="C207" s="3"/>
      <c r="D207" s="3"/>
      <c r="E207" s="3"/>
      <c r="F207" s="3"/>
      <c r="G207" s="3"/>
      <c r="H207" s="3"/>
      <c r="I207" s="3"/>
      <c r="J207" s="3"/>
    </row>
    <row r="208" spans="2:10" ht="45">
      <c r="B208" s="23"/>
      <c r="C208" s="37" t="s">
        <v>202</v>
      </c>
      <c r="D208" s="25">
        <v>830652585</v>
      </c>
      <c r="E208" s="26">
        <v>1</v>
      </c>
      <c r="F208" s="3"/>
      <c r="G208" s="36"/>
      <c r="H208" s="37" t="s">
        <v>201</v>
      </c>
      <c r="I208" s="25">
        <v>370419669</v>
      </c>
      <c r="J208" s="26">
        <v>1</v>
      </c>
    </row>
    <row r="209" spans="2:10" ht="15">
      <c r="B209" s="28">
        <v>1</v>
      </c>
      <c r="C209" s="29" t="s">
        <v>155</v>
      </c>
      <c r="D209" s="30">
        <v>0.3</v>
      </c>
      <c r="E209" s="31">
        <v>249195779</v>
      </c>
      <c r="F209" s="3"/>
      <c r="G209" s="36">
        <v>1</v>
      </c>
      <c r="H209" s="40" t="s">
        <v>155</v>
      </c>
      <c r="I209" s="30">
        <v>0.3</v>
      </c>
      <c r="J209" s="31">
        <v>111125907</v>
      </c>
    </row>
    <row r="210" spans="2:10" ht="15">
      <c r="B210" s="28">
        <v>2</v>
      </c>
      <c r="C210" s="29" t="s">
        <v>156</v>
      </c>
      <c r="D210" s="30">
        <v>0.1</v>
      </c>
      <c r="E210" s="31">
        <v>83065258</v>
      </c>
      <c r="F210" s="3"/>
      <c r="G210" s="36">
        <v>2</v>
      </c>
      <c r="H210" s="40" t="s">
        <v>156</v>
      </c>
      <c r="I210" s="30">
        <v>0.1</v>
      </c>
      <c r="J210" s="31">
        <v>37041966</v>
      </c>
    </row>
    <row r="211" spans="2:10" ht="15">
      <c r="B211" s="28">
        <v>3</v>
      </c>
      <c r="C211" s="29" t="s">
        <v>161</v>
      </c>
      <c r="D211" s="30">
        <v>0.1</v>
      </c>
      <c r="E211" s="31">
        <v>83065258</v>
      </c>
      <c r="F211" s="3"/>
      <c r="G211" s="36">
        <v>3</v>
      </c>
      <c r="H211" s="40" t="s">
        <v>161</v>
      </c>
      <c r="I211" s="30">
        <v>0.1</v>
      </c>
      <c r="J211" s="31">
        <v>37041966</v>
      </c>
    </row>
    <row r="212" spans="2:10" ht="15">
      <c r="B212" s="28">
        <v>4</v>
      </c>
      <c r="C212" s="29" t="s">
        <v>166</v>
      </c>
      <c r="D212" s="30">
        <v>0.1</v>
      </c>
      <c r="E212" s="31">
        <v>83065258</v>
      </c>
      <c r="F212" s="3"/>
      <c r="G212" s="36">
        <v>4</v>
      </c>
      <c r="H212" s="40" t="s">
        <v>166</v>
      </c>
      <c r="I212" s="30">
        <v>0.1</v>
      </c>
      <c r="J212" s="31">
        <v>37041966</v>
      </c>
    </row>
    <row r="213" spans="2:10" ht="15">
      <c r="B213" s="28">
        <v>5</v>
      </c>
      <c r="C213" s="29" t="s">
        <v>171</v>
      </c>
      <c r="D213" s="30">
        <v>0.1</v>
      </c>
      <c r="E213" s="31">
        <v>83065258</v>
      </c>
      <c r="F213" s="3"/>
      <c r="G213" s="36">
        <v>5</v>
      </c>
      <c r="H213" s="40" t="s">
        <v>171</v>
      </c>
      <c r="I213" s="30">
        <v>0.1</v>
      </c>
      <c r="J213" s="31">
        <v>37041966</v>
      </c>
    </row>
    <row r="214" spans="2:10" ht="15">
      <c r="B214" s="28">
        <v>6</v>
      </c>
      <c r="C214" s="29" t="s">
        <v>175</v>
      </c>
      <c r="D214" s="30">
        <v>0.1</v>
      </c>
      <c r="E214" s="31">
        <v>83065258</v>
      </c>
      <c r="F214" s="3"/>
      <c r="G214" s="36">
        <v>6</v>
      </c>
      <c r="H214" s="40" t="s">
        <v>175</v>
      </c>
      <c r="I214" s="30">
        <v>0.1</v>
      </c>
      <c r="J214" s="31">
        <v>37041966</v>
      </c>
    </row>
    <row r="215" spans="2:10" ht="15">
      <c r="B215" s="28">
        <v>7</v>
      </c>
      <c r="C215" s="29" t="s">
        <v>212</v>
      </c>
      <c r="D215" s="30">
        <v>0.1</v>
      </c>
      <c r="E215" s="31">
        <v>83065258</v>
      </c>
      <c r="F215" s="3"/>
      <c r="G215" s="36">
        <v>7</v>
      </c>
      <c r="H215" s="29" t="s">
        <v>212</v>
      </c>
      <c r="I215" s="30">
        <v>0.1</v>
      </c>
      <c r="J215" s="31">
        <v>37041966</v>
      </c>
    </row>
    <row r="216" spans="2:10" ht="15">
      <c r="B216" s="28">
        <v>8</v>
      </c>
      <c r="C216" s="29" t="s">
        <v>179</v>
      </c>
      <c r="D216" s="30">
        <v>0.1</v>
      </c>
      <c r="E216" s="31">
        <v>83065258</v>
      </c>
      <c r="F216" s="3"/>
      <c r="G216" s="36">
        <v>8</v>
      </c>
      <c r="H216" s="40" t="s">
        <v>179</v>
      </c>
      <c r="I216" s="30">
        <v>0.1</v>
      </c>
      <c r="J216" s="31">
        <v>37041966</v>
      </c>
    </row>
    <row r="217" spans="2:10" ht="15">
      <c r="B217" s="23"/>
      <c r="C217" s="32"/>
      <c r="D217" s="33">
        <v>0.9999999999999999</v>
      </c>
      <c r="E217" s="34">
        <v>830652585</v>
      </c>
      <c r="F217" s="3"/>
      <c r="G217" s="36"/>
      <c r="H217" s="23"/>
      <c r="I217" s="33">
        <v>0.9999999999999999</v>
      </c>
      <c r="J217" s="34">
        <v>370419669</v>
      </c>
    </row>
    <row r="218" spans="2:10" ht="15">
      <c r="B218" s="3"/>
      <c r="C218" s="3"/>
      <c r="D218" s="3"/>
      <c r="E218" s="3"/>
      <c r="F218" s="3"/>
      <c r="G218" s="3"/>
      <c r="H218" s="3"/>
      <c r="I218" s="3"/>
      <c r="J218" s="3"/>
    </row>
    <row r="219" spans="2:10" ht="15">
      <c r="B219" s="3"/>
      <c r="C219" s="3"/>
      <c r="D219" s="3"/>
      <c r="E219" s="3"/>
      <c r="F219" s="3"/>
      <c r="G219" s="3"/>
      <c r="H219" s="3"/>
      <c r="I219" s="3"/>
      <c r="J219" s="3"/>
    </row>
    <row r="220" spans="2:10" ht="45">
      <c r="B220" s="23"/>
      <c r="C220" s="37" t="s">
        <v>248</v>
      </c>
      <c r="D220" s="25">
        <v>1088811484</v>
      </c>
      <c r="E220" s="26">
        <v>1</v>
      </c>
      <c r="F220" s="3"/>
      <c r="G220" s="36"/>
      <c r="H220" s="37" t="s">
        <v>249</v>
      </c>
      <c r="I220" s="25">
        <v>432057593</v>
      </c>
      <c r="J220" s="26">
        <v>1</v>
      </c>
    </row>
    <row r="221" spans="2:10" ht="15">
      <c r="B221" s="28">
        <v>1</v>
      </c>
      <c r="C221" s="29" t="s">
        <v>155</v>
      </c>
      <c r="D221" s="30">
        <v>0.3</v>
      </c>
      <c r="E221" s="31">
        <v>326643448</v>
      </c>
      <c r="F221" s="3"/>
      <c r="G221" s="36">
        <v>1</v>
      </c>
      <c r="H221" s="40" t="s">
        <v>155</v>
      </c>
      <c r="I221" s="30">
        <v>0.3</v>
      </c>
      <c r="J221" s="31">
        <v>129617280</v>
      </c>
    </row>
    <row r="222" spans="2:10" ht="15">
      <c r="B222" s="28">
        <v>2</v>
      </c>
      <c r="C222" s="29" t="s">
        <v>156</v>
      </c>
      <c r="D222" s="30">
        <v>0.1</v>
      </c>
      <c r="E222" s="31">
        <v>108881148</v>
      </c>
      <c r="F222" s="3"/>
      <c r="G222" s="36">
        <v>2</v>
      </c>
      <c r="H222" s="40" t="s">
        <v>156</v>
      </c>
      <c r="I222" s="30">
        <v>0.1</v>
      </c>
      <c r="J222" s="31">
        <v>43205759</v>
      </c>
    </row>
    <row r="223" spans="2:10" ht="15">
      <c r="B223" s="28">
        <v>3</v>
      </c>
      <c r="C223" s="29" t="s">
        <v>161</v>
      </c>
      <c r="D223" s="30">
        <v>0.1</v>
      </c>
      <c r="E223" s="31">
        <v>108881148</v>
      </c>
      <c r="F223" s="3"/>
      <c r="G223" s="36">
        <v>3</v>
      </c>
      <c r="H223" s="40" t="s">
        <v>161</v>
      </c>
      <c r="I223" s="30">
        <v>0.1</v>
      </c>
      <c r="J223" s="31">
        <v>43205759</v>
      </c>
    </row>
    <row r="224" spans="2:10" ht="15">
      <c r="B224" s="28">
        <v>4</v>
      </c>
      <c r="C224" s="29" t="s">
        <v>166</v>
      </c>
      <c r="D224" s="30">
        <v>0.1</v>
      </c>
      <c r="E224" s="31">
        <v>108881148</v>
      </c>
      <c r="F224" s="3"/>
      <c r="G224" s="36">
        <v>4</v>
      </c>
      <c r="H224" s="40" t="s">
        <v>166</v>
      </c>
      <c r="I224" s="30">
        <v>0.1</v>
      </c>
      <c r="J224" s="31">
        <v>43205759</v>
      </c>
    </row>
    <row r="225" spans="2:13" ht="15">
      <c r="B225" s="28">
        <v>5</v>
      </c>
      <c r="C225" s="29" t="s">
        <v>171</v>
      </c>
      <c r="D225" s="30">
        <v>0.1</v>
      </c>
      <c r="E225" s="31">
        <v>108881148</v>
      </c>
      <c r="F225" s="3"/>
      <c r="G225" s="36">
        <v>5</v>
      </c>
      <c r="H225" s="40" t="s">
        <v>171</v>
      </c>
      <c r="I225" s="30">
        <v>0.1</v>
      </c>
      <c r="J225" s="31">
        <v>43205759</v>
      </c>
      <c r="K225" s="3"/>
      <c r="L225" s="3"/>
      <c r="M225" s="3"/>
    </row>
    <row r="226" spans="2:13" ht="15">
      <c r="B226" s="28">
        <v>6</v>
      </c>
      <c r="C226" s="29" t="s">
        <v>175</v>
      </c>
      <c r="D226" s="30">
        <v>0.1</v>
      </c>
      <c r="E226" s="31">
        <v>108881148</v>
      </c>
      <c r="F226" s="3"/>
      <c r="G226" s="36">
        <v>6</v>
      </c>
      <c r="H226" s="40" t="s">
        <v>175</v>
      </c>
      <c r="I226" s="30">
        <v>0.1</v>
      </c>
      <c r="J226" s="31">
        <v>43205759</v>
      </c>
      <c r="K226" s="3"/>
      <c r="L226" s="3"/>
      <c r="M226" s="3"/>
    </row>
    <row r="227" spans="2:13" ht="15">
      <c r="B227" s="28">
        <v>7</v>
      </c>
      <c r="C227" s="29" t="s">
        <v>212</v>
      </c>
      <c r="D227" s="30">
        <v>0.1</v>
      </c>
      <c r="E227" s="31">
        <v>108881148</v>
      </c>
      <c r="F227" s="3"/>
      <c r="G227" s="36">
        <v>7</v>
      </c>
      <c r="H227" s="29" t="s">
        <v>212</v>
      </c>
      <c r="I227" s="30">
        <v>0.1</v>
      </c>
      <c r="J227" s="31">
        <v>43205759</v>
      </c>
      <c r="K227" s="3"/>
      <c r="L227" s="3"/>
      <c r="M227" s="3"/>
    </row>
    <row r="228" spans="2:13" ht="15">
      <c r="B228" s="28">
        <v>8</v>
      </c>
      <c r="C228" s="29" t="s">
        <v>179</v>
      </c>
      <c r="D228" s="30">
        <v>0.1</v>
      </c>
      <c r="E228" s="31">
        <v>108881148</v>
      </c>
      <c r="F228" s="3"/>
      <c r="G228" s="36">
        <v>8</v>
      </c>
      <c r="H228" s="40" t="s">
        <v>179</v>
      </c>
      <c r="I228" s="30">
        <v>0.1</v>
      </c>
      <c r="J228" s="31">
        <v>43205759</v>
      </c>
      <c r="K228" s="3"/>
      <c r="L228" s="3"/>
      <c r="M228" s="3"/>
    </row>
    <row r="229" spans="2:13" ht="15">
      <c r="B229" s="23"/>
      <c r="C229" s="32"/>
      <c r="D229" s="33">
        <v>0.9999999999999999</v>
      </c>
      <c r="E229" s="34">
        <v>1088811484</v>
      </c>
      <c r="F229" s="3"/>
      <c r="G229" s="36"/>
      <c r="H229" s="23"/>
      <c r="I229" s="33">
        <v>0.9999999999999999</v>
      </c>
      <c r="J229" s="34">
        <v>432057593</v>
      </c>
      <c r="K229" s="3"/>
      <c r="L229" s="3"/>
      <c r="M229" s="3"/>
    </row>
    <row r="230" spans="2:13" ht="15">
      <c r="B230" s="3"/>
      <c r="C230" s="3"/>
      <c r="D230" s="3"/>
      <c r="E230" s="3"/>
      <c r="F230" s="3"/>
      <c r="G230" s="3"/>
      <c r="H230" s="3"/>
      <c r="I230" s="3"/>
      <c r="J230" s="3"/>
      <c r="K230" s="3"/>
      <c r="L230" s="3"/>
      <c r="M230" s="3"/>
    </row>
    <row r="231" spans="2:13" ht="15">
      <c r="B231" s="3"/>
      <c r="C231" s="3"/>
      <c r="D231" s="3"/>
      <c r="E231" s="3"/>
      <c r="F231" s="3"/>
      <c r="G231" s="3"/>
      <c r="H231" s="3"/>
      <c r="I231" s="3"/>
      <c r="J231" s="3"/>
      <c r="K231" s="3"/>
      <c r="L231" s="3"/>
      <c r="M231" s="3"/>
    </row>
    <row r="232" spans="2:13" ht="15">
      <c r="B232" s="3"/>
      <c r="C232" s="3"/>
      <c r="D232" s="3"/>
      <c r="E232" s="3"/>
      <c r="F232" s="3"/>
      <c r="G232" s="3"/>
      <c r="H232" s="3"/>
      <c r="I232" s="3"/>
      <c r="J232" s="3"/>
      <c r="K232" s="3"/>
      <c r="L232" s="3"/>
      <c r="M232" s="3">
        <v>129617280</v>
      </c>
    </row>
  </sheetData>
  <mergeCells count="328">
    <mergeCell ref="B42:B100"/>
    <mergeCell ref="B21:B27"/>
    <mergeCell ref="B28:B34"/>
    <mergeCell ref="E59:E62"/>
    <mergeCell ref="E66:E69"/>
    <mergeCell ref="B35:B41"/>
    <mergeCell ref="C49:C55"/>
    <mergeCell ref="U91:U97"/>
    <mergeCell ref="I10:I13"/>
    <mergeCell ref="I17:I20"/>
    <mergeCell ref="I24:I27"/>
    <mergeCell ref="I31:I34"/>
    <mergeCell ref="I38:I41"/>
    <mergeCell ref="I45:I48"/>
    <mergeCell ref="S14:S20"/>
    <mergeCell ref="K17:K20"/>
    <mergeCell ref="N14:N20"/>
    <mergeCell ref="D10:D13"/>
    <mergeCell ref="E10:E13"/>
    <mergeCell ref="C98:C100"/>
    <mergeCell ref="C14:C20"/>
    <mergeCell ref="B7:B13"/>
    <mergeCell ref="H31:H34"/>
    <mergeCell ref="G45:G48"/>
    <mergeCell ref="H45:H48"/>
    <mergeCell ref="G59:G62"/>
    <mergeCell ref="H59:H62"/>
    <mergeCell ref="U84:U90"/>
    <mergeCell ref="C7:C13"/>
    <mergeCell ref="E80:E83"/>
    <mergeCell ref="E73:E76"/>
    <mergeCell ref="C91:C97"/>
    <mergeCell ref="D87:D90"/>
    <mergeCell ref="C84:C90"/>
    <mergeCell ref="C70:C76"/>
    <mergeCell ref="C77:C83"/>
    <mergeCell ref="E94:E97"/>
    <mergeCell ref="C63:C69"/>
    <mergeCell ref="P63:P69"/>
    <mergeCell ref="A103:Y103"/>
    <mergeCell ref="U7:U13"/>
    <mergeCell ref="U14:U20"/>
    <mergeCell ref="U21:U27"/>
    <mergeCell ref="U28:U34"/>
    <mergeCell ref="U35:U41"/>
    <mergeCell ref="U42:U48"/>
    <mergeCell ref="G17:G20"/>
    <mergeCell ref="C56:C62"/>
    <mergeCell ref="D45:D48"/>
    <mergeCell ref="H38:H41"/>
    <mergeCell ref="D31:D34"/>
    <mergeCell ref="C21:C27"/>
    <mergeCell ref="C42:C48"/>
    <mergeCell ref="E38:E41"/>
    <mergeCell ref="D52:D55"/>
    <mergeCell ref="D24:D27"/>
    <mergeCell ref="C35:C41"/>
    <mergeCell ref="B14:B20"/>
    <mergeCell ref="D17:D20"/>
    <mergeCell ref="P56:P62"/>
    <mergeCell ref="U56:U62"/>
    <mergeCell ref="U63:U69"/>
    <mergeCell ref="N21:N27"/>
    <mergeCell ref="M17:M20"/>
    <mergeCell ref="F17:F20"/>
    <mergeCell ref="G38:G41"/>
    <mergeCell ref="W35:W41"/>
    <mergeCell ref="Q35:Q41"/>
    <mergeCell ref="N28:N34"/>
    <mergeCell ref="U49:U55"/>
    <mergeCell ref="G52:G55"/>
    <mergeCell ref="D66:D69"/>
    <mergeCell ref="D38:D41"/>
    <mergeCell ref="M31:M34"/>
    <mergeCell ref="O28:O34"/>
    <mergeCell ref="R56:R62"/>
    <mergeCell ref="P77:P83"/>
    <mergeCell ref="Q77:Q83"/>
    <mergeCell ref="R77:R83"/>
    <mergeCell ref="Q70:Q76"/>
    <mergeCell ref="R70:R76"/>
    <mergeCell ref="V56:V62"/>
    <mergeCell ref="R63:R69"/>
    <mergeCell ref="N77:N83"/>
    <mergeCell ref="V28:V34"/>
    <mergeCell ref="O77:O83"/>
    <mergeCell ref="X77:X83"/>
    <mergeCell ref="N70:N76"/>
    <mergeCell ref="Q56:Q62"/>
    <mergeCell ref="V63:V69"/>
    <mergeCell ref="N35:N41"/>
    <mergeCell ref="S77:S83"/>
    <mergeCell ref="T77:T83"/>
    <mergeCell ref="Q63:Q69"/>
    <mergeCell ref="V42:V48"/>
    <mergeCell ref="R35:R41"/>
    <mergeCell ref="V35:V41"/>
    <mergeCell ref="S49:S55"/>
    <mergeCell ref="V49:V55"/>
    <mergeCell ref="S56:S62"/>
    <mergeCell ref="T56:T62"/>
    <mergeCell ref="K80:K83"/>
    <mergeCell ref="L80:L83"/>
    <mergeCell ref="M80:M83"/>
    <mergeCell ref="K45:K48"/>
    <mergeCell ref="X63:X69"/>
    <mergeCell ref="S42:S48"/>
    <mergeCell ref="T42:T48"/>
    <mergeCell ref="W42:W48"/>
    <mergeCell ref="V70:V76"/>
    <mergeCell ref="W77:W83"/>
    <mergeCell ref="X14:X20"/>
    <mergeCell ref="G80:G83"/>
    <mergeCell ref="F59:F62"/>
    <mergeCell ref="F80:F83"/>
    <mergeCell ref="O70:O76"/>
    <mergeCell ref="O63:O69"/>
    <mergeCell ref="I59:I62"/>
    <mergeCell ref="S63:S69"/>
    <mergeCell ref="U70:U76"/>
    <mergeCell ref="R49:R55"/>
    <mergeCell ref="T28:T34"/>
    <mergeCell ref="Y35:Y41"/>
    <mergeCell ref="O35:O41"/>
    <mergeCell ref="O42:O48"/>
    <mergeCell ref="L38:L41"/>
    <mergeCell ref="L52:L55"/>
    <mergeCell ref="Y42:Y48"/>
    <mergeCell ref="Y49:Y55"/>
    <mergeCell ref="P42:P48"/>
    <mergeCell ref="X35:X41"/>
    <mergeCell ref="V7:V13"/>
    <mergeCell ref="V14:V20"/>
    <mergeCell ref="T14:T20"/>
    <mergeCell ref="Y14:Y20"/>
    <mergeCell ref="Y70:Y76"/>
    <mergeCell ref="L17:L20"/>
    <mergeCell ref="P49:P55"/>
    <mergeCell ref="Q49:Q55"/>
    <mergeCell ref="Q42:Q48"/>
    <mergeCell ref="R42:R48"/>
    <mergeCell ref="W28:W34"/>
    <mergeCell ref="W56:W62"/>
    <mergeCell ref="X56:X62"/>
    <mergeCell ref="W63:W69"/>
    <mergeCell ref="H80:H83"/>
    <mergeCell ref="H73:H76"/>
    <mergeCell ref="R28:R34"/>
    <mergeCell ref="T49:T55"/>
    <mergeCell ref="S35:S41"/>
    <mergeCell ref="T35:T41"/>
    <mergeCell ref="T63:T69"/>
    <mergeCell ref="Y77:Y83"/>
    <mergeCell ref="N49:N55"/>
    <mergeCell ref="N63:N69"/>
    <mergeCell ref="K73:K76"/>
    <mergeCell ref="L73:L76"/>
    <mergeCell ref="L66:L69"/>
    <mergeCell ref="L59:L62"/>
    <mergeCell ref="Y56:Y62"/>
    <mergeCell ref="Y63:Y69"/>
    <mergeCell ref="M59:M62"/>
    <mergeCell ref="M66:M69"/>
    <mergeCell ref="F5:H5"/>
    <mergeCell ref="J5:M5"/>
    <mergeCell ref="R21:R27"/>
    <mergeCell ref="M10:M13"/>
    <mergeCell ref="Q7:Q13"/>
    <mergeCell ref="R7:R13"/>
    <mergeCell ref="Q14:Q20"/>
    <mergeCell ref="P35:P41"/>
    <mergeCell ref="D5:D6"/>
    <mergeCell ref="G66:G69"/>
    <mergeCell ref="I66:I69"/>
    <mergeCell ref="D59:D62"/>
    <mergeCell ref="O56:O62"/>
    <mergeCell ref="E17:E20"/>
    <mergeCell ref="J17:J20"/>
    <mergeCell ref="H17:H20"/>
    <mergeCell ref="O14:O20"/>
    <mergeCell ref="E5:E6"/>
    <mergeCell ref="Y7:Y13"/>
    <mergeCell ref="M38:M41"/>
    <mergeCell ref="K38:K41"/>
    <mergeCell ref="F10:F13"/>
    <mergeCell ref="J10:J13"/>
    <mergeCell ref="G24:G27"/>
    <mergeCell ref="H24:H27"/>
    <mergeCell ref="J38:J41"/>
    <mergeCell ref="L10:L13"/>
    <mergeCell ref="N7:N13"/>
    <mergeCell ref="N98:Y100"/>
    <mergeCell ref="N101:Y102"/>
    <mergeCell ref="W7:W13"/>
    <mergeCell ref="X42:X48"/>
    <mergeCell ref="W49:W55"/>
    <mergeCell ref="X49:X55"/>
    <mergeCell ref="T21:T27"/>
    <mergeCell ref="S28:S34"/>
    <mergeCell ref="X28:X34"/>
    <mergeCell ref="S7:S13"/>
    <mergeCell ref="M73:M76"/>
    <mergeCell ref="P91:P97"/>
    <mergeCell ref="Q91:Q97"/>
    <mergeCell ref="Y84:Y90"/>
    <mergeCell ref="A1:D4"/>
    <mergeCell ref="E1:Y1"/>
    <mergeCell ref="E2:Y2"/>
    <mergeCell ref="A5:A6"/>
    <mergeCell ref="B5:B6"/>
    <mergeCell ref="C5:C6"/>
    <mergeCell ref="X91:X97"/>
    <mergeCell ref="W70:W76"/>
    <mergeCell ref="X70:X76"/>
    <mergeCell ref="W84:W90"/>
    <mergeCell ref="R91:R97"/>
    <mergeCell ref="S91:S97"/>
    <mergeCell ref="X84:X90"/>
    <mergeCell ref="S70:S76"/>
    <mergeCell ref="T70:T76"/>
    <mergeCell ref="V77:V83"/>
    <mergeCell ref="V104:Y104"/>
    <mergeCell ref="I73:I76"/>
    <mergeCell ref="I80:I83"/>
    <mergeCell ref="N91:N97"/>
    <mergeCell ref="K94:K97"/>
    <mergeCell ref="L94:L97"/>
    <mergeCell ref="M94:M97"/>
    <mergeCell ref="U77:U83"/>
    <mergeCell ref="P70:P76"/>
    <mergeCell ref="W91:W97"/>
    <mergeCell ref="F73:F76"/>
    <mergeCell ref="F66:F69"/>
    <mergeCell ref="J73:J76"/>
    <mergeCell ref="H66:H69"/>
    <mergeCell ref="G94:G97"/>
    <mergeCell ref="J94:J97"/>
    <mergeCell ref="I94:I97"/>
    <mergeCell ref="J80:J83"/>
    <mergeCell ref="H94:H97"/>
    <mergeCell ref="G73:G76"/>
    <mergeCell ref="D73:D76"/>
    <mergeCell ref="F94:F97"/>
    <mergeCell ref="G10:G13"/>
    <mergeCell ref="H10:H13"/>
    <mergeCell ref="K10:K13"/>
    <mergeCell ref="E45:E48"/>
    <mergeCell ref="F45:F48"/>
    <mergeCell ref="E52:E55"/>
    <mergeCell ref="F52:F55"/>
    <mergeCell ref="H52:H55"/>
    <mergeCell ref="E87:E90"/>
    <mergeCell ref="O21:O27"/>
    <mergeCell ref="O49:O55"/>
    <mergeCell ref="L24:L27"/>
    <mergeCell ref="A7:A100"/>
    <mergeCell ref="E31:E34"/>
    <mergeCell ref="J31:J34"/>
    <mergeCell ref="K31:K34"/>
    <mergeCell ref="D80:D83"/>
    <mergeCell ref="D94:D97"/>
    <mergeCell ref="F31:F34"/>
    <mergeCell ref="F24:F27"/>
    <mergeCell ref="F38:F41"/>
    <mergeCell ref="G31:G34"/>
    <mergeCell ref="L31:L34"/>
    <mergeCell ref="K59:K62"/>
    <mergeCell ref="I52:I55"/>
    <mergeCell ref="K66:K69"/>
    <mergeCell ref="J59:J62"/>
    <mergeCell ref="O7:O13"/>
    <mergeCell ref="P7:P13"/>
    <mergeCell ref="P14:P20"/>
    <mergeCell ref="M45:M48"/>
    <mergeCell ref="N42:N48"/>
    <mergeCell ref="N56:N62"/>
    <mergeCell ref="M52:M55"/>
    <mergeCell ref="M24:M27"/>
    <mergeCell ref="W14:W20"/>
    <mergeCell ref="V21:V27"/>
    <mergeCell ref="S21:S27"/>
    <mergeCell ref="W21:W27"/>
    <mergeCell ref="X21:X27"/>
    <mergeCell ref="A101:C102"/>
    <mergeCell ref="C28:C34"/>
    <mergeCell ref="J52:J55"/>
    <mergeCell ref="K52:K55"/>
    <mergeCell ref="J66:J69"/>
    <mergeCell ref="N5:R5"/>
    <mergeCell ref="S5:Y5"/>
    <mergeCell ref="T7:T13"/>
    <mergeCell ref="J45:J48"/>
    <mergeCell ref="L45:L48"/>
    <mergeCell ref="Q21:Q27"/>
    <mergeCell ref="P28:P34"/>
    <mergeCell ref="Q28:Q34"/>
    <mergeCell ref="R14:R20"/>
    <mergeCell ref="X7:X13"/>
    <mergeCell ref="E3:F3"/>
    <mergeCell ref="E4:F4"/>
    <mergeCell ref="G3:Y3"/>
    <mergeCell ref="G4:Y4"/>
    <mergeCell ref="Y28:Y34"/>
    <mergeCell ref="Y21:Y27"/>
    <mergeCell ref="E24:E27"/>
    <mergeCell ref="J24:J27"/>
    <mergeCell ref="K24:K27"/>
    <mergeCell ref="P21:P27"/>
    <mergeCell ref="T91:T97"/>
    <mergeCell ref="V91:V97"/>
    <mergeCell ref="T84:T90"/>
    <mergeCell ref="S84:S90"/>
    <mergeCell ref="J87:J90"/>
    <mergeCell ref="K87:K90"/>
    <mergeCell ref="L87:L90"/>
    <mergeCell ref="M87:M90"/>
    <mergeCell ref="N84:N90"/>
    <mergeCell ref="O84:O90"/>
    <mergeCell ref="Y91:Y97"/>
    <mergeCell ref="F87:F90"/>
    <mergeCell ref="G87:G90"/>
    <mergeCell ref="H87:H90"/>
    <mergeCell ref="I87:I90"/>
    <mergeCell ref="P84:P90"/>
    <mergeCell ref="Q84:Q90"/>
    <mergeCell ref="R84:R90"/>
    <mergeCell ref="V84:V90"/>
    <mergeCell ref="O91:O9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2019-01-29T22:14:07Z</dcterms:modified>
  <cp:category/>
  <cp:version/>
  <cp:contentType/>
  <cp:contentStatus/>
</cp:coreProperties>
</file>