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defaultThemeVersion="124226"/>
  <bookViews>
    <workbookView xWindow="65416" yWindow="65416" windowWidth="20730" windowHeight="11160" tabRatio="630" activeTab="0"/>
  </bookViews>
  <sheets>
    <sheet name="GESTIÓN" sheetId="5" r:id="rId1"/>
    <sheet name="INVERSION" sheetId="10" r:id="rId2"/>
    <sheet name="ACTIVIDADES " sheetId="13" r:id="rId3"/>
    <sheet name="TERRITORIALIZACIÓN" sheetId="14" r:id="rId4"/>
  </sheets>
  <externalReferences>
    <externalReference r:id="rId7"/>
    <externalReference r:id="rId8"/>
  </externalReferences>
  <definedNames>
    <definedName name="_xlnm.Print_Area" localSheetId="0">'GESTIÓN'!$A$1:$AR$28</definedName>
    <definedName name="CONDICION_POBLACIONAL">'[1]Variables'!$C$1:$C$24</definedName>
    <definedName name="GRUPO_ETAREO">'[1]Variables'!$A$1:$A$8</definedName>
    <definedName name="GRUPO_ETAREOS" localSheetId="2">#REF!</definedName>
    <definedName name="GRUPO_ETAREOS" localSheetId="3">#REF!</definedName>
    <definedName name="GRUPO_ETAREOS">#REF!</definedName>
    <definedName name="GRUPO_ETARIO" localSheetId="2">#REF!</definedName>
    <definedName name="GRUPO_ETARIO" localSheetId="3">#REF!</definedName>
    <definedName name="GRUPO_ETARIO">#REF!</definedName>
    <definedName name="GRUPO_ETNICO" localSheetId="2">#REF!</definedName>
    <definedName name="GRUPO_ETNICO" localSheetId="3">#REF!</definedName>
    <definedName name="GRUPO_ETNICO">#REF!</definedName>
    <definedName name="GRUPOETNICO" localSheetId="2">#REF!</definedName>
    <definedName name="GRUPOETNICO" localSheetId="3">#REF!</definedName>
    <definedName name="GRUPOETNICO">#REF!</definedName>
    <definedName name="GRUPOS_ETNICOS">'[1]Variables'!$H$1:$H$8</definedName>
    <definedName name="LOCALIDAD" localSheetId="2">#REF!</definedName>
    <definedName name="LOCALIDAD" localSheetId="3">#REF!</definedName>
    <definedName name="LOCALIDAD">#REF!</definedName>
    <definedName name="LOCALIZACION" localSheetId="2">#REF!</definedName>
    <definedName name="LOCALIZACION" localSheetId="3">#REF!</definedName>
    <definedName name="LOCALIZACION">#REF!</definedName>
  </definedNames>
  <calcPr calcId="191029"/>
  <extLst/>
</workbook>
</file>

<file path=xl/comments4.xml><?xml version="1.0" encoding="utf-8"?>
<comments xmlns="http://schemas.openxmlformats.org/spreadsheetml/2006/main">
  <authors>
    <author>PAOLA.RODRIGUEZ</author>
  </authors>
  <commentList>
    <comment ref="I123" authorId="0">
      <text>
        <r>
          <rPr>
            <b/>
            <sz val="9"/>
            <rFont val="Tahoma"/>
            <family val="2"/>
          </rPr>
          <t>PAOLA.RODRIGUEZ:</t>
        </r>
        <r>
          <rPr>
            <sz val="9"/>
            <rFont val="Tahoma"/>
            <family val="2"/>
          </rPr>
          <t xml:space="preserve">
Justificación magnitud cero: 
En la vigencia se adelantó la contratación del grupo de trabajo con lo que se estan desarrollando las etapas previas de identificación de áreas de intervención, para posterior desarrollo de los diagnósticos, diseños y arreglos florísticos correspondientes.  Etapas que son necesarias para avanzar en el proceso contractual y de ejecución de obras fisicas, por lo cual no se cuanta con avance en el reporte de intervención de áreas.</t>
        </r>
      </text>
    </comment>
  </commentList>
</comments>
</file>

<file path=xl/sharedStrings.xml><?xml version="1.0" encoding="utf-8"?>
<sst xmlns="http://schemas.openxmlformats.org/spreadsheetml/2006/main" count="1198" uniqueCount="519">
  <si>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</si>
  <si>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</si>
  <si>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</si>
  <si>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</si>
  <si>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</si>
  <si>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</si>
  <si>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</si>
  <si>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</si>
  <si>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</si>
  <si>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</si>
  <si>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</si>
  <si>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</si>
  <si>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</si>
  <si>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</si>
  <si>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</si>
  <si>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</si>
  <si>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</si>
  <si>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Mar</t>
  </si>
  <si>
    <t>Jun</t>
  </si>
  <si>
    <t>Sep</t>
  </si>
  <si>
    <t>Dic</t>
  </si>
  <si>
    <t>Total</t>
  </si>
  <si>
    <t>Programado</t>
  </si>
  <si>
    <t>Ejecutado</t>
  </si>
  <si>
    <t>TOTAL PONDERACIÓN</t>
  </si>
  <si>
    <t>EJECUTADO</t>
  </si>
  <si>
    <t>PROYECTO:</t>
  </si>
  <si>
    <t>PERIODO:</t>
  </si>
  <si>
    <t>Magnitud Vigencia</t>
  </si>
  <si>
    <t>Recursos Vigencia</t>
  </si>
  <si>
    <t>Magnitud Reservas</t>
  </si>
  <si>
    <t>Reservas Presupuestales</t>
  </si>
  <si>
    <t>Total Recursos Vigencia MP1</t>
  </si>
  <si>
    <t>Total Reservas MP1</t>
  </si>
  <si>
    <t>TOTALES - PROYECTO</t>
  </si>
  <si>
    <t>1, COD. META</t>
  </si>
  <si>
    <t>2, Meta Proyecto</t>
  </si>
  <si>
    <t>3, Nombre -Punto de inversión (Localidad, Especial, Distrital)</t>
  </si>
  <si>
    <t>4, Variable</t>
  </si>
  <si>
    <t>6,3 Actualización Septiembre</t>
  </si>
  <si>
    <t>6,4 Actualización Diciembre</t>
  </si>
  <si>
    <t>7,3 Seguimiento Septiembre</t>
  </si>
  <si>
    <t>7,4 Seguimiento Diciembre</t>
  </si>
  <si>
    <t>8, LOCALIZACIÓN GEOGRÁFICA</t>
  </si>
  <si>
    <t>8,1 LOCALIDADES</t>
  </si>
  <si>
    <t>8,2 UPZ</t>
  </si>
  <si>
    <t>8,3 BARRIO</t>
  </si>
  <si>
    <t>8,4 PUNTO, LÍNEA O POLÍGONO</t>
  </si>
  <si>
    <t>8,5 ÁREA DE INFLUENCIA</t>
  </si>
  <si>
    <t>9,1 NUMERO DE HOMBRES</t>
  </si>
  <si>
    <t>9,2 NUMERO DE MUJERES</t>
  </si>
  <si>
    <t>9,3 GRUPO ETARIO</t>
  </si>
  <si>
    <t>9,4 CONDICION POBLACIONAL</t>
  </si>
  <si>
    <t>9,5 GRUPOS ETNICOS</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</si>
  <si>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</si>
  <si>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</si>
  <si>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</si>
  <si>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</si>
  <si>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</si>
  <si>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</si>
  <si>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</si>
  <si>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</si>
  <si>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</si>
  <si>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</si>
  <si>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</si>
  <si>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</si>
  <si>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</si>
  <si>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</si>
  <si>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</si>
  <si>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</si>
  <si>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</si>
  <si>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</si>
  <si>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</si>
  <si>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</si>
  <si>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</si>
  <si>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</si>
  <si>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</si>
  <si>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</si>
  <si>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</si>
  <si>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</si>
  <si>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</si>
  <si>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</si>
  <si>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</si>
  <si>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</si>
  <si>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 2, META PLAN DE DESARROLLO</t>
  </si>
  <si>
    <t>2,2  META PLAN DE DESARROLLO</t>
  </si>
  <si>
    <t>3, INDICADOR ASOCIADO A LA META PLAN DE DESARROLLO</t>
  </si>
  <si>
    <t>3,1 COD.</t>
  </si>
  <si>
    <t>3,2 INDICADOR</t>
  </si>
  <si>
    <t>3,3 UNIDAD DE MEDIDA</t>
  </si>
  <si>
    <t>3,4 TIPOLOGÍA</t>
  </si>
  <si>
    <t>3,5 MAGNITUD PD</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</si>
  <si>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</si>
  <si>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</si>
  <si>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</si>
  <si>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</si>
  <si>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</si>
  <si>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</si>
  <si>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</si>
  <si>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</si>
  <si>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</si>
  <si>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</si>
  <si>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</si>
  <si>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126PG01-PR02-F-A5-V9.0</t>
  </si>
  <si>
    <t>Mejorar la configuración de la Estructura Ecológica Principal - EEP</t>
  </si>
  <si>
    <t>Evaluar técnicamente el 100 por ciento de sectores definidos (100 ha) para la gestión de declaratoria como área protegida y elementos conectores de la EEP</t>
  </si>
  <si>
    <t>Constante</t>
  </si>
  <si>
    <t>Incremental</t>
  </si>
  <si>
    <t>Suma</t>
  </si>
  <si>
    <t>Manejar integralmente 800 hectáreas de Parque Ecológico Distrital de Montaña y áreas de interés ambiental</t>
  </si>
  <si>
    <t>Hectáreas en proceso en restauración, mantenimiento y/o conservación sobre áreas abstecedoras de acueductos veredales asociadas a montañas, bosques, humedales, ríos, nacimientos, reservorios y lagos.</t>
  </si>
  <si>
    <t>Duplicar el número de predios con adopción de buenas prácticas productivas que contribuyan a la adaptación y reducción de la vulnerabilidad frente al cambio climático y la promoción del desarrollo sostenible.</t>
  </si>
  <si>
    <t>Número De predios con adopción de buenas prácticas productivas que contribuyan a la adaptación y reducción de la vulnerabilidad frente al cambio climático y la promoción del desarrollo sostenible.</t>
  </si>
  <si>
    <t>Gestión de 100 hectáreas para la declaratoria</t>
  </si>
  <si>
    <t>Consolidación de áreas protegidas y otras de interés ambiental para el disfrute ciudadano</t>
  </si>
  <si>
    <t>Habilitar    1 espacio público de infraestructura para el disfrute ciudadano y gestionar en otras áreas de interés ambiental.</t>
  </si>
  <si>
    <t xml:space="preserve">Adquirir 60 hectáreas en áreas protegidas y áreas de interés ambiental.
</t>
  </si>
  <si>
    <t>Recuperar y viabilizar  115  hectáreas de suelo de protección por riesgo como uso de espacio público para la ciudad.</t>
  </si>
  <si>
    <t>Recuperar, rehabilitar o restaurar  200 hectáreas nuevas  en cerros orientales, ríos y quebradas, humedales, bosques, páramos o zonas de alto riesgo no mitigables que aportan a la conectividad ecológica de la región</t>
  </si>
  <si>
    <t xml:space="preserve">Implementar 4 programas de monitoreo asociados a elementos de la Estructura Ecológica Principal  </t>
  </si>
  <si>
    <t>Mejoramiento de la calidad ambiental del territorio rural</t>
  </si>
  <si>
    <t xml:space="preserve"> Aumentar a 200 hectáreas las áreas con procesos de restauración ecológica participativa o conservación y/o mantenimiento en la ruralidad de Bogotana.</t>
  </si>
  <si>
    <t>Adaptación al Cambio Climático en el Distrito Capital y la Región</t>
  </si>
  <si>
    <t xml:space="preserve">Implementar en 
 500 predios acciones de buenas prácticas ambientales en sistemas de producción en
sistemas de producción agropecuaria
</t>
  </si>
  <si>
    <t xml:space="preserve">Implementar 
 2 proyectos de adaptación al cambio climático basado en ecosistemas
</t>
  </si>
  <si>
    <t>Ejecutar 4 instrumentos institucionales con enfoque de adaptación al cambio climático</t>
  </si>
  <si>
    <t>Porcentaje</t>
  </si>
  <si>
    <t>Predios</t>
  </si>
  <si>
    <t xml:space="preserve"> EVALUAR TÉCNICAMENTE EL 100 POR CIENTO DE SECTORES DEFINIDOS (100 HA) PARA LA GESTIÓN DE DECLARATORIA COMO ÁREA PROTEGIDA Y ELEMENTOS CONECTORES DE LA EEP</t>
  </si>
  <si>
    <t>EJECUTAR 100 % DEL PLAN DE INTERVENCIÓN EN PARQUES ECOLÓGICOS DISTRITALES DE HUMEDAL DECLARADOS</t>
  </si>
  <si>
    <t xml:space="preserve"> MANEJAR 15 HUMEDALES  MEDIANTE EL DESARROLLO DE ACCIONES DE ADMINISTRACIÓN </t>
  </si>
  <si>
    <t xml:space="preserve"> HABILITAR 1 ESPACIO PÚBLICO DE INFRAESTRUCTURA PARA EL DISFRUTE CIUDADANO Y GESTIONAR EN OTRAS ÁREAS DE INTERÉS AMBIENTAL.</t>
  </si>
  <si>
    <t>ADQUIRIR 60 HECTÁREAS EN ÁREAS PROTEGIDAS Y ÁREAS DE INTERÉS AMBIENTAL.</t>
  </si>
  <si>
    <t>ADMINISTRAR Y MANEJAR 800 HECTÁREAS  DE PARQUES ECOLÓGICOS DISTRITALES DE MONTAÑA Y ÁREAS DE INTERÉS AMBIENTAL</t>
  </si>
  <si>
    <t>RECUPERAR Y VIABILIZAR 115 HECTÁREAS DE SUELO DE PROTECCIÓN POR RIESGO COMO USO DE ESPACIO PÚBLICO PARA LA CIUDAD</t>
  </si>
  <si>
    <t>RECUPERAR, REHABILITAR O RESTAURAR  200 HECTÁREAS NUEVAS  EN CERROS ORIENTALES, RÍOS Y QUEBRADAS, HUMEDALES, BOSQUES, PÁRAMOS O ZONAS DE ALTO RIESGO NO MITIGABLES QUE APORTAN A LA CONECTIVIDAD ECOLÓGICA DE LA REGIÓN</t>
  </si>
  <si>
    <t>EJECUTAR EL 100 POR CIENTO EL PLAN DE MANTENIMIENTO Y SOSTENIBILIDAD ECOLÓGICA EN 400 HA INTERVENIDAS CON PROCESOS DE RESTAURACIÓN</t>
  </si>
  <si>
    <t>IMPLEMENTAR 4 PROGRAMAS DE MONITOREO ASOCIADOS A ELEMENTOS DE LA ESTRUCTURA ECOLÓGICA PRINCIPAL</t>
  </si>
  <si>
    <t>EJECUTAR 4 INSTRUMENTOS IINSTITUCIONALES CON ENFOQUE DE ADAPTACIÓN AL CAMBIO CLIMÁTICO</t>
  </si>
  <si>
    <t>CONSOLIDACIÓN DE ÁREAS PROTEGIDAS Y OTRAS DE INTERÉS AMBIENTAL PARA EL DISFRUTE CIUDADANO</t>
  </si>
  <si>
    <t>MEJORAR LA CONFIGURACIÓN DE LA ESTRUCTURA ECOLÓGICA PRINCIPAL - EEP</t>
  </si>
  <si>
    <t>ADAPTACIÓN AL CAMBIO CLIMÁTICO EN EL DISTRITO CAPITAL Y LA REGIÓN</t>
  </si>
  <si>
    <t>MEJORAMIENTO DE LA CALIDAD AMBIENTAL DEL TERRITORIO RURAL</t>
  </si>
  <si>
    <t>HABILITAR 1 ESPACIO PÚBLICO DE INFRAESTRUCTURA PARA EL DISFRUTE CIUDADANO Y GESTIONAR EN OTRAS ÁREAS DE INTERÉS AMBIENTAL.</t>
  </si>
  <si>
    <t>IMPLEMENTAR 2 PROYECTOS PILOTO DE ADAPTACIÓN AL CAMBIO CLIMÁTICO BASADO EN ECOSISTEMAS.</t>
  </si>
  <si>
    <t xml:space="preserve">DEPENDENCIA: DIRECCIÓN DE GESTIÓN AMBIENTAL </t>
  </si>
  <si>
    <t>CÓDIGO Y NOMBRE PROYECTO: 1132 Gestión integral para la conservación, recuperación y conectividad de la Estructura Ecológica Principal y otras áreas de interés ambiental en el Distrito Capital</t>
  </si>
  <si>
    <t>1132 Gestión integral para la conservación, recuperación y conectividad de la Estructura Ecológica Principal y otras áreas de interés ambiental en el Distrito Capital</t>
  </si>
  <si>
    <t>DIRECCIÓN DE GESTIÓN AMBIENTAL</t>
  </si>
  <si>
    <t>AUMENTAR A 200 HECTÁREAS LAS ÁREAS CON PROCESOS DE RESTAURACIÓN ECOLÓGICA PARTICIPATIVA O CONSERVACIÓN Y/O MANTENIMIENTO EN LA RURALIDAD BOGOTANA.</t>
  </si>
  <si>
    <t>Adelantar procesos de concertación con propietarios de predios a restaurar ecológicamente</t>
  </si>
  <si>
    <t>Establecer la priorización de predios a vincular y los acuerdos de concertación de acciones de conservación y adaptación al cambio climático con los propietarios de los predios.</t>
  </si>
  <si>
    <t>Realizar el seguimiento y mantenimiento a predios intervenidos con acciones de conservación y adaptación al cambio climático.</t>
  </si>
  <si>
    <t>Desarrollar el proceso de adquisición predial en áreas priorizadas a partir de los estudios técnicos y evaluos comerciales.</t>
  </si>
  <si>
    <t>Atender desde el PIRE el 100% de las emergencias ambientales competencia y jurisdicción de la SDA, activadas por el SDGR – CC.</t>
  </si>
  <si>
    <t>Expedir los certificados de Conservación Ambiental</t>
  </si>
  <si>
    <t>Adelantar la implementación de los instrumentos institucionales de gestión ambiental PIGA Y PACA</t>
  </si>
  <si>
    <t>Hectáreas 
(ha)</t>
  </si>
  <si>
    <t>3,6 PROGRAMACIÓN - 
ACTUALIZACIÓN</t>
  </si>
  <si>
    <t>Ejecutar el  100 por ciento el plan de mantenimiento y sostenibilidad ecológica en 400 ha intervenidas con procesos de restauración</t>
  </si>
  <si>
    <t xml:space="preserve">Administrar y manejar  
 800 hectáreas de Parques Ecológicos Distritales de Montaña y áreas de interés ambiental.
</t>
  </si>
  <si>
    <t xml:space="preserve">Manejar 15 humedales (PEDH)  mediante el desarrollo de acciones de administración </t>
  </si>
  <si>
    <t>Ejecutar 100 % del plan de intervención en Parques Ecológicos Distritales de Humedal declarados</t>
  </si>
  <si>
    <t>Establecer acciones de conservación y adaptación al cambio climático con fines de protección de los servicios ambientales rurales</t>
  </si>
  <si>
    <t>Realizar acciones de restauración ecológica participativa en áreas priorizadas y concertadas , así como diseñar un esquema institucional y plan de intervención público privado que apunte al escalamiento de estos procesos.</t>
  </si>
  <si>
    <t xml:space="preserve">1,2 PROYECTO ESTRATEGICO  </t>
  </si>
  <si>
    <t>EVALUAR TÉCNICAMENTE EL 100 POR CIENTO DE SECTORES DEFINIDOS (100 HA) PARA LA GESTIÓN DE DECLARATORIA COMO ÁREA PROTEGIDA Y ELEMENTOS CONECTORES DE LA EEP</t>
  </si>
  <si>
    <t>JUL</t>
  </si>
  <si>
    <t>GESTIÓN DE 100 HECTÁREAS PARA LA DECLARATORIA</t>
  </si>
  <si>
    <t>N.D.</t>
  </si>
  <si>
    <t>Suba</t>
  </si>
  <si>
    <t>N/A</t>
  </si>
  <si>
    <t>Parque Ecológico Distrital de Montaña Entrenubes</t>
  </si>
  <si>
    <t>Polígono</t>
  </si>
  <si>
    <t>N-D</t>
  </si>
  <si>
    <t>Parque Mirador de los Nevados</t>
  </si>
  <si>
    <t>Soratama</t>
  </si>
  <si>
    <t>Usaquen</t>
  </si>
  <si>
    <t>San Cristóbal Norte</t>
  </si>
  <si>
    <t>Arborizadora Alta</t>
  </si>
  <si>
    <t>Ciudad Bolívar</t>
  </si>
  <si>
    <t>UPR3-Río Tunjuelo, UPZ 61 Ciudad Usme</t>
  </si>
  <si>
    <t>TODAS</t>
  </si>
  <si>
    <t>No identifica grupos étnicos</t>
  </si>
  <si>
    <t>Vulnerable a los impactos ambientales</t>
  </si>
  <si>
    <t>SEP</t>
  </si>
  <si>
    <t>Número de hectáreas nuevas de áreas protegidas de ecosistemas de paramo y alto andino con gestiones para su declaratoria</t>
  </si>
  <si>
    <t>Declarar 100 hectáreas nuevas áreas protegidas de ecosistemas de paramo y alto andino en el Distrito Capital</t>
  </si>
  <si>
    <t>Consolidación de la Estructura Ecológica Principal</t>
  </si>
  <si>
    <t>Número de hectáreas con conceptos técnicos para la gestión de la declaratoria de nuevas áreas protegidas  y elementos conectores de la EEP</t>
  </si>
  <si>
    <t>Elaborar conceptos para la gestión de la declaratoria de 100 nuevas hectáreas de áreas protegidas en ecosistema de páramo y alto andino en el DC</t>
  </si>
  <si>
    <t>% de intervención de  los humedales declarados en el Distrito</t>
  </si>
  <si>
    <t>Intervenir el 100% de los humedales declarados en el Distrito</t>
  </si>
  <si>
    <t>Realizar quince (15) diagnósticos de los PEDH declarados</t>
  </si>
  <si>
    <t>Número de hectáreas manejadas integralmente de Parque Ecológico Distrital de Montaña y áreas de interés ambiental</t>
  </si>
  <si>
    <t>Formular y adoptar planes de manejo para el 100% de las hectáreas de Parques Ecológicos Distritales de Montaña</t>
  </si>
  <si>
    <t>Restauración de 115 has en suelos de protección en riesgo no mitigable</t>
  </si>
  <si>
    <t>Número de hectáreas con aplicación del protocolo de restauración ecológica (diagnóstico, diseño, implementación y mantenimiento)</t>
  </si>
  <si>
    <t>Aplicar acciones del protocolo de restauración ecológica (diagnóstico, diseño, implementación y mantenimiento) del Distrito en 200 has</t>
  </si>
  <si>
    <t>Número de hectáreas de suelo de protección con procesos de monitoreo y mantenimiento</t>
  </si>
  <si>
    <t>Realizar en 400 hectareas de suelos de protección procesos de monitoreo y mantenimiento de los procesos ya iniciados</t>
  </si>
  <si>
    <t>Aumentar a 200 las hectáreas en proceso de restauración, mantenimiento y/o conservación sobre áreas abastecedoras de acueductos veredales asociadas a ecosistemas de montaña, bosques, humedales, ríos, nacimientos, reservorios y lagos.</t>
  </si>
  <si>
    <t>Realizar un diagnóstico de areas para restauración, mantenimiento y/o conservación</t>
  </si>
  <si>
    <t>Unidad</t>
  </si>
  <si>
    <t>Un diagnóstico de áreas para restauración, mantenimiento y/o conservación</t>
  </si>
  <si>
    <t>Número de proyectos formulados, para la adaptación al Cambio Climático</t>
  </si>
  <si>
    <t>2 Proyectos de adaptacion al cambio climatico formulados</t>
  </si>
  <si>
    <t>Identificar predios para adopción de buenas prácticas productivas</t>
  </si>
  <si>
    <t>Número de predios identificados</t>
  </si>
  <si>
    <t>Número de diagnósticos basicos realizados para desarrollar el Plan de Intervención en los Parques Ecológicos Distritales de Humedales declarados</t>
  </si>
  <si>
    <t xml:space="preserve">Sumatoria </t>
  </si>
  <si>
    <t>Porcentaje de hectáreas de Parques Ecológicos Distritales de Montaña (PEDM) con planes de manejo formulados y adoptados</t>
  </si>
  <si>
    <t>Número de hectáreas en proceso de restauración y/o recuperación  en suelos de protección en riesgo no mitigables para habilitar como espacio publico</t>
  </si>
  <si>
    <t xml:space="preserve">Realizar un diagnóstico de areas para adelantar acciones de restauración ecológica participativa en la ruralidad. </t>
  </si>
  <si>
    <t xml:space="preserve">IMPLEMENTAR EN  500 PREDIOS ACCIONES DE BUENAS PRÁCTICAS AMBIENTALES EN SISTEMAS DE PRODUCCIÓN AGROPECUARIA
</t>
  </si>
  <si>
    <t>Desarrollo rural sosteniblel</t>
  </si>
  <si>
    <t>38 - Recuperación y manejo de la Estructura Ecológica Principal</t>
  </si>
  <si>
    <t>06- Eje transversal Sostenibilidad ambiental basada en la eficiencia energética</t>
  </si>
  <si>
    <t>Bogotá Distrito Capital</t>
  </si>
  <si>
    <t>Todos los barrios que están en el Perímetro Urbano de Bogotá Distrito Capital</t>
  </si>
  <si>
    <t>Todas las Localidades que están en el Perímetro Urbano de Bogotá</t>
  </si>
  <si>
    <t>Emergencias atendidas en el perímetro urbano de Bogotá Distrito Capital</t>
  </si>
  <si>
    <t>Localidades Usme y Sumapaz</t>
  </si>
  <si>
    <t>NA</t>
  </si>
  <si>
    <t>Usme y Sumapaz</t>
  </si>
  <si>
    <t>Sumapaz y Usme</t>
  </si>
  <si>
    <t>UPZ y UPR Aledañas</t>
  </si>
  <si>
    <t>Zona Rural de Bogotá - Suba, Chapinero, Santafe, Usme, Ciudad Bolívar, Sumapaz</t>
  </si>
  <si>
    <t>IMPLEMENTAR EN 500 PREDIOS ACCIONES DE BUENAS PRÁCTICAS AMBIENTALES EN SISTEMAS DE PRODUCCIÓN AGROPECUARIA</t>
  </si>
  <si>
    <t>Cuenca del río Sumapaz, río Blanco, Río Tunjuelo y franja de cerros orientales Usme</t>
  </si>
  <si>
    <t>AUMENTAR A 200 HECTÁREAS LAS ÁREAS CON PROCESOS DE RESTAURACIÓN ECOLÓGICA PARTICIPATIVA O CONSERVACIÓN Y/O MANTENIMIENTO EN LA RURALIDAD DE BOGOTANA.</t>
  </si>
  <si>
    <t>UPZ Aledañas</t>
  </si>
  <si>
    <t>Tintala, Ciudad Bachue, Rincón Altamar, Bochica II, Villa Nelly III Sector, Chucua De La Vaca I, Ciudad Techo II, El Chircal Sur, Chucua De La Vaca Iii, San Bernardino I, Villa Anny I, Sabana De Tibabuyes Norte, Tuna, Las Mercedes I, Rincón De Santa Inés, Corabastos, Valladolid, Club De Los Lagartos, Torca I, La Faena, Tibabita Rural, Potosí, Villa Del Mar, Las Mercedes Suba Rural, Casablanca Suba Urbano, El Tintal Central, Villas De Alcalá, Santa Maria, Ferrocaja Fontibon, Aures, Centro Engativa Ii, Prado Veraniego Sur, Luis Carlos Galán, Ronda, Ttes De Colombia, Nuevo Techo, Lisboa, Moravia, Rincón De Suba, El Chanco I, Casablanca Suba,Torca Rural Ii, El Tintal, El Chanco Rural Iii, Zona Franca, Los Ángeles, Lech Walesa, Tuna Baja, Villa Hermosa, San Bernardino Xxii Urbano, La Riviera, El Muelle, Parque El Tunal, Campo Verde, San Cayetano, San Bernardino Xxv Urbano, Puente Largo, Tibabuyes II, Los Cerezos, Batan, Marandu, Puerta De Teja, La Carolina De Suba, El Cedro, Bolivia Oriental, Niza Sur, San Antonio Engativá, Bolivia, Muzu, Santa Cecilia, Tuna Rural, Lago De Suba, Monaco, El Gaco , Santa Teresa De Suba ,Tibabuyes, Arborizadora Baja, El Dorado, Santa Cecilia, Villa Amalia, Ciudadela Colsubsidio.</t>
  </si>
  <si>
    <t>Fontibón, Suba, Bolivia, El prado, Niza, Tibabuyes, Minuto de Dios, Guaymaral, Corabastos, Arborizadora, La Academia, Capellania, La Alhambra, Calandaima, Garces Navas, Engativá, La floresta. El Rincón, Boyaca Real, Alamos, Bosa Central, Tintal Sur, Paseo de Los Libertadores, Castilla, ZonaFranca, Venecia.</t>
  </si>
  <si>
    <t>Tunjuelito, Suba, Usaquen, Kennedy, Engativá, Fontibón, Bosa y Ciudad Bolívar</t>
  </si>
  <si>
    <t xml:space="preserve">15 Parques Ecológicos Distritales de Humedal declardos en Bogotá D.C y tres predios de l PEDM Entrenubes </t>
  </si>
  <si>
    <t>Olarte, Centro Usme, Cnetro Usme Rural</t>
  </si>
  <si>
    <t>Microcuenca Chiguacita</t>
  </si>
  <si>
    <t>RECUPERAR, REHABILITAR O RESTAURAR 200 HECTÁREAS NUEVAS EN CERROS ORIENTALES, RÍOS Y QUEBRADAS, HUMEDALES, BOSQUES, PÁRAMOS O ZONAS DE ALTO RIESGO NO MITIGABLES QUE APORTAN A LA CONECTIVIDAD ECOLÓGICA DE LA REGIÓN</t>
  </si>
  <si>
    <t xml:space="preserve">UPZ 69 Ismael Perdomo
 </t>
  </si>
  <si>
    <t>Ciudad Bolivar</t>
  </si>
  <si>
    <t>Nueva Esperanza y Altos de la Estanciaa</t>
  </si>
  <si>
    <t>TOTAL</t>
  </si>
  <si>
    <t>Arborizadora</t>
  </si>
  <si>
    <t>Barrancas Oriental Rural y La Cita</t>
  </si>
  <si>
    <t>Suba Cerros, Suba Urbano</t>
  </si>
  <si>
    <t>Arrayanes VI, La Paz, La Fiscala, Canada O Guira, El Porvenir De Los Soches ,San Martin Sur, El Nuevo Portal II Rural, Villabel, El Nuevo Portal II, Yomasa, Diana Turbay Arrayanes, Pepinitos, Bolonia I ,Tocaimita Sur, El Bosque Central I, Juan Rey Sur, Tocaimita Oriental, Las Violetas Rural, Arrayanes I, La Esperanza Sur I, Liliana, Los Soches El Portal Del Divino, La Esperanza Sur, El Nevado II, El Bosque Central, Fiscala Alta, El Pedregal II, Las Lomas, La Fiscala Norte, Bolonia I, Los Olivares, El Nevado, Alaska, Tibaque Sur, Portal Rural II, El Refugio I, Bolonia, Los Arrayanes, Cerros De Oriente, Guacamayas III, La Belleza, Tocaimita Oriental I, Juan José Rondón I, Arrayanes V, Danubio II, Palermo Sur</t>
  </si>
  <si>
    <t>Usme, Rafael Uribe Uribe</t>
  </si>
  <si>
    <t>ADMINISTRAR Y MANEJAR 800 HECTÁREAS DE PARQUES ECOLÓGICOS DISTRITALES DE MONTAÑA Y ÁREAS DE INTERÉS AMBIENTAL</t>
  </si>
  <si>
    <t>Parque Ecológico Distrital de Montaña Entrenubes - Cerro Juan Rey y Cuchilla El Gavilán</t>
  </si>
  <si>
    <t>Suba Cerros, Suba Urbano, Arrayanes VI, La Paz, La Fiscala, Canada O Guira, El Porvenir De Los Soches ,San Martin Sur, El Nuevo Portal II Rural, Villabel, El Nuevo Portal II, Yomasa, Diana Turbay Arrayanes, Pepinitos, Bolonia I ,Tocaimita Sur, El Bosque Central I, Juan Rey Sur, Tocaimita Oriental, Las Violetas Rural, Arrayanes I, La Esperanza Sur I, Liliana, Los Soches El Portal Del Divino, La Esperanza Sur, El Nevado II, El Bosque Central, Fiscala Alta, El Pedregal II, Las Lomas, La Fiscala Norte, Bolonia I, Los Olivares, El Nevado, Alaska, Tibaque Sur, Portal Rural II, El Refugio I, Bolonia, Los Arrayanes, Cerros De Oriente, Guacamayas III, La Belleza, Tocaimita Oriental I, Juan José Rondón I, Arrayanes V, Danubio II, Palermo Sur</t>
  </si>
  <si>
    <t>Diana Turbay, Los Libertadores, Parque Enrenubes, Danubio, La gloria, Parque Entrenubes, Alfonso Lopez, Gran Yomasa, La Flora, Marruecos, Ciudad Usme y Suba</t>
  </si>
  <si>
    <t>Usme, Rafael Uribe Uribe y Suba</t>
  </si>
  <si>
    <t>Parque Ecológico Distrital de Montaña Entrenubes y Mirador de los Nevados</t>
  </si>
  <si>
    <t>Humedal Salitre</t>
  </si>
  <si>
    <t>Humedal Tunjo</t>
  </si>
  <si>
    <t>Humedal Isla</t>
  </si>
  <si>
    <t>Humedal Santa Maria del Lago</t>
  </si>
  <si>
    <t>Humedal Juan Amarillo</t>
  </si>
  <si>
    <t>Humedal Jaboque</t>
  </si>
  <si>
    <t>Humedal Conejera</t>
  </si>
  <si>
    <t>Humedal Torca - Guaymaral</t>
  </si>
  <si>
    <t>Humedal la Córdoba</t>
  </si>
  <si>
    <t>Humedal Meandro del Say</t>
  </si>
  <si>
    <t>Humedal Capellania</t>
  </si>
  <si>
    <t>Humedal el  Tibanica</t>
  </si>
  <si>
    <t>Humedal el  Techo</t>
  </si>
  <si>
    <t>Humedal el Burro</t>
  </si>
  <si>
    <t>MANEJAR 15 HUMEDALES MEDIANTE EL DESARROLLO DE ACCIONES DE ADMINISTRACIÓN</t>
  </si>
  <si>
    <t>Humedal el Burro, Humedal Capellania, Humedal la Conejera,  Humedal Cordoba, Humedal Jaboque, Humedal Juan Amarillo, Humedal Medrano del Say, Humedal Santa Maria del Lago, Humedal Techo, Humedal Torca, Humedal la Vaca</t>
  </si>
  <si>
    <t>EJECUTAR % DEL PLAN DE INTERVENCIÓN EN PARQUES ECOLÓGICOS DISTRITALES DE HUMEDAL DECLARADOS.</t>
  </si>
  <si>
    <t>Barrios y veredas  aledaños</t>
  </si>
  <si>
    <t>Barrios aledaños</t>
  </si>
  <si>
    <t>La Regadera, San Benito, Arrayan, Betania, El Tabaco, El Istmo, Chisaca, Laguna Verde, Curubital, Los Andes, Los Arrayanes, La Unión</t>
  </si>
  <si>
    <t>UPR RIO TUNJUELO yUPR RIO BLANCO</t>
  </si>
  <si>
    <t>Usme y Sumapaz (Rural)</t>
  </si>
  <si>
    <t>Siete (7) Polígonos - Localidades de Usme y Sumapaz</t>
  </si>
  <si>
    <t>9,6 TOTAL POBLACIÓN
 PERSONAS/CANTIDAD</t>
  </si>
  <si>
    <t>9, POBLACIÓN</t>
  </si>
  <si>
    <t>5, Programación Actualización</t>
  </si>
  <si>
    <t>FORMATO DE ACTUALIZACIÓN Y SEGUIMIENTO A LA TERRITORIALIZACIÓN DE LA INVERSIÓN</t>
  </si>
  <si>
    <t>-</t>
  </si>
  <si>
    <t>Cumplimiento programado para los años 2018 (50 ha) y 2019 (50 ha) = 100 ha.
AVANCE DE GESTIÓN:
1. Priorización de un polígono de aproximadamente 600 ha, ubicado en el área de páramo correspondiente a la cuenca del río Blanco en la Localidad 20 - Sumapaz. 
2. Revisión de  documentos existentes, relacionados con el área priorizada para el cumplimiento de la meta de declarar 100 hectárteas de nuevas áreas protegidas en el Distrito Capital.
3. Recopilación de  información secundaria a partir de las visitas técnicas realizadas  al área priorizada.
4.  Avance general del 25% del documento de soporte técnico para la declaratoria de nuevas áreas protegidas .
5.  Gestión interinstitucional para la consecución de la cartografía digital, aerofotografías e imágenes de satélite del área priorizada para declaratoria como nueva área protegida, la cual fue objeto de aprobación por parte del  Instituo Geográfico Agustín Codazzi - IGAC.</t>
  </si>
  <si>
    <t xml:space="preserve">1. Se generaron Informes Técnicos relacionados  con el alinderamiento de las siguientes fuentes hídricas y canales:  1. Canal Afidro; 2. Quebrada El Chicó y Canal Museo El Chicó, los cuales se encuentran en etapa de revisión por parte de la Dirección de Gestión Ambiental de la  entidad. 
2. Como parte de la atención a solicitudes atendidas sobre afectaciones a  los elementos que conforman el sistema hídrico y los componentes de la Estructura Ecológica  Principal del Distrito Capital  y sus conectores,  la Subdirección de Ecosistemas y Ruralidad - SER, generó los siguientes Informes Técnicos/ Conceptos Técnicos y respuestas de la siguiente manera: 
INFORMES TÉCNICOS - TRES (3).
CONCEPTOS TÉCNICOS -  DOS (2).
RESPUESTAS A SOLICITUDES DE USUARIOS .EXTERNOS - NOVENTA Y SEIS (96).
RESPUESTAS A SOLICITUDES DE USUARIOS INTERNOS DE LA SDA -  TREINTA Y CINCO (35)
AVANCE DE GESTIÓN: 
Con respecto a la actividad: "Revisar estudios existentes sobre las áreas de páramo y ecosistemas altoandinos que conforman la Estructura Ecológica Principal del Distrito Capital, en los componentes hidrológico, geológico, biótico y paisajístico",  si  bién, para el primer trimestre del año 2017 no se programó avance de la actividad relacionada, se ha realizado la revisión de la  información secundaria remitida por la  DPSIA mediante correo electrónico el año inmediatamente anterior y se está a la espera de un pronunciamiento de dicha dependencia y se convoque a una nueva reunión. Sobre el particular es importante señalar que, la DPSIA liderará  dicho proceso y consolidará el documento final de recategorización de las áreas protegidas propuestas para su incorporación en el nuevo Plan de Ordenamiento Territorial del Distrito Capital.  </t>
  </si>
  <si>
    <t xml:space="preserve">N.A. </t>
  </si>
  <si>
    <t>1. Dar cumplimiento a lo establecido en el artículo 101.  Corredores Ecológicos de Ronda. Identificación y alinderamiento (artículo 92 del Decreto 469 de 2003)del Decreto 190 de 2004 , el cual compila las normas de los Decretos Distritales 619 de 2000 y 469 de 2003, que conforman el Plan de Ordenamiento Territorial de Bogotá, D. C.
2. Atender con pertinencia y oportunidad, las solicitudes de los usuarios internos y externos de la entidad, propendiendo por la proteción de los elementos del sistema hídrico, los componentes de la Estructura Ecológica Principal  como parte integral de la Política para el Manejo de los suelos de protección del Distrito Capital, en el marco de la función misional de la entidad.</t>
  </si>
  <si>
    <t xml:space="preserve">1. Forest y correos electrónicos institucionales.
2. FOREST y Base de Datos SER.
3. IAAP de los contratistas. </t>
  </si>
  <si>
    <t xml:space="preserve">
Se realizó en este trimestre un 3%, y un 11% acumulado para el cuatrienio.
Componente 1. Establecer los lineamientos y el esquema de seguimiento para la intervención en los PEDH. Para este componente se desarrollaron las siguientes actividades con ejecución de reservas presupuestales:
1. Contrato de Compra Venta No. SDA-CCV-20161125:Se instalarón 10 vallas informativas en los PEDH Tunjo, Vaca, Burro, Techo, Capellanía, Salitre, Juan Amarillo, L Conejera, Córdoba y Guaymaral. Se suscribió acta de recibo a satisfacción del los elementos contratados.
2. Contrato Interadministrativo No. SDA-CD-20161172:Se han adelantado actividades de mantenimiento silvicultural, manejo adaptativo y mantenimiento de senderos, barandas y puentes., de los PEDH Juan Amarillo, Conejera, Tunjo, Capellanía, Meandro del Say, El Burro, Techo, La Vaca, Salitre.  Y que como resultado se obtuvo un área intervenida totalizada de 126.7 ha.
3. Contrato Prestación de Servicios N. 833: Se da continuidad a la prestación de servicios de vigilancia en el PEDH Santa María del Lago y La Conejera  24 horas al día. Quienes reportan a cada uno de los administradores del Humedal las eventualidades que se puedan presentar y lo registran en su minuta diaria.
Los contratos en mención contienen lineamientos y esquemas de seguimientos para la intervención de los PEDH  que requieren mantenimiento y ejecución de  los PEDH. estipulados en el anexo técnico  de cada contrato.
CON CARGO A LA ACTUAL VIGENCIA 2017 SE REALIZARON LAS SIGUIENTES ACTIVIDADES:
Componente 1. Establecer los lineamientos y el esquema de seguimiento para la intervención en los PEDH.
Se suscribieron los contratos del siguiente recurso humano:
-  Una coordinadora quien establece los linamientos a seguir  para cada una de las intervenciones en los PEDH.
 - Dos profesionales de apoyo  quienes realizan el seguimiento y evaluación a las actividades e informes presentadas por estos contratsitas atras mencionados.
-  Seis administradores de PEDH encargados de supervisar y dirigir las actividades ejecutadas en campo para el mantenimiento físico de los PEDH.
Componente  2. Elaborar e implementar plan de intervenciones por parte de la SDA en los PEDH
Con el personal atras mencionado, se está realizando el desglose de un plan de intervenciones por actividades puntuales para la vigencia 2017, de acuerdo a La Politica Distrital de Humedales y los Planes de Manejo de cada uno de los PEDH. Las matrices actualmente finalizadas con Plan de Intervenciones corresponden a los Humedales de Vaca, La Conejera, Juan Amarillo,  Torca y Guaymaral y Capellanía.
Componente 3. Efectuar el seguimiento a las acciones de cumplimiento del Planes de Manejo Ambiental de los PEDH declarados
Para ello se cuenta con dos profesionales de apoyo, encargados continuamente de realizar seguimiento a las diferentes actividades llevadas a cabo en los PEDH, mediante las matrices de seguimiento. Para este primer trimestre se realizó compilación de cumplimiento de acciones respecto a la Politica Distrital de Humedales y los Planes de Manejo Ambiental a Diciembre 2016.
Como parte  del seguimiento al cumplimiento de las acciones de los Planes de Manejo Ambiental se  realizó una reunión con el fin de determinar las acciones a ejecutar en Vaca Sur, con la participación de la Empresa de Acueducto, Alcantarillado y Aseo de Bogotá, Alcaldía Local de Kennedy, Concejo de Bogotá, Secretaría de Integración Social, Policicia Nacional,  Carabineros, Secretaría de Seguridad y  Fundación Banco de Semillas  Humedal Vaca.</t>
  </si>
  <si>
    <t>Se encuentran pendiente realizar la revisión de los diseños  tipo aula para la construcción  de las mismas, ya que,  se esta en proceso de  revisión tanto ténica como económica  para la contratación de un profesional experto en el tema.
Adicionalmente,  se encuentra pendiente finalizar lel plan de intervenciones 2017, ya que, se encuentra en proceso de contrtación el personal correspondiente pertinentes para esta gestión.</t>
  </si>
  <si>
    <t>Seguir realizando las mesas de trabajo para evaluar la viabilidad técnica y económica y definir la cocntratación de un profesional o una entridad prestadora de servicios especializada en temas de diseño y construcción.
Por otro lado, ir adelnatando las matrices de plan de intervención en la medida  que se vayan ccontrtando el personal pertinente al tema.</t>
  </si>
  <si>
    <t>1.  Planificación adecuada de las actividades, las cuales,  permiten evidenciar un avance considerable en pro de la conservación, recuperación y restauración, de los Parqués Ecológicos Distritales de Humedal.
 2. Reducción de PQRs de inconformidad por parte de la ciudadanía.
3. Efectividad de labores interadministrativas entre Entidades responsables de la ejecución del Plan de Acción.
 4. Adecuada planificación de los recursos presupuestales.</t>
  </si>
  <si>
    <t>Anexo 1. Actas de Satisfacción de Servicio Señal Ética.
Anexo 2. Informes Aguas Bogotá.
Anexo 3. Matrices Plan de Intervención.
Anexo 4. Matrices de Seguimien Resultados 2016.</t>
  </si>
  <si>
    <t xml:space="preserve">Como gestión para la vigencia Enero - Marzo  de 2017 en cuanto al desarrollo de 15 diagnósticos se planteó el cronograma de entrega de avance de la siguiente manera:
-  Abril 2017: Revisión de información secundaria de los componentes físicos y bióticos, tales como , noticias, publicaciones, investigaciones, informes y/o datos historicos.
- Mayo de 2017: Se entregará a la Coordinadora el borrador de línea base.
- Junio y Julio de 2017: Verificación de información en campo (monitoreo, georeferenciació, entre otros).
- Agosto y Septiembre de 2017: Actualización de línea base con datos de campo.
- Octubre de 2017: Presentación de diágnosticos finalizados para revisión por parte de la Coordinación y  Subdirección.
- Noviembre y Diciembre de 2017:  Presentación documento final.
Es imprtante mencionar que para los PEDH de Tunjo y El Salitre se encuentra contratada una firma especializada para tal fin (Consorcio J.A - Contrato de Consultoría N. 1430 de 2015 ). 
Para el Humedal La Isla desde el 23 de Junio de 2016 se suspendieron actividades del Plan de Manejo Ambiental del Parque Ecológico Distrital de Humedal La Isla, debido a que el Ministerio del Interior expidió la Certificación N. 625 del 22 de Junio de 2016, mediante, la cual, certifica presencia de la Comunidad Indígena Muisca de Bosa de la Etnia Muisca en el área del Proyecto “Formular participativamente el Planes de Manejo Ambiental del Parque  Ecológico Distrital de Humedal La Isla".
Ante el recurso de reposición enviado por la SDA respecto al tema, el Ministerio del Interior ratificó mediante la Resolución 39 del 24 de Octubre de 2016, la presencia de la Comunidad Indígena Muisca de Bosa de la Etnia Muisca en el área del Proyecto “Formular participativamente el Planes de Manejo Ambiental del Parque  Ecológico Distrital de Humedal La Isla”.
En la actualidad la SDA se encuentra a la espera de que el Consultor entregue, como parte del objeto contractual de la citada Consultoría, los insumos técnicos acordados. entre ellos el diágnostico de los PEDH  Tunjo y  El Salitre.
</t>
  </si>
  <si>
    <t>Se generó en el mes de Marzo un cronograma a seguir  para poder dar cumplimiento a esta meta de manera organizada.</t>
  </si>
  <si>
    <t>Dar cumplimiento al cronograma propuesto y reportar los avances a la Coordinación, para que el trabajo realizado cumpla con los lineamientos de la Resolución 196 de 2006.</t>
  </si>
  <si>
    <t xml:space="preserve">1. El desarrollo de estos diagnosticos permitirá conocer las condiciones físicas y bioticas actuales de los PEDH , con lo cual se podrá realizar una mejor planificación de las actividades a realizar y dará lugar a la solicitud formal de la actualización de los Planes de Manejo Ambiental , para una adecuada recuperación, restauración y conservación de los PEDH declarados.
</t>
  </si>
  <si>
    <t>1. Acta y lista de asistencia (Plantenaimiento Cronograma para diagnostico).</t>
  </si>
  <si>
    <t>Durante el primer trimestre de 2017 se llevaron a cabo las siguientes actividades:
PREDIOS PEDMEN:
*  En el mes de marzo se reciben los predios con Rt 29, RT 40, RT 41, RT 100 y RT 105 ubicados en el Parque Ecológico Distrital de Montaña Entrenubes que suman 2.88 Ha. 
ADMINISTRACIÓN, MANTENIMIENTO Y VIGILANCIA PARQUES:
* Se continua con actividades de mantenimiento que se realizan actualmente por la Fundación Educación Investigación y Desarrollo - FIDHAP por medio del Convenio de Asociación 0826 de 2016.
Se realizó la conservación y manejo las 342 ha en los Parques Ecológicas Distritales de Montaña y otras áreas de interés a cargo de la SDA, con las siguientes acciones: 
• Parque Ecológico Distrital de Montaña Entrenubes (300 ha): vigilancia,  gestión social y educación ambiental. 
• Parque Mirador de los Nevados (6 ha): vigilancia, gestión social y educación ambiental.
• Soratama (6 ha): vigilancia y educación ambiental.
• Arborizadora Alta (30 ha): vigilancia.
CONTRATO 20161302:
- Se continúo con el contrato 20161302 que tiene por objeto elaborar los Estudios y diseños de las obras de mitigación de riesgos por procesos morfodinámicos en la margen izquierda de la cuenca alta de la quebrada Hoya del Ramo.
CONTRATO 20161249:
- Se continúo con el contrato 20161249 que tiene por objeto el diseño y construcción de andenes y obras complementarias en los PEDM y áreas de interés ambiental  administrados.</t>
  </si>
  <si>
    <t>ADMINISTRACIÓN, MANTENIMIENTO Y VIGILANCIA PARQUES:
* Durante las actividades de mantenimiento se han presentado cambio en el clima que ha obligado a replantear la programación inicialmente establecida. 
CONTRATO 20161302:
* La ejecución del Contrato 20161302 ha presentado retrasos por las condiciones del terreno y por inseguridad que se presenta en los alrededores del PEDMEN.</t>
  </si>
  <si>
    <t>ADMINISTRACIÓN, MANTENIMIENTO Y VIGILANCIA PARQUES:
* Se trabajó en conjunto con los administradores de los PEDM y con FIDHAP para replantear la programación de las actividades con el fin de que estas estén acorde con las épocas de sequia y de lluvias que se presentaron en el trimestre. 
CONTRATO 20161302:
* Se plantea la posibilidad de la suspensión del Contrato 20161302 ha hasta tanto se cuente con solución para brindar seguridad a los equipos y al personal en campo.</t>
  </si>
  <si>
    <t xml:space="preserve">Las acciones de administración, mantenimiento y manejo realizadas en los PEDM y áreas de interés ambiental se centran en la adquisición de predios, la habilitación de infraestructura, vigilancia, mantenimiento y administración para aumentar la oferta de espacio público verde para el disfrute ciudadano, así como a la recuperación de ecosistemas que tienen una alta vulnerabilidad de degradación por las continuas presiones que se presentan en su entorno y que por ende los desarticula de la gestión ambiental adelantada en el Distrito Capital.   </t>
  </si>
  <si>
    <t xml:space="preserve">PREDIOS PEDMEN:
* Actas de recibo de los predios RT 29; RT 40; RT 41; RT 100 y RT 105
ADMINISTRACIÓN, MANTENIMIENTO Y VIGILANCIA PARQUES:
* Informes de mantenimiento mensuales presentados por FIDHAP
CONTRATO 20161302:
* Actas e informes de seguimiento del Contrato 20161302 
CONTRATO 20161249:
* Actas e informes de seguimiento del Contrato 20161249 </t>
  </si>
  <si>
    <t>No se ha avanzado en esta meta que será asociada para su cumplimiento como gestión a la meta 341 con cargo a la cual se contratará un profesional de apoyo para su cumplimiento.</t>
  </si>
  <si>
    <t xml:space="preserve">En la actualidad no se cuenta con el personal encargado de ejecutar esta actividad. </t>
  </si>
  <si>
    <t>El personal se encuentra en proceso de contratación y se espera inicie actividades en el segundo trimestre del 2017</t>
  </si>
  <si>
    <t>Se intervinieron 5 hectáreas con acciones de mantenimiento de los suelos de protección por riesgo, en  Altos de la Estancia y Nueva Esperanza. Las acciones se enfocaron hacia el mantenimiento de los módulos de restauración ecológica  y consistieron en limpieza de zanjas y canales, control de malezas, especies invasoras, plateo y marcado de individuos. 
Esto para un total de 6 Ha. acumuladas en el cuatrienio.</t>
  </si>
  <si>
    <t xml:space="preserve">N/ADificultades en el desembolso correspondiente al 25% del valor total del convenio 20161198 SDA-CAEM. Esta situación se presentó porque CAEM no presentó oportunamente los informes técnicos que avalan el cumplimiento del primer desembolso. </t>
  </si>
  <si>
    <t>Se requiríó al contratista para hacer la entrega oportuna de los informes y presentar la factura respectiva. A la fecha se encuentra en trámite de pago la factura No. 08258 correspondiente al 25% del valor del contrato.</t>
  </si>
  <si>
    <t>Altos de la Estancia y Nueva Esperanza albergan vegetación subxerofítica. y bosque Alto Andino respectivamente, por tanto son lugares estratégicos para la conservación de la biodiversidad y la mitigación al cambio climático. Las acciones de recuperación ambiental adelantadas en los dos sectores contribuyen significativamente a habilitarlos como espacio público.</t>
  </si>
  <si>
    <t>Informes de contratistas de apoyo; Informes mensuales de CAEM; cartografia de campo y finales de intervención</t>
  </si>
  <si>
    <t>Con recursos de la reserva, se suscribió el convenio de asociación 20161525, firmado entre la SDA, CAR y CI; Actualmente están desarrollando las acciones de diagnostico rápido con información primaria y secundaria así como priorización de a´reas, para posteriormente realizar los respectivos diseños y avanzar en la implementación  de acciones de restauración, tal como lo indica el protocolo de restauración ecológica de la SDA. Con recursos de la vigencia  se está adelantando las etapas de definición de predios, para los diagnosticos y diseños definitivos, etapas que serviran de insumo para la intervención fisica de las accione propuestas para el año 2017</t>
  </si>
  <si>
    <t xml:space="preserve">Debido a demoras durante el proceso de contratación, se suscribió el convenio a final de la vigencia 2016, por lo cual se está ejecutando como dineros de reserva. </t>
  </si>
  <si>
    <t>Actualmente se está ejecutando el convenio 1525 de 2016, el cual se suscribió entre CAR-SDA y CI,.
Se está adelantando un proceso licitatorio para dar cumplimiento a las metas establecidas para la vigencia 2017.</t>
  </si>
  <si>
    <t xml:space="preserve">Las acciones están enfocadas a restaurar la estructura, función y composición de los ecosistemas que hacen parte de la Estructura Ecológica Principal, garantizando   una mejor calidad de vida de los ciudadanos. </t>
  </si>
  <si>
    <t>Informes de contratistas de apoyo; Informes mensuales del asociado, cartografia de campo e informes de intervención. De igual manera lo reportado en cada uno de los comités técnicos del convenio.</t>
  </si>
  <si>
    <t>Mantenimiento y Sostenibilidad:
Con recursos de la reserva, especificamente el convenio 20161198, firmado con la CAEM, se avanzó en la intervención de 3,7 Ha con procesos de mantenimiento, los cuales incluyen las actividades de plateo, adición de sueo fertil, riego y control de pastos y otras especies competidoras, a aproximadamente 1400 individuos. actividades pendies para finalizar el cumplimeitno de la meta del año 2016.
Actualmente con dineros de la vigencia, se esta realizando la definición de predios a intervenir, diagnosticos y diseos para la posterior intervención fisica de las accines programadas   durante el 2017
Monitoreo:
Por otro lado, como parte de la ejecución de la primera fase del Programa 2. Monitoreo de las áreas de restauración ecológica, se realizaron actividades de revisión de documentos de información secundaria como fueron los informes finales del Contrato de obra con Ecoflora No. 1451 de 2015 y el Convenio de Asociación con la Fundación Alma No. 1303 de 2015 para el mantenimiento y monitoreo de 11 proyectos y de tres quebradas en las localidades de Santa Fé y Candelaria, respectivamente. Así mismo, a partir de la obtención de la línea base durante el ultimo trimestre del 2016, se obtuvo en documento final de línea base para el monitoreo de áreas de restauración, el cual incluye los diseños preliminares y resultados para evaluar de la funcionalidad y adaptabilidad de las especies plantadas en el PEDM Entrenubes. De otra parte se realizó la revisión del Plan de Manejo Ambiental del PEDM Entrenubes para incorporar su análisis al diseño de la estrategia de monitoreo de estado de la biodiversidad en esta área protegida y así completar la segunda fase a junio de 2017. Adicionalmente, se encuentra en desarrollo la elaboración del informe final del Programa 1. Monitoreo del estado de biodiversidad en humedales de Bogotá.</t>
  </si>
  <si>
    <t>Mantenmiento y sostenibilidad:
Dificultades en el desembolso correspondiente al 25% del valor total del convenio 20161198 SDA-CAEM. Esta situación se presentó porque CAEM no presentó oportunamente los informes técnicos que avalan el cumplimiento del primer desembolso. 
Monitoreo:
Por parte del monitoreo, se presentaron retrasos en la firma del Acta de inicio del Convenio 1251 con la CAR para el monitoreo hidrobiológico de humedales y otras fuentes superficiales. Así mismo se encuentra retrasado el proceso de contratación de los profesionales de monitoreo. Pese a lo anterior, se vienen adelantando la elaboración de estudios de mercado y de sector para la adquisicion de materiales, insumos y equipos para el monitoreo de biodiversidad.</t>
  </si>
  <si>
    <t>Mantenmiento y Sostenibilidad:
Se requiríó al contratista para hacer la entrega oportuna de los informes y presentar la factura respectiva. A la fecha se encuentra en trámite de pago la factura No. 08258 correspondiente al 25% del valor del contrato.
Se está adelantando un proceso licitatorio para dar cumplimiento a las metas establecidas para la vigencia 2017.
Monitoreo:
Para completar la implementación de un (1) Programa de monitoreo de estado planeado al 2017 en humedales y en parques de montaña, se precisa la contratación de todos los perfiles profesionales requeridos al 2017, desde la coordinación hasta los apoyos y operativos, que posibiliten la implementación de las tres fases de este programa.
Así mismo, para completar al 100% la implementación de la Fase II del Programa 2. Monitoreo en áreas de restauración, se obtendrá el protocolo y diseño definitivo que incluya las médotologías para evaluar el éxito de las intervenciones, así como la adaptabilidad y la fncionalidad de los elementos florísticos plantados en estos procesos, dentro del segundo al tercer trimestre de 2017.</t>
  </si>
  <si>
    <t>Mantenmiento y Sostenibilidad:
Al realizar el mantenmiento y sostenibilidad de los procesos de restauración ecoloógica desarrollados por la SDA, se garantiza la efectividad de las acciones, las cuales buscan restablecer las funciones de los ecosistemas que hacen parte de la estructura ecologica principal del distrito, mejorando los servicios ambientales y la calidad de vida de los habitantes de la ciudad.
Monitoreo:
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y tomar las mejores medidas de manejo posible para asegurar los servicios ecosistémicos que estos preveen.</t>
  </si>
  <si>
    <t>Mantenimiento y Sostenibilidad:
Informes de contratistas de apoyo; Informes mensuales de CAEM; cartografia de campo e informes de intervención. De igual manera lo reportado en cada uno de los comités técnicos del convenio.
Monitoreo:
Revisión de documentos finales Convenios Fundación Alma y Ecoflora.
Documento final de línea base para el Monitoreo de áreas de restauración ecológica en el PEDM Entrenubes.
Matriz de revisión del PMA del PEDM Entrenubes.
Borrador del Informe final del Programa 2. Monitoreo del estado de la biodiversidad en humedales.</t>
  </si>
  <si>
    <t xml:space="preserve"> Esto representa un 0.05% de ejecucion en el trimestre, y un cumplimiento acumulado del 0.5% en el cuatrienio.
Se generó un documento "guía para la formulación de los proyectos", con insumos técnicos importantes para esta fase.
Se elaboró un plan de trabajo con la programación de actividades para la formulación de los proyectos de adaptación al cambio climático.
Recolección y organización preliminar de las iniciativas y proyectos que aporten a la adaptación al cambio climático y que se realizan desde las diferentes dependencias de la SDA.
PIRE: se adelantó la atención de emergencias ambientales competencia y jurisdicción de la SDA, se mide a través de un indicador que finalizó a 31 de enero de 2017 en 100%. En lo corrido del primer trimestre de 2017 se han recibido y atendido 163 emergencias (152 relacionadas con árboles en riesgo o caídos y 11 relacionados con materiales peligrosos).
</t>
  </si>
  <si>
    <t>PIRE: Reducción de riesgos generados a la ciudadanía.</t>
  </si>
  <si>
    <t>PIRE:  a) Reporte actualizado primer trimestre 2017. b)Formatos de respuesta a emergencias.</t>
  </si>
  <si>
    <t>Programación para 2018 y 2019</t>
  </si>
  <si>
    <t>RESERVA PRESUPUESTAL
Del año 2016 se tiene una reserva presupuestal correspondiente al soporte técnico de 2 hectáreas, objeto de análisis técnico para la Declaratoria como nueva área protegida. Para tal efecto se generaron los siguientes productos: 
 1.  Informes Técnicos relacionados  con el alinderamiento de las siguientes fuentes hídricas y canales:  1. Canal Afidro; 2. Quebrada El Chicó y Canal Museo El Chicó, los cuales se encuentran en etapa de revisión por parte de la Dirección de Gestión Ambiental de la  entidad. 
2. Como parte de la atención a solicitudes atendidas sobre afectaciones a  los elementos que conforman el sistema hídrico y los componentes de la Estructura Ecológica  Principal del Distrito Capital  y sus conectores,  la Subdirección de Ecosistemas y Ruralidad - SER, generó los siguientes Informes Técnicos/ Conceptos Técnicos y respuestas de la siguiente manera: 
INFORMES TÉCNICOS - TRES (3).
CONCEPTOS TÉCNICOS -  DOS (2).
RESPUESTAS A SOLICITUDES DE USUARIOS .EXTERNOS - SESENTA Y UNA  (61)
RESPUESTAS A SOLICITUDES DE USUARIOS INTERNOS DE LA SDA -  VEINTICINCO (25).
VIGENCIA PRESUPUESTAL
Para la vigencia presupuestal del primer trimestre de 2017, se ejecutaron 2 nuevas hectáreas con insumos para la  declaratoria como nuevas áreas protegidas correspondientes al 100% de la meta programada para el mes de marzo.
Como parte de la atención a solicitudes atendidas sobre afectaciones a  los elementos que conforman el sistema hídrico y los componentes de la Estructura Ecológica  Principal del Distrito Capital  y sus conectores,  la Subdirección de Ecosistemas y Ruralidad - SER, generó las siguientes  respuestas: 
RESPUESTAS A SOLICITUDES DE USUARIOS EXTERNOS -  TREINTA Y CINCO  (35)
RESPUESTAS A SOLICITUDES DE USUARIOS INTERNOS DE LA SDA -  DIEZ (10)</t>
  </si>
  <si>
    <t>N.A</t>
  </si>
  <si>
    <t xml:space="preserve">1. Forest y correos electrónicos institucionales.
2. FOREST y Base de Datos SER.
3. Informes IAAP de los contratistas del equipo. </t>
  </si>
  <si>
    <t>CON CARGO A LA RESERVA 2016 SE REALIZARON LAS SIGUIENTES ACTIVIDADES:
Componente 1. Establecer los lineamientos y el esquema de seguimiento para la intervención en los PEDH.
Para este componente se desarrollaron las siguientes actividades con ejecución de reservas presupuestales:
1. Contrato de Compra Venta No. SDA-CCV-20161125:Se instalarón 10 vallas informativas en los PEDH Tunjo, Vaca, Burro, Techo, Capellanía, Salitre, Juan Amarillo, L Conejera, Córdoba y Guaymaral. Se suscribió acta de recibo a satisfacción del los elementos contratados.
2. Contrato Interadministrativo No. SDA-CD-20161172:Se han adelantado actividades de mantenimiento silvicultural, manejo adaptativo y mantenimiento de senderos, barandas y puentes.  Y que como resultado se obtuvo un área intervenida totalizada de 227.6 ha. Distribuida de la siguiente manera:
  - Juan Amarillo: 56,94 ha.
  - Conejera: 16.24 ha.
  - Tunjo: 18,64 ha.
  - Capellanía: 22.03 ha.
  - Meandro del Say: 18.98 ha.
  - Burro: 9.27 ha.
  - Techo: 4.28 ha.
  - La Vaca: 3.71 ha.
  - Salitre: 2.12 ha.
  - Córdoba: 24.68
  - Torca-Guaymaral:  35.09
  - Santa María del Lago: 5,49
Las intervenciones arriba mencionadas corresponden al 66 % de la intervención total contratada con recursos de la vigencia, si bien presupuestalmente no se ha evidenciado el avance en la ejecución de los recursos ya que los pagos de enero, febrero y marzo están programados para el mes de abril.
3. Contrato Prestación de Servicios N. 833: Se da continuidad a la prestación de servicios de vigilancia en el PEDH Santa María del Lago y La Conejera  24 horas al día. Quienes reportan a cada uno de los administradores del Humedal las eventualidades que se puedan presentar y lo registran en su minuta diaria.
Los contratos en mención continenen lineamientos y esquemas de seguimientos para la intervención de los PEDH  que requieren mantenimiento y ejecución de  los PEDH. estipulados en el anexo técnico  de cada contrato.
CON CARGO A LA ACTUAL VIGENCIA 2017 SE REALIZARON LAS SIGUIENTES ACTIVIDADES:
Componente 1. Establecer los lineamientos y el esquema de seguimiento para la intervención en los PEDH.
Se suscribieron los contratos del siguiente recurso humano:
-  Una coordinadora quien establece los linamientos a seguir  para cada una de las intervenciones en los PEDH.
 - Dos profesionales de apoyo  quienes realizan el seguimiento y evaluación a las actividades e informes presentadas por estos contratsitas atras mencionados.
-  Seis administradores de PEDH encargados de supervisar y dirigir las actividades ejecutadas en campo para el mantenimiento físico de los PEDH.
Componente  2. Elaborar e implementar plan de intervenciones por parte de la SDA en los PEDH
Con el personal atras mencionado, se está realizando el desglose de un plan de intervenciones por actividades puntuales para la vigencia 2017, de acuerdo a La Politica Distrital de Humedales y los Planes de Manejo de cada uno de los PEDH. Las matrices actualmente finalizadas con Plan de Intervenciones corresponden a los Humedales de Vaca, La Conejera, Juan Amarillo,  Torca y Guaymaral y Capellanía.
Componente 3. Efectuar el seguimiento a las acciones de cumplimiento del Planes de Manejo Ambiental de los PEDH declarados
Para ello se cuenta con dos profesionales de apoyo, encargados continuamente de realizar seguimiento a las diferentes actividades llevadas a cabo en los PEDH, mediante las matrices de seguimiento. Para este primer trimestre se realizó compilación de cumplimiento de acciones respecto a la Politica Distrital de Humedales y los Planes de Manejo Ambiental a Diciembre 2016.
Como parte  del seguimiento al cumplimiento de las acciones de los Planes de Manejo Ambiental se  realizó una reunión con el fin de determinar las acciones a ejecutar en Vaca Sur, con la participación de la Empresa de Acueducto, Alcantarillado y Aseo de Bogotá, Alcaldía Local de Kennedy, Concejo de Bogotá, Secretaría de Integración Social, Policicia Nacional,  Carabineros, Secretaría de Seguridad y  Fundación Banco de Semillas  Humedal Vaca.</t>
  </si>
  <si>
    <t>Para la reserva presupuestal 2016 se realizaron las siguientes actividades:
1. Celebración día Internacinal de los Humedales, Celebración del Día del Agua,  mesas territoriales,  seguimiento al mantenimiento en franja acuática y terrestre,  extracción de residuos sólidos y  RCD, identificación de habitante de calle, retiro de cambuches,  atención a las peticiones, quejas y reclamos, recorrido de verificación donde se instaló la señal ética.
Para la vigencia actual  2017 se realizaron las siguientes actividades:
1.  Se han realizado mesas teritoriales,  recorridos de verificación de las actividades de Aguas de Bogotá ESP al  igual que reuniones de seguimiento al contrato de la misma entidad.</t>
  </si>
  <si>
    <t>Los retrasos a las actividades se debe a que se encuentra en proceso de contrtación el personal correspondiente pertinentes para esta gestión.</t>
  </si>
  <si>
    <t>Adelantar las gestiones y actividades pertinentes en cuanto avanza la contratación de los administradores de humedal pendientes.</t>
  </si>
  <si>
    <t>1. Control y seguimiento a las actividades desarrolladas en los Parques Ecológicos Distritales de Humedal, de acuerdo a los Planes de Manejo Ambiental.
 2. Atención oportuna a los requerimientos, ya sean, peticiones, quejas y reclamos de la ciudadanía, así como de los Entes de Control y otras Entidades que así lo requieran.
3. La constante administración permite generar nuevos convenios interadministrativos, educativos, entre otros en pro de la conservación de los Parques Ecológicos de Humedal.
4. Así mismo, la administración permite estar alerta ante los posibles tensionantes a presentarse y a dar seguimiento a  las alertas amarillas.</t>
  </si>
  <si>
    <t>Anexo N. 5. Actas y listados de asistencia.
Anexo N. 6. Registros fotograficos.</t>
  </si>
  <si>
    <t xml:space="preserve">VIGENCIA: Durante el primer trimestre del 2017 se hizo la revisión de los permisos necesarios para las construcción del Aula Ambiental del Mirador Juan Rey.   
RESERVAS: Continuación contrato 20161302 que tiene por objeto elaborar los Estudios y diseños de las obras de mitigación de riesgos por procesos morfodinámicos en la margen izquierda de la cuenca alta de la quebrada Hoya del Ramo. </t>
  </si>
  <si>
    <t xml:space="preserve">CONTRATO 20161302:
Durante las actividades se han generado retrasos por las condiciones del terreno y el transporte hasta el punto donde se llevan a cabo las actividades.  Adicionalmente las condiciones de seguridad en la zona hacen que los equipos y el personal deba retirarse del área lo que implica desplazamientos adicionales.  </t>
  </si>
  <si>
    <t xml:space="preserve">CONTRATO 20161302:
Se plantea la suspensión del contrato </t>
  </si>
  <si>
    <t>CONSTRUCCIÓN AULA AMBIENTAL:
Brindar espacios de disfrute para la comunidad ubicada en las localidades de San Cristoal, Rafael Uribe Uribe y Usme
CONTRATO 20161302:
Manejo de los procesos de remosión en masa que se dan en la Hoya del Ramo</t>
  </si>
  <si>
    <t>Actas de reunión
Informes de ejecución del contrto 20161302</t>
  </si>
  <si>
    <t xml:space="preserve">Durante el primer trimestre de 2017 se firmó el acta de inicio del contrato de consultoría SDA-CM-20161267, el 13 de enero de 2017, suscrito con la empresa I0 INGENIERIA LTDA, cuyo objeto es “Realizar el levantamiento topográfico, estudios de títulos y diagnóstico socioeconómico de los predios priorizados para adelantar los procesos de gestión de suelo y adquisición predial en la franja de adecuación de los cerros orientales y otras áreas de interés ambiental para el Distrito” luego de adjudicar el 27 de diciembre de 2016 el concurso de méritos SDA-CM-058-2016.
En el marco del mencionado contrato el contratista realizó la ubicación específica de los predios objeto de estudio contextualizando en el área Forestal Distrital Los Soches.
Para el caso, recopiló la información primaria en la Unidad Administrativa Especial de Catastro Distrital (UAECD), Instituto Geográfico Agustín Codazzi (IGAC) y en la Secretaria de Planeación Distrital. Además, y dio inició a los trabajos sociales, técnicos y jurídicos con la base catastral preliminar.
• Componente Topográfico Social: Se realizan dos visitas de reconocimiento preliminar para determinar las condiciones topográficas de la zona de estudio y el acercamiento a la comunidad a través de la metodología social propuesta en el anexo 4 del documento.
• Componente Catastral y Jurídico: Se indica el alcance del estado jurídico preliminar para determinar los propietarios y los límites de los predios que intersectan el polígono teniendo en cuenta lo establecido en el componente catastral.
.
La consultoría planteó la metodología y enfoque organizacional basado en la gerencia de proyectos y presentó el plan de trabajo y el cronograma de acuerdo a las componentes del proyecto y a los productos entregables: Análisis y recopilación de información preliminar, levantamiento Topográfico, Estudio de Títulos, Estudio Socioeconómico, informe final. 
De otra parte, La Dirección de Gestión Ambiental continúa de manera autónoma la gestión predial de los inmuebles ubicados en el Cerro de Juan Rey,  en consecuencia se adelanta el reparto notarial y proyección de minutas de los inmuebles identificados así: RT 29, RT 40, RT 41, RT 46 y RT 100 del Cerro de Juan Rey del Parque Entrenubes. 
Así mismo, se continuó con la ejecución del convenio interadministrativo 983 de 2013 SDA-IDRD, para lo cual se ejecutaron actividades propias del proceso de adquisición predial, pago de los predios ubicados en el Cerro de Juan Rey identificados con los RT 80 y RT 105.
Con el fin de facilitar a futuro el desarrollo de actividades de recuperación, protección y preservación en los parques ecológicos distritales de humedal y la implementación de sus planes de manejo ambiental, funciones que competen tanto a la Secretaria Distrital de Ambiente como a la Empresa de Acueducto y Alcantarillado de Bogotá”, y en particular en el Parque Ecológico Distrital de Humedal Capellanía, se realiza la gestión de apoyo técnico y jurídico al proceso de adquisición en el marco del Convenio 030 de 2009 suscrito con la EAB-ESP. Hay 7 predios que se encuentran en proceso de adquisición.
</t>
  </si>
  <si>
    <t>La actividad se ha visto retrasada en la medida que el proceso de compra de predios resulta dispendioso, al requerir la aprobacion de diferentes dependencias internas y externas, tales como Direccion Legal, Subdirección financiera, Notarias, Oficinas de Registro y terceros intervinientes.</t>
  </si>
  <si>
    <t>Realizar la contratación oportuna de los profesionales que apoyan en la ejecución de la meta</t>
  </si>
  <si>
    <t xml:space="preserve">Consolidar el área protegida Parque Ecologico Distrital de Montaña Entrenubes con el ánimo de ampliar la oferta de servicios medioambientales de la ciudad de Bogotá </t>
  </si>
  <si>
    <t>Promesas de compraventa y certificados de libertad y tradición
Expedientes de estudios tecnicos, juridicos de los inmuebles</t>
  </si>
  <si>
    <t xml:space="preserve">RECURSOS DE RESERVA:
ADMINISTRACIÓN, MANTENIMIENTO Y VIGILANCIA PARQUES:
Se cuenta con administración en el Parque Ecológico Distrital de Montaña Entrenubes, en el Aula Ambiental Soratama y en el Parque Mirador de los Nevados.  
Se continúa con las acciones de mejoramiento y sostenibilidad de las áreas administradas, facilitando la participación de 65 vigías ambientales, pertenecientes a comunidades habitantes en el área de influencia de los parques de montaña.  Esta actividad se desarrolla dentro del marco del Convenio de Asociación SDA-CM-20160826 que se encuentra vigente entre la Fundación FIDHAP y la SDA. 
RECURSOS DE LA VIGENCIA:
ADMINISTRACIÓN:
Se inicia el proceso de consolidación del equipo de Parques Ecológicos Distritales de Montaña. Actualmente se cuenta con los administradores de los tres parques y tres profesionales para llevar a cabo la coordinación y apoyo para la administración de los PEDM.
</t>
  </si>
  <si>
    <t>Las actividades de administración, mantenimiento y manejo de los PEDM para el disfrute de la ciudadanía y para manejar las presiones naturales y antrópicas que se presentan en los PEDM como presiones urbanísticas por asentamientos ilegales, conflictos del uso del suelo y remoción en masa; con el fin de facilitar la conectividad de la Estructura Ecológica Principal.</t>
  </si>
  <si>
    <t>Actas de reunión elaboradas dentro del contrato y convenio
Actas de inicio del personal contratado</t>
  </si>
  <si>
    <t xml:space="preserve">Con recursos de vigencia se contrató a tres (3) profesionales quienes se encargarán de planificar, gestionar y hacer el seguimiento al desarrollo de las actividades de recuperación ambiental en los suelos de protección por riesgo de la ciudad. 
Con recursos de reserva se intervinieron cinco (5) hectáreas en los sectores de Nueva Esperanza y Altos de la Estancia.
</t>
  </si>
  <si>
    <t xml:space="preserve">Dificultades en el desembolso correspondiente al 25% del valor total del convenio 20161198 SDA-CAEM. Esta situación se presentó porque CAEM no presentó oportunamente los informes técnicos que avalan el cumplimiento del primer desembolso. </t>
  </si>
  <si>
    <t>Mejor calidad de vida para los habitantes aledaños a los sectores intervenidos.</t>
  </si>
  <si>
    <t>VIGENCIA
En la vigencia se adelanto la contratación del grupo de trabajo con lo que se estan desarrollando las etapas previas de identificación de áreas de intervención, para posterior desarrollo de los diagnosticos, diseños y arreglos floristicos correspondientes.  Etapas que son necesarias para avanzar en el proceso contractual y de ejecución de obras fisicas, por lo cual no se cuanta con avance en el reporte de intervención de áreas.
RESERVAS
Con recursos de la reserva se adelantó convenio 1525 de 2016, que actualmente se encuentra en ejecución en su fase de priorización de áreas, diagnostico y definición de arreglos floristicos,  con lo que se estima el inicio de obras fisicas en el siguiente trimestre</t>
  </si>
  <si>
    <t xml:space="preserve">RESERVAS:
Debido a demoras durante el proceso de contratación, se suscribió el convenio a final de la vigencia 2016, por lo cual se está ejecutando como dineros de reserva. </t>
  </si>
  <si>
    <t>RESERVAS:
Pese al retraso en la suscripción del acta de inicio, en este periodo se han adelantado las contrataciones de personal previstas en el convenio y se ha dado inicio al trabajo de campo , para la elaboración del diagnóstico biofísico y socioeconómico.</t>
  </si>
  <si>
    <t xml:space="preserve">VIGENCIA
En la vigencia se adelantó la contratación del grupo de trabajo con lo que se estan desarrollando las etapas previas de identificación de áreas de intervención, para posterior desarrollo de los diagnósticos, diseños y arreglos florísticos correspondientes.  Etapas que son necesarias para avanzar en el proceso contractual y de ejecución de obras fisicas, por lo cual no se cuanta con avance en el reporte de intervención de áreas.
RESERVAS:
Con recursos de la reserva se adelantó convenio con CAEM, que actualmente se encuentra en ejecución y tiene un avance de 3,7 hectáreas que sumadas a las ejecutadas el año anterior se estaría dando cumplimiento a la meta 2016.
</t>
  </si>
  <si>
    <t xml:space="preserve">Dificultades en el desembolso correspondiente al 25% del valor total del convenio. Esta situación se presentó porque CAEM no presentó oportunamente los informes técnicos que avalan el cumplimiento del primer desembolso. </t>
  </si>
  <si>
    <t>Al realizar el mantenmiento y sostenibilidad de los procesos de restauración ecoloógica desarrollados por la SDA, se garantiza la efectividad de las acciones, las cuales buscan restablecer las funciones de los ecosistemas que hacen parte de la estructura ecologica principal del distrito, mejorando los servicios ambientales y la calidad de vida de los habitantes de la ciudad.</t>
  </si>
  <si>
    <t>Informes de contratistas de apoyo; Informes mensuales de CAEM; cartografia de campo e informes de intervención. De igual manera lo reportado en cada uno de los comités técnicos del convenio.</t>
  </si>
  <si>
    <t xml:space="preserve">Se iniciaron actividades para la implementación de 0,5 programas de monitoreo (restante a lo implementado en el 2016), con la revisión del Plan de Manejo del PEDM Entrenubes correspondiente a la Fase I. Recolección de información secundaria y línea base.
Así mismo, para el Programa 2. Monitoreo de las Áreas de Restauración Ecológica, se revisaron fuentes de información secundaria adicionales a las contempladas en el ultimo trimestre de 2016, como fueron los informes finales de los contrato de obra  con Ecoflora y  convenio con la Fundación Alma. De esta manera también se produjo el documento final de resultados y línea base del monitoreo de restauración que incluye los diseños preliminares y resultados para evaluar de la funcionalidad y adaptabilidad de las especies plantadas en el PEDM Entrenubes .
</t>
  </si>
  <si>
    <t>Por parte del monitoreo, se presentaron retrasos en la firma del Acta de inicio del Convenio 1251 con la CAR para el monitoreo hidrobiológico de humedales y otras fuentes superficiales. Pese a lo anterior, se vienen adelantando la elaboración de estudios de mercado y de sector para la adquisicion de materiales, insumos y equipos para el monitoreo de biodiversidad.</t>
  </si>
  <si>
    <t>Para completar al 100% la implementación de la Fase II del Programa 2. Monitoreo en áreas de restauración, se obtendrá el protocolo y diseño definitivo que incluya las médotologías para evaluar el éxito de las intervenciones, así como la adaptabilidad y la fncionalidad de los elementos florísticos plantados en estos procesos, dentro del segundo al tercer trimestre de 2017.</t>
  </si>
  <si>
    <t>El componente de monitoreo en la EEP  proporciona grandes beneficios en términos del tipo y calidad de información en biodiversidad y procesos ecológicos, que tomada de manera rigurosa, oportuna, recurrente y acorde a las necesidades y obligaciones con las cuales la SDA se ha comprometido, permite una mejor toma de desiciones sobre bases científicas y asegura la conservación, manejo y protección de los ecosistemas y su biodiversidad inherente.
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t>
  </si>
  <si>
    <t>Revisión de documentos finales Convenios Fundación Alma y Ecoflora.
Documento final de línea base para el Monitoreo de áreas de restauración ecológica en el PEDM Entrenubes.
Matriz de revisión del PMA del PEDM Entrenubes.
Borrador del Informe final del Programa 2. Monitoreo del estado de la biodiversidad en humedales.</t>
  </si>
  <si>
    <t xml:space="preserve">En el primer trimestre de 2017 se realizaron las siguientes acciones
1. Actividades de mantenimiento (fertilización foliar, abono  y arreglo de cercas) y monitoreos al material vegetal en todas las áreas intervenidas de 5 acueductos de la localidad de Usme (Agualinda Chiguaza, El Destino, Corinto Cerroredondo, Aguas Claras Olarte, Acuamarg) y 4 acueductos de la localidad de Ciudad Bolívar (Asoporquera, Piedraparada, Saltonal y Pasquilla Centro). 
2. Acercamiento  con dos predios de la Localidad de Usme para la gestión de nuevas áreas de intervención de restauración ecológica participativa o conservación en 3 predios de la localidad de Santa Fe.
3. Se realizó apoyo en la elaboración de los Programas de uso eficiente y ahorro del agua (PUEAA) de los acueductos veredales Aguas Claras - Amigos del Páramo, corregimiento de San Juan de Sumapaz y Asolaguna Verde Corregimiento de Betania. 4. Se reportan como nuevas áreas 6 Ha intervenidas para iniciar el proceso de restauración ecológica participativa en el Acueducto veredal el Destino, localidad de Usme, para un acumulado a marzo de2017 de 68.33 Ha 
5, Se avanzó en la elaboración de los diagnósticos correspondientes a los acueductos de ACUAMARG (localidad de Usme) con 1.16 ha y EL SALTONAL (localidad de Ciudad Bolívar) correspondiente a 17.2 ha.
</t>
  </si>
  <si>
    <t xml:space="preserve">6  nuevas hectareas en coservación para el aprovicionamiento de agua en zona rural, beneficiando a 2 acueductos veredales,  sus usuarios y conservando el ecosistema de páramo y bosque alto andino </t>
  </si>
  <si>
    <t>Contratos 135, 432,295,243, 913,924, 286 de 2016</t>
  </si>
  <si>
    <t xml:space="preserve">En el primer trimestre de 2017 se realizó la vinculación de 35 nuevos predios para iniciar en estos la promoción de buenas prácticas ambientales dentro del sistema productivo. Estos predios se encuentran ubicados de la siguiente manera: 16 predios para la cuenca de río Tunjuelo (localidad de 14 Ciudad Bolívar y 2 en Usme), 5 predios para la cuenca del río Blanco (localidad de Sumapaz),  9 predios vinculados para cuenca Teusacá (Localidad de Santa fé y Chapinero) y 5 predios en franja de adecuación (localidad de Usme), adelantándose para estos predios los registros de vinculación de predio, taller Ordenamiento Ambiental de Fincas, elaboración de la matriz de indicadores de sostenibilidad por  predio, Plan Finca y Georeferenciación.
En la cuenca del Río Tunjuelo, se realizaron acciones a 12 predios en donde se resaltan 3414 metros lineales en cercas vivas y 719.4 metros lineales de cerramiento de bosques como acciones de buenas prácticas productivas para minimización de impactos ambientales y avanzar en el desarrollo sostenible.
En la cuenca del río Blanco- Localidad de Sumapaz se realizaron las siguientes acciones:
• Apoyo a la diversificación de las huertas caseras en 6 predios, la propagación de tubérculos y cereales ancestrales en 1 predio con la introducción de 6 especies.
• 3 predios vinculados por la SDA aportaron a la comunidad semillas ancestrales proveniente de procesos anteriores.
• En 1 predio se realizó la protección de 240 metros cuadrados de nacedero, enriqueciendo 100 metros cuadrados de área de bosque con la plantación de 23 árboles.
• Se instaló 300 metros lineales de cerca viva, con su respectivo aislamiento de un área de 890 metros cuadrados y la plantación de 60 árboles. 
• Se implementó el uso de abonos orgánicos mediante la instalación de un lombricultivo en un predio
• Se introdujo en 2 predios el uso de pastos de corte como acción de buena práctica ganadera dentro del sistema productivo
</t>
  </si>
  <si>
    <t>35 nuevos predios entran en proceso de conservación de sus bosques quebradas y nacimientos, igualmente mediante las acciones de implementación de buenas práctcias se reducirá el impacto ambiental en recursos como agua, suelo y biodiversidad</t>
  </si>
  <si>
    <t>Contratos 135, 432,295,243, 913,924, 286 de 2017</t>
  </si>
  <si>
    <t>Actividades realizadas durante el primer trimestre-recursos de la reserva. 
Se continua el trabajo conjunto con el grupo de apoyo a la formulación de los proyectos AbE.
Se generó un documento "guía para la formulación de los proyectos", con insumos técnicos importantes para esta fase.
Se realizó la recolección y organización preliminar de las iniciativas y proyectos que aporten a la adaptación al cambio climático y que se realizan desde las diferentes dependencias de la SDA.
Actividades realizadas durante el primer trimestre-recursos de la vigencia. 
Se elaboró un plan de trabajo con la programación de actividades para la formulación de los proyectos de adaptación al cambio climático.
Se consiguieron insumos con los cuales se planea organizar y realizar un taller interinstitucional, para la formulación</t>
  </si>
  <si>
    <t>Se logró un avance significativo en la aclaración conceptual sobre el alcance de los proyectos piloto a formular e implementar</t>
  </si>
  <si>
    <t>Linea base de datos con información técnica nacional y regional
Documento: Guía para la formulación de proyectos
Actas de reunión
Insumos aportados por dependencias de la SDA</t>
  </si>
  <si>
    <t>PIGA: 
Con las reservas presupuestal de 2016, se elaboró una herramienta para apoyar la implementación de la gestión ambiental en las entidades del distrito. Y se planteó una estrategia en conjunto con las áreas y Secretaría General, con el fin de definir los requerimientos mínimos de cumplimiento del PIGA por parte de las entidades del distrito 
Para la vigencia 2017, se contrató a la profesional con experiencia en Gestión Ambiental.  Y se definió el plan de trabajo con las entidades para la vigencia 2017 de acuerdo con los requerimientos de las visitas de Control y la actividades concertadas con la SDA.
PIRE: Para la vigencia 2017, se adelanta la contratación de la coordinación y dos radioperadores para dar continuidad al PIRE. 
Con los recursos de las reservas, se adelantó la atención de emergencias ambientales competencia y jurisdicción de la SDA, se mide a través de un indicador que finalizó a 31 de enero de 2017 en 100%. En lo corrido del primer trimestre de 2017 se han recibido y atendido 163 emergencias (152 relacionadas con árboles en riesgo o caídos y 11 relacionados con materiales peligrosos).</t>
  </si>
  <si>
    <t>PIGA: Se han definido nuevas estrategias para la implementación del PIGA en las entidades, que permitirán estandarizar y mejorar su cumplimiento en el Distrito Capital.
PIRE: Reducción de riesgos generados a la ciudadanía.</t>
  </si>
  <si>
    <t>PIGA: Memorandos, Documentos,  Presentaciones, Actas y listas de reuniones
PIRE: A)Reporte actualizado primer trimestre 2017. B) Formatos de respuesta a emergencias.</t>
  </si>
  <si>
    <t xml:space="preserve">No se reporta avance en el desarrollo de la actividad porque aún no hay profesional de apoyo responsable. </t>
  </si>
  <si>
    <t>x</t>
  </si>
  <si>
    <t>Uno de los instrumentos con enfoque de adaptación al cambio climático es la implementación del Plan Institicional de Respuesta a Emergencias - PIRE cuya meta mide la atención de emergencias ambientales competencia y jurisdicción de la SDA, a través de un indicador que a 31 de marzo de 2017 culmino en 100%. El indicador se comportó de la siguiente manera: enero: 100% - febrero: 98,4% - marzo: 100%.
 En el primer trimestre del año se recibieron 163 emergencias de las cuales se atendieron en su totalidad.
 Los eventos correponden a:
  - Enero: 40 emergencias: 35 relacionados con árboles en riesgo o caídos y 5 incidentes relacionados con materiales peligrosos.
  - Ferbero: 22 emergencias: 18 relacionados con árboles en riesgo o caídos y 4 incidentes relacionados con materiales peligrosos.
  - Marzo: 101 emergencias: 99 relacionados con árboles en riesgo o caídos y 2 incidentes relacionados con materiales peligrosos.</t>
  </si>
  <si>
    <t>Se exploran posibilidades de cooperación o alianzas, para la formulación y eventual implementación de los proyectos.</t>
  </si>
  <si>
    <t>Identificar áreas de intervención,  identificar  actores involucrados y realizar mesas de trabajo, para concertar acciones de la implementación de los proyectos</t>
  </si>
  <si>
    <t xml:space="preserve">Se continua el trabajo conjunto con el grupo de apoyo a la formulación de los proyectos AbE.
Se generó un documento "guía para la formulación de los proyectos", con insumos técnicos importantes para esta fase.
Se elaboró un plan de trabajo con la programación de actividades para la formulación de los proyectos de adaptación al cambio climático.
Recolección y organización preliminar de las iniciativas y proyectos que aporten a la adaptación al cambio climático y que se realizan desde las diferentes dependencias de la SDA.
</t>
  </si>
  <si>
    <t xml:space="preserve">Continuar  el proceso de  formulación de dos proyectos de adaptación al cambio climático </t>
  </si>
  <si>
    <t>No hubo ejecución de actividades.</t>
  </si>
  <si>
    <t xml:space="preserve">Se realizará  la toma de datos, los cuales reposarán en bases debidamente estructuradas y estandarizadas que permita su utilización en el análisis para la evaluación de las variables monitoreadas; articulada al Sistema de Información de Biodiversidad de Colombia (SIB) y elaborar  documentos divulgativos para los interesados. </t>
  </si>
  <si>
    <t>Generar los formatos de campo y documentos metodológicos de monitoreo,de manera que se defina el diseño de muestreo,  el nivel ecológico a monitorear, la periodicidad y la escala geográfica muestral  así como las variables, toma de información en campo y análisis de datos necesarios para contar con una información robusta y pertinente.</t>
  </si>
  <si>
    <t>Se iniciaron actividades para la implementación del componente de programas de monitoreo con la revisión del Plan de Manejo del PEDM Entrenubes correspondiente a la Fase I. Recolección de información secundaria y línea base.
Así mismo, para el Programa 2. Monitoreo de las Áreas de Restauración Ecológica, se revisaron fuentes de información secundaria adicionales a las contempladas en el ultimo trimestre de 2016, como fueron los informes finales del Contrato de obra con Ecoflora No. 1451 de 2015 y el Convenio de Asociación con la Fundación Alma No. 1303 de 2015. De esta manera también se produjo el documento final de resultados y línea base del monitoreo de restauración que incluye los diseños preliminares y resultados para evaluar de la funcionalidad y adaptabilidad de las especies plantadas en el PEDM Entrenubes .
De la misma manera, se obtuvo el informe final del Programa 1. Monitoreo de la biodiversidad en humedales, así como los borradores de los productos relacionados como son: Protocolo para el moitoreo de humedales en el D.C, Guía de aves presentes en los PEDH de Bogotá, Catálogo de flora de humedales, entre otros, aún en elaboración y revisión final por parte de el equipo líder en la SER.</t>
  </si>
  <si>
    <t>Realizar salidas de campo, consultas de información secundaria, entrevistas con expertos y comunidad para la generación de antecedentes y línea base del programa de monitoreo de áreas de restauración ecológica y del programa de monitoreo de estado de biodiversidad en Parques de Alta Montaña.</t>
  </si>
  <si>
    <t>Se formuló y se viene adelantando el plan de producción de material vegetal, el cual prevee la producción de 100,000 individuos en el presente año, con un porcentaje de 60 % estimado en individuos Pricerales, un 20% Mesocerales y 10% Tardicerales; en ellos se programan alrededor de 65 especies de los distintos gremios ecológicos, de los cuales a la fecha se cuenta con 27090 individuos en el vivero Entrenubes y 18909 en el vivero Soratama, que se destinaran a cubrir las necesidades de los convenios que se encuentran en ejecución con la CAR y CAEM, ademas de los individuos necesarios para los requerimientos de otras áreas de la entidad y otras entidades del distrito.
Igualmente se adelanta el convenio con IDIPROM ,  y la Alcaldia de San Cristobal, para la reubicación del vivero Entrenubes y la modernización del vivero Soratama.</t>
  </si>
  <si>
    <t>Formular e implementar el plan de producción de material vegetal de acuerdo con las necesidades de las metas de restauración ecológica.</t>
  </si>
  <si>
    <t>VIGENCIA
En la vigencia se adelantó la contratación del grupo de trabajo con lo que se esta desarrollando la identificacón  de áreas de mantenimiento. 
RESERVA.
Con el convenio de CAEM, se adelantan las acciones de mantenimiento  40 hectareas de intervención que actualmente se encuentra en ejecución y tiene un avance de 3,7 ha en los predios del PEDMEN, 3,5 en Arbolizadora alta, con acciones de plateo, ahoyado recolección y disposición de residuos sólidos, tutorado y siembra.</t>
  </si>
  <si>
    <t>Implementar las acciones de mantenimiento y sostenibilidad, con la revisión fitosanitaria, enriquecimiento orgánica, plateo y replante de árboles en las áreas establecidas.</t>
  </si>
  <si>
    <t xml:space="preserve">VIGENCIA
En la vigencia se adelantó la contratación del grupo de trabajo con lo que se estan desarrollando las etapas previas de identificación de áreas de intervención, para posterior desarrollo de la verificación de áreas para mantenimiento. Se viene adelantando el plan de mantenimiento y sostenibilidad para las áreas restauradas por la SDA. 
RESERVAS:
Con el convenio 201161198 suscrito entre SDA y CAEM, se  realizó la verificación de las 40 hectareas contempladas para hacer mantenimiento ubicadas en las localidades de Santafe y Candelaria, en las quebradas Padre Jesus(4,4ha), Mochon del Diablo(2,7ha) y San Bruno(4,2ha). En la localidad de Bosa rio Tunjuelo sector villa del rio(1,7 ha), en  Tunjuelito (Macro-Guadalupe 0,8ha), Boita 1 (2,0ha), Jacqueline (1,5 ha), Villa del rio (3,7ha), Arbolrizadora alta sectores 1,2,3 y 4 (7,0ha), y predios priorizados en el PEDMEN (21,4ha).
</t>
  </si>
  <si>
    <t>Priorizar áreas que requieren acciones de mantenimiento referido a las acciones básicas de fertilización, poda, riego, replante, entre otras. Así como la sostenibilidad mediante la inducción de trayectorias ecológicas, para garantizar su promoción en términos de las etapas sucesiones.</t>
  </si>
  <si>
    <t>Con el personal contratado en el terimestre y con el convenio 1525 se vienen adelantando la definición de áreas para la  elaboración de diagnosticos y diseños para iniciar la intervención. Se realiza modificación de la meta de acuerdo al avance en el cumplimiento de las etapas anteriores de definición de áreas, diagnosticos y diseños. El cumplimiento de las metas de intervención estarian programadas para el tercero y cuarto trimestre.</t>
  </si>
  <si>
    <t>Implementación de acciones de recuperación, rehabilitación o restauración ecológica.</t>
  </si>
  <si>
    <t>VIGENCIA
En la vigencia se adelanto la contratación del grupo de trabajo con lo que se estan desarrollando las etapas previas de identificación de áreas de intervención, para posterior desarrollo de los diagnosticos, diseños y arreglos floristicos correspondientes.  Etapas que son necesarias para avanzar en el proceso contractual y de ejecución de obras fisicas, por lo cual no se cuanta con avance en el reporte de intervención de áreas.
RESERVAS
Con recursos de la reserva se adelantó el convenio 1525 de 2016 entre la SDA, CAR Y CI, que una vez visitadas las zonas previstas en el anexo técnico del citado convenio, actualmente se encuentra en ejecución la elaboración del diagnóstico rápido con información primaria y secundaria de las quebradas de Usme centro, afluentes de la cuenca del rio Tunjuelo y la subcuenta del rio Blanco, para realizar en  ésta acciones de restauración ecológica y tratamientos biomecánicos, para posteriormente priorizar las áreas de intervención.  La selección de la sub unidad se hizo teniendo en cuenta el área potencial para intervención y el estado de degradación del ecosistema, producto de los disturbios de origen eólico, hídrico o antrópico presentes en áreas de importancia hídrica en el corredor ecológico de ronda en diferentes afluentes de la localidad de Usme, en la subcuenta del río Tunjuelo. Igualmente, se consideró la importancia urbano rural de esta localidad, en términos de conectividad ecológica, y de protección y conservación de los ecosistemas en función de la estructura ecológica principal.</t>
  </si>
  <si>
    <t>Elaboración de los diseños de acuerdo a los determinantes ambientales establecidos de las zonas.</t>
  </si>
  <si>
    <t>VIGENCIA
En la vigencia se adelanto la contratación del grupo de trabajo con lo que se estan desarrollando las etapas previas de identificación de áreas de intervención, para posterior desarrollo de los diagnosticos, diseños y arreglos floristicos correspondientes.  Etapas que son necesarias para avanzar en el proceso contractual y de ejecución de obras fisicas, por lo cual no se cuenta con avance en el reporte de intervención de áreas.
RESERVAS
Con recursos de la reserva se adelantó convenio 1525 de 2016 entre la SDA, CAR Y CI, que actualmente se encuentra en ejecución en su fase de priorización de áreas, las cuales se encuentran ubicadas en el nodo Usme,  diagnostico y definición de arreglos floristicos,  con lo que se estima el inicio de obras fisicas en el siguiente trimestre.</t>
  </si>
  <si>
    <t>Priorizar áreas y elaborar diagnósticos y diseños para efectuar la planificación de las zonas a intervenir.</t>
  </si>
  <si>
    <t>Se elaboró el documento técnico de soporte solicitado por la Dirección Legal Ambiental, el cual se encuentra en revisión por parte de la Dirección de Gestión Ambiental. Así mismo y se proyectó un borrador de resolución mediante la cual se aprueba y adopta el Plan de Manejo ambiental (PMA). Dichos docuemntos fueron trasladados a la Dirección Legal Ambiental.</t>
  </si>
  <si>
    <t xml:space="preserve">Gestionar la adopción del Plan de Manejo Ambiental de Altos de la Estancia y coordinar su implementación. </t>
  </si>
  <si>
    <t>No hay  programación de reporte para este trimestre</t>
  </si>
  <si>
    <t>Ejecutar la fase I del PAE para habilitar como espacio público los sectores de Altos de la Estancia y Nueva Esperanza.</t>
  </si>
  <si>
    <t xml:space="preserve"> Esta actividad no tenía ejecución programada en el primer trimestre; sin embargo, se realizó el estudio de mercado y a partir de él, los estudios previos para contratar la elaboración del Plan de Acción Estrategico (PAE) para los sectores de Altos de la  Estancia y Nueva Esperanza, por lo cual se  estimó su ejecución en un 20%. </t>
  </si>
  <si>
    <t xml:space="preserve">Elaborar el Plan de Acción Estratégico - PAE de los sectores Altos de la Estancia y Nueva Esperanza declarados suelo de protección por riesgo </t>
  </si>
  <si>
    <t>Durante el trimestre enero - marzo, se realizó el mantenimiento de los módulos de restauración ecológica implementados en los sectores de Altos de la Estancia (3 hectáreas)  y Nueva Esperanza (2 hectáreas). En Altos de la Estancia se hizo el plateo y poda a 325 árboles, se identificaron para replante un total de 280 individuos vegetales, para lo cual se abrieron 80  huecos. Se recogieron 1843 kilos de desechos sólidos en las Quebradas Santa Rita, Santo Domingo y Carbonera. En Nueva Esperanza se identificaron 11 polígonos para el monitoreo de los procesos de restauración, en los cuales se inventariaron 2380 individuos vegetales, se realizó el plateo de 1100 individuos vegetales y el control de especies invasoras en 1000 metros cuadrados.</t>
  </si>
  <si>
    <t>Desarrollar acciones para la recuperación de zonas del suelo de protección por riesgo.</t>
  </si>
  <si>
    <t xml:space="preserve">No hay avance de la actividad. EL profesional de apoyo esta en proceso de contratación. </t>
  </si>
  <si>
    <t xml:space="preserve">Realizar la gestión para la adopción de los Planes de Manejo Ambiental formulados para los PEDM Cerro de Torca y Cerro La Conejera y la formulación del Plan de Manejo de Peña Blanca. </t>
  </si>
  <si>
    <t>Se continúo con el contrato 20161249 que tiene por objeto el diseño y construcción de andenes y obras complementarias en los PEDM y áreas de interés ambiental  administrados. Las actividades de Diseño, Diagnóstico y Estudios Geotécnicos, y Estudios y Diseños Estructurales ya culminaron.  El contratista hace entrega del Informe de Diagnóstico y el Estudio Geotécnico, los planos arquitectónicos, el informe de Patología, las Memorias Estructurales y los Planos del Levantamiento y Reforzamiento. Actualmente  se encuentra en ejecución la etapa de obra y se realizó la instalación del domo del auditorio.  En el momento se está realizando revisión de precios unitarios de las obras hidráulicas para dar inicio a la construcción de la rampa 1 y 2 que conectarán el auditorio y los baños en el Parque Mirador de los Nevados, ademas se está realizando el análisis de precios unitarios de la cubierta del PVD ubicado en el PEDMEN.</t>
  </si>
  <si>
    <t>Desarrollar las actividades de mejoramiento y sostenibilidad de las áreas administradas con el fin de garantizar condiciones adecuadas para el acceso y disfrute del la ciudadanía</t>
  </si>
  <si>
    <t>Se evaluó la viabilidad técnica de las áreas nuevas a ser incluidas con el fin de ser revisadas por parte de la Gerencia del proyecto. Se elevó la consulta al área jurídica para definir la pertinencia de incluir el área denominada Serranía El Zuque que hace parte de la Reserva Forestal Protectora Bosque Oriental de Bogotá, para potenciarla como un escenario natural de espacio público por su alto valor escénico, paisajístico, histórico y cultural.  Actualmente se evalúa la posibilidad de una administración conjunta del predio Arborizadora Alta.</t>
  </si>
  <si>
    <t>Realizar la gestión para la incorporación de nuevas áreas de PEDM y/o áreas de interés ambiental con potencial de conectividad en la Estructura Ecológica Principal  para el desarrollo de  su administración y manejo.</t>
  </si>
  <si>
    <t>RECURSOS DE RESERVA:
Se continúa con la vigilancia en los parques Soratama, Arborizadora, Entre Nubes y Mirador de los Nevados. 
Se continúa con la ejecución del Convenio de Asociación SDA-CM-20160826 con los cuales se adelantan las siguientes actividades: 
a) PEDMEN
* Zonas verdes: Siembra de árboles 28 individuos, siembra de jardines 228m2, adicion de tierra 3906 m2, plateo a 10741 individuos, riego en 1254m2, podas y talas (fitosanitarias, formación y realce) 1395 individuos, control de especies invasoras en 104137m2, corte y barrido en 18405m2 de zonas verdes, recolección de 4009kg de residuos sólidos, instalación de 23m de empalizadas, transporte de 22215kg de material para compostaje, 
* Zonas duras: limpieza de 13236m2 en zonas duras, instalación y mantenimiento de 5022m de cercas, mantenimiento de 1943m2 de zonas duras, mantenimiento y limpieza de 33 unidades de herramientas y equipos, limpieza de 3 cuerpos de agua, 492 piezas de madera trabajadas y 3082 piezas de cerámica trabajadas.
b) SORATAMA:
*Zonas verdes: Siembra de 384 árboles, siembra en 265 m2 de coberturas verdes herbáceas y jardinería, adición de 571m2 de tierra, plateo a 276 individuos, fertilización con 2000kg de fertilizantes, riego a 10000 árboles, riego en 772m2 de cobertura herbácea y jardines, podas fitosanitarias y de realce en 421 individuos, 29587m2 de control de especies invasoras, corte y barrido de césped en 10239m2, recolecicón de 1850kg de residuos sólidos, instalación y mantneimiento de 870.7m2 de empalizadas, picado de 490kg de material acopiado para compostaje, adecuación e instalación de biomantos en 45m2, 
*Zonas duras:Limpieza de canales y senderos en 57740.4m2, recolección de 950kg de residuos sólidos, limpieza de 15 pocetas, instalación y mantenimiento de 1477m de cercas, mantenimiento de infraestructura en 8219.2 m, limpieza de maquinaria y equipos, 450 piezas de madera trabajadas y actividades en cerámica para decoración de jardines.
 c) MIRADOR DE LOS NEVADOS: 
*Zonas verdes: siembra de 58 individuos, siembra en 820m2 de jardines y huertas, 732m2 de adición de tierra, plateo en 990 árboles, fertilización con 266 kg de fertilizante, riego a 310 árboles, riego en 352 m2,  podas fitosanitarias, de estabilidad y realce en 610 individuos, control de especies invasoras en 547m2, corte y barrido de 2540m2 de césped, recolección de 4721kg de residuos sólidos, 
*Zonas duras: limpieza de 11103 m2 de zonas duras, recolección de 468 kg de residuos sólidos. limpieza de pocetas, instalación y 164 mantenimiento de cercas, mantenimiento de muros y puntos hidráulicos, limpieza de cuerpo de agua y 12 piezas trabajadas. 
RECURSOS DE LA VIGENCIA:
Se inicia el proceso de consolidación del equipo de Parques Ecológicos Distritales de Montaña. Actualmente se cuenta con los administradores de los tres parques y tres profesionales para llevar a cabo la coordinación y apoyo para la adminsitración de los PEDM
PREDIOS PEDMEN:
Se suscribe promesa de compra venta de los predios RT 29 con la escritura pública 258 de 2006 Notaría 58 registrada con Matrícula Inmobiliaria 50S-713313 con un área de 1.079,92 m2; RT 40 con la escritura pública 796 de 2014 Notaria 58 registrada con Matrícula Inmobiliaria 50S-827576 con un área de 795,17 m2; RT 41 con la Escritura pública 796 de 2014 Notaria 58 registrada con Matrícula Inmobiliaria 50S-1126143 con un área de 131,25 m2,  RT 100 con la escritura pública 310 de 2016 Notaria 36 registrada con Matrícula Inmobiliaria 50S-102507 con un área de 17.477,01 m2; y RT 105 con la escritura pública 484 de 2014 Notaria Única de Tibio registrada con Matrícula Inmobiliaria 50S-771670 con un área de 9.378,07 m2. Para un total de 28.861,42m2 (2.88Ha).</t>
  </si>
  <si>
    <t>Implementar las líneas de administración y manejo en los PEDM y áreas de interés ambiental que se encuentren a cargo de la SDA, fortaleciendo la conectividad ecológica con otros elementos de la Estructura Ecológica Principal.</t>
  </si>
  <si>
    <t xml:space="preserve">RESERVAS:  Durante el primer trimestre de 2017 se firmó el acta de inicio del contrato de consultoría SDA-CM-20161267, el 13 de enero de 2017, suscrito con la empresa I0 INGENIERIA LTDA, cuyo objeto es “Realizar el levantamiento topográfico, estudios de títulos y diagnóstico socioeconómico de los predios priorizados para adelantar los procesos de gestión de suelo y adquisición predial en la franja de adecuación de los cerros orientales y otras áreas de interés ambiental para el Distrito” luego de adjudicar el 27 de diciembre de 2016 el concurso de méritos SDA-CM-058-2016.
En el marco del mencionado contrato el contratista realizó la ubicación específica de los predios objeto de estudio contextualizando en el área Forestal Distrital Los Soches.
Para el caso, recopiló la información primaria en la Unidad Administrativa Especial de Catastro Distrital (UAECD), Instituto Geográfico Agustín Codazzi (IGAC) y en la Secretaria de Planeación Distrital. Además, y dio inició a los trabajos sociales, técnicos y jurídicos con la base catastral preliminar.
• Componente Topográfico Social: Se realizan dos visitas de reconocimiento preliminar para determinar las condiciones topográficas de la zona de estudio y el acercamiento a la comunidad a través de la metodología social propuesta en el anexo 4 del documento.
• Componente Catastral y Jurídico: Se indica el alcance del estado jurídico preliminar para determinar los propietarios y los límites de los predios que intersectan el polígono teniendo en cuenta lo establecido en el componente catastral.
La consultoría planteó la metodología y enfoque organizacional basado en la gerencia de proyectos y presentó el plan de trabajo y el cronograma de acuerdo a las componentes del proyecto y a los productos entregables: Análisis y recopilación de información preliminar, levantamiento Topográfico, Estudio de Títulos, Estudio Socioeconómico, informe final. 
De otra parte, La Dirección de Gestión Ambiental continúa de manera autónoma la gestión predial de los inmuebles ubicados en el Cerro de Juan Rey,  en consecuencia se adelanta el reparto notarial y proyección de minutas de los inmuebles identificados así: RT 29, RT 40, RT 41, RT 46 y RT 100 del Cerro de Juan Rey del Parque Entrenubes. 
Así mismo, se continuó con la ejecución del convenio interadministrativo 983 de 2013 SDA-IDRD, para lo cual se ejecutaron actividades propias del proceso de adquisición predial, pago de los predios ubicados en el Cerro de Juan Rey identificados con los RT 80 y RT 105.
Con el fin de facilitar a futuro el desarrollo de actividades de recuperación, protección y preservación en los parques ecológicos distritales de humedal y la implementación de sus planes de manejo ambiental, funciones que competen tanto a la Secretaria Distrital de Ambiente como a la Empresa de Acueducto y Alcantarillado de Bogotá”, y en particular en el Parque Ecológico Distrital de Humedal Capellanía, se realiza la gestión de apoyo técnico y jurídico al proceso de adquisición en el marco del Convenio 030 de 2009 suscrito con la EAB-ESP. Hay 7 predios que se encuentran en proceso de adquisición.
VIGENCIA: Con cargo a la vigencia no hay reporte aún según programación. </t>
  </si>
  <si>
    <t>Se continúo con el contrato 20161302 que tiene por objeto elaborar los Estudios y diseños de las obras de mitigación de riesgos por procesos morfodinámicos en la margen izquierda de la cuenca alta de la quebrada Hoya del Ramo.  El consorcio hace entrega del Primer Producto el cual contiene la Recopilación y Análisis de información, el Levantamiento Topográfico y los Estudios Básicos.  Este Producto está pendiente de aceptación por parte de la SDA.   
Se plantea la posibilidad de la suspensión del Contrato 20161302 ha hasta tanto se cuente con solución para brindar seguridad a los equipos y al personal en campo.</t>
  </si>
  <si>
    <t>Ejecutar el contrato de consultoría que tiene como propósito  realizar los estudios y diseños para la construcción de obras de mitigación de riesgos por procesos morfodinámicos en la Quebrada Hoya del Ramo en el Parque Entrenubes.</t>
  </si>
  <si>
    <t>No aplica para este periodo</t>
  </si>
  <si>
    <t>Ejecutar  la construcción del Aula del Mirador de Juan Rey y su interventoría</t>
  </si>
  <si>
    <t xml:space="preserve">Durante el primer trimestre del 2017 se hizo la revisión de los permisos necesarios para las construcción del Aula Ambiental del Mirador Juan Rey.  Actualmente nos encontramos recopilando información de soporte para solicitar permisos de Codensa y Acueducto requeridos para las actividades de construcción y que deben ser anexadas al proceso de licitación. Se encuentra en proceso de contratación el arquitecto que hará el seguimiento de esta actividad. </t>
  </si>
  <si>
    <t xml:space="preserve">Efectuar el proceso precontractual para la contratación de la  construcción y la interventoría de la obra del  Aula Ambiental del Mirador de Juan Rey. </t>
  </si>
  <si>
    <t>Las acciones articuladas de administración hacen referencia a la gestión que adelanta cada administrador en los PEDH con miras a su protección y recuperación, en este sentido, durante el primer trimestre de 2017, las mismas fueron adelantadas con normalidad por parte de los administradores. Actualmente, se encuentran contratados los administradores de los PEDH Juan Amarillo, Córdoba, Capellanía, Meandro del Say, Torca y Guaymaral, Tibanica y La Conejera. Todos ellos adelantan sus actividades de administración ( acciones de vigilancia, mantenimiento de franjas acuática y terrestre, monitoreo a biodiversidad y servicios ecosistémicos, gestión social y educación ambiental) además de la gestión y seguimiento de acuerdo a las  funciones específicas que se definieron para tal fin.</t>
  </si>
  <si>
    <t>Ejecutar acciones articuladas de administración, manejo integral y seguimiento de los PEDH</t>
  </si>
  <si>
    <t>Durante el primer trimestre de 2017, con cargo a la reserva presupuestal de 2016, se vienen adelantando las actividades   de mantenimiento silvicultural, manejo adaptativo y mantenimiento de senderos, barandas y puentes, en desarrollo del Contrato Interadministrativo No. SDA-CD-20161172 suscrito con Aguas Bogotá. En desarrollo del mismo y  como resultado de su ejecución se obtuvo un área intervenida total de 227.6 hectáreas en Parques Ecológicos Distritales de Humedal, distribuidas de la siguiente manera:
  - Juan Amarillo: 56,94 ha.
  - Conejera: 16.24 ha.
  - Tunjo: 18,64 ha.
  - Capellanía: 22.03 ha.
  - Meandro del Say: 18.98 ha.
  - Burro: 9.27 ha.
  - Techo: 4.28 ha.
  - La Vaca: 3.71 ha.
  - Salitre: 2.12 ha.
  - Córdoba: 24.68
  - Torca-Guaymaral:  35.09
  - Santa María del Lago: 5,49
Las intervenciones arriba mencionadas corresponden al 66 % de la intervención total contratada con recursos de la reserva, si bien presupuestalmente no se ha evidenciado el avance en la ejecución de los recursos ya que los pagos de enero, febrero y marzo están programados para el mes de abril.
En este sentido y entendiendo que el contrato suscrito en 2016 finaliza en el mes de mayo, las actividades de mantenimiento programadas para el 2017, se iniciarán y reportarán a partir del tercer trimestre del año 2017.</t>
  </si>
  <si>
    <t>Adelantar el mantenimiento del 100% del área efectiva de la franja terrestre en 14 PEDH.</t>
  </si>
  <si>
    <t>Como gestión para la vigencia Enero - Marzo  de 2017 en cuanto al desarrollo de 15 diagnósticos se planteó el cronograma de entrega de avance de la siguiente manera:
-  Abril 2017: Revisión de información secundaria de los componentes físicos y bióticos, tales como , noticias, publicaciones, investigaciones, informes y/o datos historicos.
- Mayo de 2017: Se entregará a la Coordinadora el borrador de línea base.
- Junio y Julio de 2017: Verificación de información en campo (monitoreo, georeferenciació, entre otros).
- Agosto y Septiembre de 2017: Actualización de línea base con datos de campo.
- Octubre de 2017: Presentación de diágnosticos finalizados para revisión por parte de la Coordinación y  Subdirección.
- Noviembre y Diciembre de 2017:  Presentación documento final.
Es importante mencionar que para los PEDH de Tunjo y El Salitre se encuentra contratada una firma especializada para tal fin (Consorcio J.A - Contrato de Consultoría N. 1430 de 2015 ). 
Para el Humedal La Isla desde el 23 de Junio de 2016 se suspendieron actividades del Plan de Manejo Ambiental del Parque Ecológico Distrital de Humedal La Isla, debido a que el Ministerio del Interior expidió la Certificación N. 625 del 22 de Junio de 2016, mediante, la cual, certifica presencia de la Comunidad Indígena Muisca de Bosa de la Etnia Muisca en el área del Proyecto “Formular participativamente el Planes de Manejo Ambiental del Parque  Ecológico Distrital de Humedal La Isla".
Ante el recurso de reposición enviado por la SDA respecto al tema, el Ministerio del Interior ratificó mediante la Resolución 39 del 24 de Octubre de 2016, la presencia de la Comunidad Indígena Muisca de Bosa de la Etnia Muisca en el área del Proyecto “Formular participativamente el Planes de Manejo Ambiental del Parque  Ecológico Distrital de Humedal La Isla”.
En la actualidad la SDA se encuentra a la espera de que el Consultor entregue, como parte del objeto contractual de la citada Consultoría, los insumos técnicos acordados. entre ellos el diágnostico de los PEDH  Tunjo y  El Salitre.</t>
  </si>
  <si>
    <t>Realizar la actualización de doce (12) diagnósticos en los PEDH que tienen PMA declarado.</t>
  </si>
  <si>
    <t>Durante el primer trimestre de 2017, se han realizado gestiones con el Ministerio de Ambiente y Desarrollo Sostenible para definir los términos en los cuales se puede realizar una publicación conjunta sobre la especie  Eremophilus mutisii, en el marco del  “PROGRAMA NACIONAL PARA LA CONSERVACIÓN DE LA ESPECIE ENDÉMICA DE COLOMBIA: PEZ CAPITÁN DE LA SABANA”. De acuerdo a lo anterior, actualmente se  tiene avanzada la formulación del estudio previo para la contratación del mencionado proceso.</t>
  </si>
  <si>
    <t>Realizar una publicación científica sobre el programa nacional para la conservación de la especie endémica de colombia: pez capitán de la sabana (Eremophilus mutisii). asociada a los humedales</t>
  </si>
  <si>
    <t>En el primer trimestre de 2017 se han realizado mesas territoriales en los Humedales de Capellanía, Meandro del Say, Burro, Vaca, Techo,  Juan Amarillo, Conejera, Córdoba, Jaboque, Santa María del Lago, Tibanica. Las mismas contaron con  participación  interinstitucional y comunitaria y buscan articular la grestión a adelantar en cada humedal.</t>
  </si>
  <si>
    <t>Realizar Mesas Territoriales en cada uno de los Parques Ecológicos Distritales de Humedal.</t>
  </si>
  <si>
    <t>Frente a esta actividad es importante resaltar, que su ejecución va ligada a la elaboracion de los diseños que se mencionan en la actividad anterior. En este orden de ideas y de acuerdo a la planeación realizada, la meta de ejecución se dejó para el último trimestre de la vigencia, durante la cual se pretende tener contratada la construcción del aula para el Humedal Córdoba de manera que los recursos puedan comprometerse en 2017 y ejecutarse durante el primer semestre de 2018.</t>
  </si>
  <si>
    <t xml:space="preserve">Ejecutar adecuación física en 14 Parques Ecológicos Distritales de Humedal a través de intervenciones en zona de manejo y preservación ambiental-ZMPA para la construcción de aulas ambientales con base en los diseños que actualmente se tienen para los humedales de Córdoba y Juan Amarillo. </t>
  </si>
  <si>
    <t>Durante el primer trimestre del año 2017, se realizó la revisión de diseños existentes para la construcción de aulas en humedales. Así mismo, se están evaluando actualmente las condiciones técnicas y económicas para realizar la contratación de un consultor en diseño paisajístico que efectúe la actualización de los diseños.</t>
  </si>
  <si>
    <t>Elaborar el diseño tipo para las aulas en PEDH.</t>
  </si>
  <si>
    <t>Durante el primer trimestre del 2017, y de manera articulada con la Empresa de Acuedcuto de Bogotá, se realizó el seguimiento al cumplimiento de los doce (12)  Planes de Manejo Ambienta en PEDH que han sido adoptados de manera oficial. En este ejercicio, se registró en una matriz diseñada para el  seguimiento, el avance con corte a 31 de marzo de 2017, de los programas y actividades desarrollados en los diferentes humedales, de acuerdo a las estrategias definidas en cada Plan de Manejo y a la información que se tiene al respecto.</t>
  </si>
  <si>
    <t xml:space="preserve">Realizar el seguimiento a las acciones de cumplimiento de los Planes de Manejo Ambiental de los PEDH declarados (12 PEDH), </t>
  </si>
  <si>
    <t>Durante el primer trimestre de la vigencia 2017, se realizó  avance en la programación del plan de intervenciones de los PEDH La Vaca, Capellanía, Juan Amarillo, La Conejera, Torca y Guaymaral. El mismo contiene las actividades a desarrollar en cada humedal durante la vigencia 2017, de manera articulada con las otras entidades que tienen competencia en estos ecosistemas y en concordancia con lo estipulado en la Política Distrital de Humedales, en cuanto a las estrategias y programas a adelantar en los Parques Ecológicos Distritales de Humedal.</t>
  </si>
  <si>
    <t>Elaborar el  plan de intervenciones por parte de la SDA en los PEDH.</t>
  </si>
  <si>
    <t xml:space="preserve">En lo que respecta al primer trimestre del año 2017, la Subdirección de Ecosistemas y Ruralidad - SER de la Secretaría Distrital de Ambiente, generó Informes Técnicos relacionados  con el alinderamiento de las siguientes fuentes hídricas y canales:  1. Canal Afidro; 2. Quebrada El Chicó y Canal Museo El Chicó, los cuales se encuentran en etapa de revisión por parte de la Dirección de Gestión Ambiental de la  entidad. 
Adicionalmente, y como parte de la atención a solicitudes atendidas por el equipo de Declaratoria de Nuevas Áreas protegidas sobre afectaciones a  los elementos que conforman el sistema hídrico y los componentes de la Estructura Ecológica  Principal del Distrito Capital  y sus conectores,  la Subdirección de Ecosistemas y Ruralidad - SER, generó los siguientes Informes Técnicos/ Conceptos Técnicos y respuestas de la siguiente manera, teniendo como soporte la base de datos reportada por el Forest de la entidad:
INFORMES TÉCNICOS - TRES (3)
CONCEPTOS TÉCNICOS -  DOS (2)
RESPUESTAS A SOLICITUDES DE USUARIOS EXTERNOS - NOVENTA Y SEIS (96).
RESPUESTAS A SOLICITUDES DE USUARIOS INTERNOS DE LA SDA -  TREINTA Y CINCO (35)
</t>
  </si>
  <si>
    <t xml:space="preserve">Evaluar y emitir insumos técnicos a través de informes y conceptos técnicos para el desarrollo de los procesos de alinderamiento y/o afectación de los elementos del sistema hídrico y de la EEP del D.C. </t>
  </si>
  <si>
    <t xml:space="preserve">Esta actividad no tiene programación para el  trimestre. </t>
  </si>
  <si>
    <t xml:space="preserve">Participar en acciones de gestión institucional y apoyo técnico orientado a avalar los conceptos técnicos y/o estudios realizados por entidades distritales y regionales orientados a la definición y/o recategorización de áreas protegidas en ecosistemas de páramo y bosque alto andino; así como, de elementos de la Estructura Ecológica Principal – EEP en el Distrito Capital. </t>
  </si>
  <si>
    <t>Para la generación de la cartografía oficial  en lo que respecta a  los componentes físico y biótico del área priorizada para declaratoria como nueva área protegida,  es imprescindible previamente generar  una base de datos que contenga la cartografía básica y temática, que haya sido producida por diferentes entidades y organizaciones, que pueda ser utilizada como fuente de información para el cumplimiento de la meta, en especial aquella que tenga el carácter oficial que provee el Instituto Geográfico Agustín Codazzi - IGAC ,  como entidad encargada de producir el mapa oficial y la cartografía básica de Colombia. 
Para tal efecto mediante el radicado 2016EE175246 del 6 de octubre de 2016, la Subdirección de Ecosistemas y Ruralidad - SER de la Secretaría Distrital de Ambiente, solicitó al IGAC la entrega de la  información relacionada en el escrito  correspondiente a  cartografía digital en formato shape, aerofotografías e imágenes de satélite del área de interés localizada en la ruralidad del Distrito Capital; como respuesta a dicha petición, la Subdirección de Geografía y Cartografía del IGAC, respondió y comunicó  a dos profesionales de la SER el día 27 de febrero de 2017 mediante correo electrónico institucional que, atendiendo el radicado IGAC No. 8002017ER520 del 17 de Enero de 2017,  se aprueba la solicitud presentada y establece los requisitos para la entrega de la información. 
En las actuales circunstancias la SER se encuentra a la espera de recibir la información solicitada.
No obstante lo expuesto  y en aras de dar cumplimiento a la actividad relacionada, la SER ha realizado el análisis de la cartografía existente en la Secretaría Distriital de Ambiente y la enviada  por  la Unidad Administrativa Especial denominada Parques Nacionales Naturales de Colombia,  remitida mediante correo electrónico a la Subdirección de Ecosistemas y Ruralidad.</t>
  </si>
  <si>
    <t>Generar la cartografía oficial temática para los componentes físico y biótico anexa a la documentación técnica de soporte para la declaratoria de nuevas áreas protegidas de páramo y/o bosques alto andinos</t>
  </si>
  <si>
    <t>Para el periodo a reportar,  se avanzó en la consecución de información secundaria a partir de las visitas técnicas realizadas  al área priorizada para la incoporación como nueva área protegida localizada en la zona  de páramo correspondiente a la cuenca del río Blanco en la Localidad 20 - Sumapaz, la cual en la actualidad es objeto de estudio para la conformación del documento técnico de soporte que conlleve a la declaratoria de las 100 nuevas hectáreas de áreas protegidas; lo anterior en cumplimiento de la meta  señalada.  El porcentaje de avance general del documento es del 25% el cual se encuentra continuamente en proceso de alimentación y revisión.</t>
  </si>
  <si>
    <t>Emitir insumos técnicos a través de informes y conceptos técnicos de los componentes físico y biótico para la declaratoria de Nuevas Áreas Protegidas en Ecosistemas de páramos y bosques alto andinos dentro del Distrito Capital.</t>
  </si>
  <si>
    <t xml:space="preserve">En el marco de la gestión para la declaratoria de nuevas áreas protegidas, fue priorizado un polígono de aproximadamente 600 ha, ubicado en el área de páramo correspondiente a la cuenca del río Blanco en la Localidad 20 - Sumapaz. El equipo técnico revisó  los siguientes  documentos existentes, relacionados con los lineamientos técnicos de declaratoria, caracterizaciones biofísicas de áreas potenciales y con el área priorizada para el cumplimiento de la meta de declarar 100 hectáreas de nuevas áreas protegidas en el Distrito Capital, así:
1.  Diagnóstico para la Recategorización de las  Áreas Protegidas del Orden Distrital ubicadas en las cuencas del río Blanco y Río Sumapaz localidad de Sumapaz.
2. Diagnóstico Territorial de la localidad de Sumapaz, Bogotá - Distrito Capital, ILSA 2012.
3. Plan de Desarrollo Sostenible de la zona de reserva campesina del Sumapaz (Bogotá D.C.) 2014 - 2030 
4. Rivera D, Rodríguez C. Ministerio de Ambiente Vivienda y Desarrollo Territorial, 2011. GUÍA DIVULGATIVA DE CRITERIOS PARA LA DELIMITACIÓN DE PÁRAMOS DE COLOMBIA.
5. Instituto Alexander von Humboltd, 2010. Definición de criterios para la delimitación de páramos en el país y de lineamientos para su conservación. 
6. UAESPNN, 2009. Ruta para la declaratoria de nuevas áreas y ampliaciones en el Sistema de Parques Nacional de Colombia. 
7. DIRECCIÓN DE BOSQUES, BIODIVERSIDAD Y SERVICIOS ECOSISTÉMICOS MINISTERIO DE AMBIENTE Y DESARROLLO SOSTENIBLE, 2014. Ruta declaratoria de nuevas áreas y ampliación de áreas del sistema nacional de áreas protegidas. 
8. Ministerio de Ambiente Vivienda y Desarrollo Territorial, 2010. Decreto 2372 de 2010 “Por el cual se reglamenta el Decreto-ley 2811 de 1974, la Ley 99 de 1993, la Ley 165 de 1994 y el Decreto-ley 216 de 2003, en relación con el Sistema Nacional de Áreas Protegidas, las categorías de manejo que lo conforman y se dictan otras disposiciones”.
9. Ministerio de ambiente y Desarrollo Sostenible, 2015. Resolución 1125 “Por la cual se adopta la ruta para la declaratoria de áreas protegidas”.
10. IAvH, 2016. Guía para la elaboración de los documentos síntesis para la declaratoria de nuevas áreas protegidas regionales.
11. SIRAP Macizo, Caicedo I. Guía básica con las determinantes ambientales para la incorporación de la biodiversidad y las áreas protegidas en Planes, Planes Básicos, y Esquemas de Ordenamiento Territorial.
12. CAR, IAvH, 2008. Propuesta de Estructura Ecológica Principal para la Región Central. 
13. CAR, IAvH, 2008. Lineamientos de Política Ambiental para la Región Central.
14. Useche C; Sarmiento M. Estructura Ecológica Regional de Bogotá – Cundinamarca.
15. Secretaría Distrital de Ambiente – Instituto Distrital de Gestión de Riesgos y Cambio Climático, 2015. Plan Distrital de Gestión de Riesgos y adaptación y Cambio Climático para Bogotá 2015 – 2050. 
16. Secretaría Distrital de Ambiente, 2012. Infraestructura y áreas protegidas en Bogotá – Cundinamarca Diagnóstico y evaluación preliminar para la construcción de líneas estratégicas en el Ordenamiento Territorial.
17. Aportes a la delimitación del páramo mediante la identificación de los límites inferiores del ecosistema a escala
1:25.000 y análisis del sistema social asociado al territorio: Complejo de Páramos Jurisdicciones – Santurbán –
Berlín Departamentos de Santander y Norte de Santander / Carlos Enrique Sarmiento Pinzón y Paula Ungar,
editores -- Bogotá: Instituto de Investigación de Recursos Biológicos Alexander von Humboldt, 2014. 
18. CHISACÁ, UN RECORRIDO POR LOS PÁRAMOS ANDINOS. Paola Pedraza-Peñalosa, Julio Betancur y Pilar Franco-Rosselli. 2004.
</t>
  </si>
  <si>
    <t>Revisar estudios existentes sobre las áreas de páramo y ecosistemas altoandinos que conforman la Estructura Ecológica Principal del Distrito Capital, en los componentes hidrológico, geológico, biótico y paisajístico.</t>
  </si>
  <si>
    <t>7, OBSERVACIONES AVANCE TRIMESTRE_1 ENERO AL 31 DE MARZO   DE_2017</t>
  </si>
  <si>
    <r>
      <t xml:space="preserve">5, PONDERACIÓN HORIZONTAL AÑO: </t>
    </r>
    <r>
      <rPr>
        <b/>
        <u val="single"/>
        <sz val="10"/>
        <rFont val="Arial"/>
        <family val="2"/>
      </rPr>
      <t>2017</t>
    </r>
  </si>
  <si>
    <t>Upr Rio Tunjuelo, Upr Rio Blanco, Upr Rio Sumapaz UPR Norte</t>
  </si>
  <si>
    <t>Sumapaz, Usme y Ciudad Bolívar, Santa Fe Chapinero Suba</t>
  </si>
  <si>
    <t>Suelo de protección asociado a los Parques Ecológicos Distritales de Humedal y de Montaña declarados en la zona urbana del Distrito Capital.</t>
  </si>
  <si>
    <t>Polígonos 1 y 2</t>
  </si>
  <si>
    <t>Fontibón, Suba, Bolivia, El prado, Niza, Tibabuyes, Minuto de Dios, Guaymaral, Corabastos, Arborizadora, La Academia, Capellania, La Alhambra, Calandaima, Garces Navas, Engativá, La floresta, El Rincón, Boyaca Real, Alamos, Bosa Central, Tintal Sur, Paseo de Los Libertadores, Castilla, Zona Franca, Venecia. La Gloria y Los Libertadores, Entrenubes, Alfonso López, Gran Yomasa, Danubio, Los Comuneros, Molinos, Diana Turbay y La Flora.</t>
  </si>
  <si>
    <t>Tunjuelito, Suba, Usaquen, Kennedy, Engativá, Fontibón, Bosa, Rafael Uribe Uribe, Usme y San Cristobal</t>
  </si>
  <si>
    <t>Barrios aledaños, cuencas y PEDMEN</t>
  </si>
  <si>
    <t>Arborizadora Alta, Jacqueline, Villa del Río, Boita y San Francisco Rural.</t>
  </si>
  <si>
    <t>UPZ 96, 92, 94 y San Francisco Rural</t>
  </si>
  <si>
    <t>Usme, San Cristobal, Rafael Uribe, Ciudad Bolivar, Kennedy-Fontibon</t>
  </si>
  <si>
    <t>localidades de Santafe y Candelaria, en las quebradas Padre Jesus(4,4ha), Mochon del Diablo(2,7ha) y San Bruno(4,2ha). En la localidad de Bosa rio Tunjuelo sector villa del rio(1,7 ha), en  Tunjuelito (Macro-Guadalupe 0,8ha), Boita 1 (2,0ha), Jacqueline (1,5 ha), Villa del rio (3,7ha), Arbolrizadora alta sectores 1,2,3 y 4 (7,0ha), y predios priorizados en el PEDMEN (21,4ha).</t>
  </si>
  <si>
    <t>Usme Centro y Río Blanco (Sumapaz)</t>
  </si>
  <si>
    <t>Polígono (ZMPA)  y Linea (Quebradas)</t>
  </si>
  <si>
    <t>Usme, Sumapaz</t>
  </si>
  <si>
    <t>Poligono</t>
  </si>
  <si>
    <t>4 hectáreas del polígono de
Altos de la Estancia y 6 en Nueva Esperanza</t>
  </si>
  <si>
    <t>Altos del Zuque</t>
  </si>
  <si>
    <t>La Gloria</t>
  </si>
  <si>
    <t>San Cristóbal</t>
  </si>
  <si>
    <t>Zuque</t>
  </si>
  <si>
    <t>Jerusalen</t>
  </si>
  <si>
    <t xml:space="preserve"> </t>
  </si>
  <si>
    <t>Polígono, entregado en archivo tipo shape file a la profesional encargada.</t>
  </si>
  <si>
    <t>PARQUE POPULAR SALITRE</t>
  </si>
  <si>
    <t>PARQUE SALITRE</t>
  </si>
  <si>
    <t xml:space="preserve">* RONDA
</t>
  </si>
  <si>
    <t>*MUZU
*PARQUE EL TUNAL</t>
  </si>
  <si>
    <t>Comunidad Muisca de la localidad Bosa</t>
  </si>
  <si>
    <t>*SAN BERNARDINO XXII
*SAN BERNARDINO XXV URBANO</t>
  </si>
  <si>
    <t>TINTAL SUR</t>
  </si>
  <si>
    <t>SANTA MARIA</t>
  </si>
  <si>
    <t>BOYACA REAL</t>
  </si>
  <si>
    <t>*EL DORADO
*CIUDADELA COLSUBSIDIO
*BOLIVIA ORIENTAL
*BOCHICA II
*CIUDAD BACHUE
*LUIS CARLOS GALAN</t>
  </si>
  <si>
    <t>*BOLIVIA
*MINUTO DE DIOS</t>
  </si>
  <si>
    <t>*SANTA CECILIA
*LISBOA
*TIBABUYES
*LA CAROLINA DE SUBA
*LECH WALESA
*LAGO DE SUBA
*AURES
*TTES DE COLOMBIA
*SAN CAYETANO
*RINCON DE SUBA
*RINCON ALTAMAR
*SANTA TERESA DE SUBA</t>
  </si>
  <si>
    <t xml:space="preserve">*TIBABUYES
EL RINCON
</t>
  </si>
  <si>
    <t>*GARCES NAVAS
*ENGATIVA</t>
  </si>
  <si>
    <t>*TUNA RURAL
*LAS MERCEDES *SUBA RURAL
*TIBABUYES II
*SABANA DE TIBABUYES NORTE
*RINCON DE SANTA INES
*TUNA BAJA
*VILLA HERMOSA</t>
  </si>
  <si>
    <t>*SUBA
*TIBABUYES</t>
  </si>
  <si>
    <t xml:space="preserve">*CASABLANCA SUBA URBANO
*CASABLANCA SUBA
</t>
  </si>
  <si>
    <t>*LA ACADEMIA
*GUAYMARAL
Área sin UPZ - Ni barrio</t>
  </si>
  <si>
    <t>*TORCA I
*TORCA RURAL II</t>
  </si>
  <si>
    <t xml:space="preserve">1.  PASEO DE LOS LIBERTADORES
</t>
  </si>
  <si>
    <t>*NIZA SUR
*POTOSI
*PUENTE LARGO
*MONACO
*BATAN
*PRADO VERANIEGO SUR</t>
  </si>
  <si>
    <t xml:space="preserve">*NIZA
*EL PRADO
</t>
  </si>
  <si>
    <t>*EL CHANCO I
*ZONA FRANCA</t>
  </si>
  <si>
    <t>*FONTIBON</t>
  </si>
  <si>
    <t>*PUERTA DE TEJA
*FERROCAJA FONTIBON</t>
  </si>
  <si>
    <t>*CAPELLANIA
*FONTIBON</t>
  </si>
  <si>
    <t>*SAN BERNARDINO I
*VILLA ANNY I</t>
  </si>
  <si>
    <t>BOSA CENTRAL</t>
  </si>
  <si>
    <t>*EL VERGEL ORIENTAL
*NUEVO TECHO</t>
  </si>
  <si>
    <t>CASTILLA</t>
  </si>
  <si>
    <t>*CORABASTOS
*CHUCUA DE LA VACA III
*VILLA NELLY III SECTOR
*CHUCUA DE LA VACA I</t>
  </si>
  <si>
    <t>CORABASTOS</t>
  </si>
  <si>
    <t>Humedal La Vaca</t>
  </si>
  <si>
    <t>*CIUDAD TECHO II
*TINTALA</t>
  </si>
  <si>
    <t>CALANDAIMA</t>
  </si>
  <si>
    <r>
      <rPr>
        <b/>
        <sz val="9"/>
        <color indexed="8"/>
        <rFont val="Arial"/>
        <family val="2"/>
      </rPr>
      <t xml:space="preserve">a) Nuevas áreas protegidas en Ruralidad: </t>
    </r>
    <r>
      <rPr>
        <sz val="9"/>
        <color indexed="8"/>
        <rFont val="Arial"/>
        <family val="2"/>
      </rPr>
      <t xml:space="preserve">942 
</t>
    </r>
    <r>
      <rPr>
        <b/>
        <sz val="9"/>
        <color indexed="8"/>
        <rFont val="Arial"/>
        <family val="2"/>
      </rPr>
      <t xml:space="preserve">b) Elementos conectores de la EEP del D.C.: </t>
    </r>
    <r>
      <rPr>
        <sz val="9"/>
        <color indexed="8"/>
        <rFont val="Arial"/>
        <family val="2"/>
      </rPr>
      <t xml:space="preserve">366013
</t>
    </r>
    <r>
      <rPr>
        <b/>
        <sz val="9"/>
        <color indexed="8"/>
        <rFont val="Arial"/>
        <family val="2"/>
      </rPr>
      <t>TOTAL: 366955</t>
    </r>
  </si>
  <si>
    <t>a) Nuevas áreas protegidas en Ruralidad: 462 
b) Elementos conectores de la EEP del D.C.: 190971</t>
  </si>
  <si>
    <r>
      <rPr>
        <b/>
        <sz val="9"/>
        <color indexed="8"/>
        <rFont val="Arial"/>
        <family val="2"/>
      </rPr>
      <t xml:space="preserve">a) Nuevas áreas protegidas en Ruralidad: </t>
    </r>
    <r>
      <rPr>
        <sz val="9"/>
        <color indexed="8"/>
        <rFont val="Arial"/>
        <family val="2"/>
      </rPr>
      <t xml:space="preserve">480 
</t>
    </r>
    <r>
      <rPr>
        <b/>
        <sz val="9"/>
        <color indexed="8"/>
        <rFont val="Arial"/>
        <family val="2"/>
      </rPr>
      <t>b) Elementos conectores de la EEP del D.C.: 175042</t>
    </r>
  </si>
  <si>
    <r>
      <rPr>
        <b/>
        <sz val="9"/>
        <rFont val="Arial"/>
        <family val="2"/>
      </rPr>
      <t>a) Polígono: Nuevas áreas protegidas</t>
    </r>
    <r>
      <rPr>
        <sz val="9"/>
        <color indexed="8"/>
        <rFont val="Arial"/>
        <family val="2"/>
      </rPr>
      <t xml:space="preserve"> en Ruralidad (polígono formato shape y pdf adjunto). 
</t>
    </r>
    <r>
      <rPr>
        <b/>
        <sz val="9"/>
        <color indexed="8"/>
        <rFont val="Arial"/>
        <family val="2"/>
      </rPr>
      <t xml:space="preserve">b) Polígono: Para cada elemento conector de la EEP del D.C. </t>
    </r>
    <r>
      <rPr>
        <sz val="9"/>
        <color indexed="8"/>
        <rFont val="Arial"/>
        <family val="2"/>
      </rPr>
      <t xml:space="preserve">con concepto o informe técnico elaborado (polígono formato pdf adjunto dentro del respectivo concepto o informe técnico)
</t>
    </r>
  </si>
  <si>
    <r>
      <rPr>
        <b/>
        <sz val="9"/>
        <rFont val="Arial"/>
        <family val="2"/>
      </rPr>
      <t xml:space="preserve">a) Nuevas áreas protegidas: </t>
    </r>
    <r>
      <rPr>
        <sz val="9"/>
        <color indexed="8"/>
        <rFont val="Arial"/>
        <family val="2"/>
      </rPr>
      <t xml:space="preserve">Polígonos en Veredas La Regadera, San Benito, Arrayan, Betania, El Tabaco, El Istmo, Chisaca, Laguna Verde, Curubital, Los Andes, Los Arrayanes, La Unión. 
</t>
    </r>
    <r>
      <rPr>
        <b/>
        <sz val="9"/>
        <color indexed="8"/>
        <rFont val="Arial"/>
        <family val="2"/>
      </rPr>
      <t>b) Elementos conectores de la EEP del D.C.:</t>
    </r>
    <r>
      <rPr>
        <sz val="9"/>
        <color indexed="8"/>
        <rFont val="Arial"/>
        <family val="2"/>
      </rPr>
      <t xml:space="preserve"> Ciudad Bolívar, Usme, Rafael Uribe Uribe, Suba, Chapinero.</t>
    </r>
  </si>
  <si>
    <r>
      <rPr>
        <b/>
        <sz val="9"/>
        <rFont val="Arial"/>
        <family val="2"/>
      </rPr>
      <t>a) Nuevas áreas protegidas:</t>
    </r>
    <r>
      <rPr>
        <sz val="9"/>
        <color indexed="8"/>
        <rFont val="Arial"/>
        <family val="2"/>
      </rPr>
      <t xml:space="preserve"> UPR RIO TUNJUELO y UPR RIO BLANCO. 
</t>
    </r>
    <r>
      <rPr>
        <b/>
        <sz val="9"/>
        <color indexed="8"/>
        <rFont val="Arial"/>
        <family val="2"/>
      </rPr>
      <t xml:space="preserve">b) Elementos conectores de la EEP del D.C.: </t>
    </r>
    <r>
      <rPr>
        <sz val="9"/>
        <color indexed="8"/>
        <rFont val="Arial"/>
        <family val="2"/>
      </rPr>
      <t>70 jerusalen;  27 Suba; 63 Mochuelo; 56 Danubio; 88 El Refugio.</t>
    </r>
  </si>
  <si>
    <r>
      <rPr>
        <b/>
        <sz val="9"/>
        <rFont val="Arial"/>
        <family val="2"/>
      </rPr>
      <t>a) Nuevas áreas protegidas:</t>
    </r>
    <r>
      <rPr>
        <sz val="9"/>
        <color indexed="8"/>
        <rFont val="Arial"/>
        <family val="2"/>
      </rPr>
      <t xml:space="preserve"> Usme y Sumapaz (Rural).</t>
    </r>
    <r>
      <rPr>
        <b/>
        <sz val="9"/>
        <color indexed="8"/>
        <rFont val="Arial"/>
        <family val="2"/>
      </rPr>
      <t xml:space="preserve"> 
b) Elementos conectores de la EEP del D.C.: </t>
    </r>
    <r>
      <rPr>
        <sz val="9"/>
        <color indexed="8"/>
        <rFont val="Arial"/>
        <family val="2"/>
      </rPr>
      <t>Ciudad Bolívar, Usme, Rafael Uribe Uribe, Suba, Chapinero.</t>
    </r>
  </si>
  <si>
    <r>
      <rPr>
        <b/>
        <sz val="10"/>
        <rFont val="Arial"/>
        <family val="2"/>
      </rPr>
      <t>Nuevas áreas protegidas:</t>
    </r>
    <r>
      <rPr>
        <sz val="11"/>
        <color theme="1"/>
        <rFont val="Calibri"/>
        <family val="2"/>
        <scheme val="minor"/>
      </rPr>
      <t xml:space="preserve"> 
Siete (7) Polígonos - Localidad de Sumapaz 
</t>
    </r>
    <r>
      <rPr>
        <b/>
        <sz val="10"/>
        <rFont val="Arial"/>
        <family val="2"/>
      </rPr>
      <t>Elementos conectores de la EEP del D.C.</t>
    </r>
    <r>
      <rPr>
        <sz val="11"/>
        <color theme="1"/>
        <rFont val="Calibri"/>
        <family val="2"/>
        <scheme val="minor"/>
      </rPr>
      <t>: Polígonos en sistema hídrico, Sistema de áreas protegidas y suelo de protección del D.C. ubicados en localidades de Ciudad Bolívar, Usme, Rafael Uribe Uribe, Suba, Chapinero.</t>
    </r>
  </si>
  <si>
    <t>7,2 Seguimiento Junio</t>
  </si>
  <si>
    <t>7,1 Seguimiento Marzo</t>
  </si>
  <si>
    <t>6,2 Actualización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</si>
</sst>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_([$$-240A]\ * #,##0_);_([$$-240A]\ * \(#,##0\);_([$$-240A]\ * &quot;-&quot;??_);_(@_)"/>
    <numFmt numFmtId="171" formatCode="0.0%"/>
    <numFmt numFmtId="172" formatCode="_ * #,##0_ ;_ * \-#,##0_ ;_ * &quot;-&quot;??_ ;_ @_ "/>
    <numFmt numFmtId="173" formatCode="_(&quot;$&quot;* #,##0.00_);_(&quot;$&quot;* \(#,##0.00\);_(&quot;$&quot;* &quot;-&quot;??_);_(@_)"/>
    <numFmt numFmtId="174" formatCode="_-* #,##0\ _€_-;\-* #,##0\ _€_-;_-* &quot;-&quot;??\ _€_-;_-@_-"/>
    <numFmt numFmtId="175" formatCode="_-* #,##0.0\ _€_-;\-* #,##0.0\ _€_-;_-* &quot;-&quot;??\ _€_-;_-@_-"/>
    <numFmt numFmtId="176" formatCode="d\.m"/>
    <numFmt numFmtId="177" formatCode="[$ $]#,##0"/>
    <numFmt numFmtId="178" formatCode="_(* #,##0_);_(* \(#,##0\);_(* &quot;-&quot;??_);_(@_)"/>
    <numFmt numFmtId="179" formatCode="#,##0.0"/>
  </numFmts>
  <fonts count="57">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0"/>
      <name val="Tahoma"/>
      <family val="2"/>
    </font>
    <font>
      <sz val="12"/>
      <color indexed="8"/>
      <name val="Arial"/>
      <family val="2"/>
    </font>
    <font>
      <sz val="8"/>
      <name val="Calibri"/>
      <family val="2"/>
    </font>
    <font>
      <b/>
      <sz val="14"/>
      <name val="Arial"/>
      <family val="2"/>
    </font>
    <font>
      <b/>
      <sz val="12"/>
      <name val="Arial"/>
      <family val="2"/>
    </font>
    <font>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sz val="10"/>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sz val="10"/>
      <name val="Calibri"/>
      <family val="2"/>
      <scheme val="minor"/>
    </font>
    <font>
      <sz val="11"/>
      <color theme="1"/>
      <name val="Arial Narrow"/>
      <family val="2"/>
    </font>
    <font>
      <sz val="12"/>
      <color theme="1"/>
      <name val="Arial"/>
      <family val="2"/>
    </font>
    <font>
      <sz val="9"/>
      <color rgb="FF000000"/>
      <name val="Times New Roman"/>
      <family val="1"/>
    </font>
    <font>
      <sz val="11"/>
      <color theme="1"/>
      <name val="Calibri"/>
      <family val="2"/>
    </font>
    <font>
      <b/>
      <sz val="9"/>
      <color theme="1"/>
      <name val="Arial"/>
      <family val="2"/>
    </font>
    <font>
      <sz val="9"/>
      <color rgb="FF000000"/>
      <name val="Arial"/>
      <family val="2"/>
    </font>
    <font>
      <sz val="9"/>
      <color rgb="FF000000"/>
      <name val="Calibri"/>
      <family val="2"/>
    </font>
    <font>
      <b/>
      <sz val="9"/>
      <color rgb="FF000000"/>
      <name val="Calibri"/>
      <family val="2"/>
    </font>
    <font>
      <sz val="10"/>
      <color rgb="FF000000"/>
      <name val="Arial"/>
      <family val="2"/>
    </font>
    <font>
      <sz val="8"/>
      <color rgb="FF000000"/>
      <name val="Calibri"/>
      <family val="2"/>
    </font>
    <font>
      <sz val="8"/>
      <color rgb="FF000000"/>
      <name val="Arial"/>
      <family val="2"/>
    </font>
    <font>
      <b/>
      <sz val="8"/>
      <color rgb="FF000000"/>
      <name val="Calibri"/>
      <family val="2"/>
    </font>
    <font>
      <sz val="10"/>
      <color theme="1"/>
      <name val="Arial"/>
      <family val="2"/>
    </font>
    <font>
      <sz val="8"/>
      <color theme="1"/>
      <name val="Calibri"/>
      <family val="2"/>
    </font>
    <font>
      <b/>
      <sz val="11"/>
      <color rgb="FF000000"/>
      <name val="Calibri"/>
      <family val="2"/>
    </font>
    <font>
      <b/>
      <sz val="10"/>
      <color theme="0" tint="-0.04997999966144562"/>
      <name val="Arial"/>
      <family val="2"/>
    </font>
    <font>
      <b/>
      <sz val="8"/>
      <color theme="0" tint="-0.04997999966144562"/>
      <name val="Arial"/>
      <family val="2"/>
    </font>
    <font>
      <sz val="8"/>
      <color theme="1"/>
      <name val="Arial"/>
      <family val="2"/>
    </font>
    <font>
      <b/>
      <sz val="7"/>
      <name val="Arial"/>
      <family val="2"/>
    </font>
    <font>
      <sz val="7"/>
      <name val="Calibri"/>
      <family val="2"/>
      <scheme val="minor"/>
    </font>
    <font>
      <sz val="7"/>
      <color theme="1"/>
      <name val="Arial"/>
      <family val="2"/>
    </font>
    <font>
      <b/>
      <sz val="8"/>
      <name val="Arial"/>
      <family val="2"/>
    </font>
    <font>
      <sz val="11"/>
      <name val="Calibri"/>
      <family val="2"/>
    </font>
    <font>
      <b/>
      <u val="single"/>
      <sz val="10"/>
      <name val="Arial"/>
      <family val="2"/>
    </font>
    <font>
      <sz val="14"/>
      <name val="Calibri"/>
      <family val="2"/>
    </font>
    <font>
      <b/>
      <sz val="18"/>
      <name val="Arial"/>
      <family val="2"/>
    </font>
    <font>
      <b/>
      <sz val="9"/>
      <color rgb="FF000000"/>
      <name val="Calibri"/>
      <family val="2"/>
      <scheme val="minor"/>
    </font>
    <font>
      <sz val="9"/>
      <color rgb="FF000000"/>
      <name val="Calibri"/>
      <family val="2"/>
      <scheme val="minor"/>
    </font>
    <font>
      <sz val="8"/>
      <color indexed="8"/>
      <name val="Arial"/>
      <family val="2"/>
    </font>
    <font>
      <sz val="9"/>
      <color rgb="FF000000"/>
      <name val="Arial Narrow"/>
      <family val="2"/>
    </font>
    <font>
      <b/>
      <sz val="9"/>
      <color rgb="FF000000"/>
      <name val="Arial"/>
      <family val="2"/>
    </font>
    <font>
      <b/>
      <sz val="9"/>
      <name val="Tahoma"/>
      <family val="2"/>
    </font>
    <font>
      <sz val="9"/>
      <name val="Tahoma"/>
      <family val="2"/>
    </font>
    <font>
      <b/>
      <sz val="8"/>
      <name val="Calibri"/>
      <family val="2"/>
    </font>
  </fonts>
  <fills count="19">
    <fill>
      <patternFill/>
    </fill>
    <fill>
      <patternFill patternType="gray125"/>
    </fill>
    <fill>
      <patternFill patternType="solid">
        <fgColor theme="0"/>
        <bgColor indexed="64"/>
      </patternFill>
    </fill>
    <fill>
      <patternFill patternType="solid">
        <fgColor rgb="FF92D050"/>
        <bgColor indexed="64"/>
      </patternFill>
    </fill>
    <fill>
      <patternFill patternType="solid">
        <fgColor indexed="65"/>
        <bgColor indexed="64"/>
      </patternFill>
    </fill>
    <fill>
      <patternFill patternType="solid">
        <fgColor theme="0"/>
        <bgColor indexed="64"/>
      </patternFill>
    </fill>
    <fill>
      <patternFill patternType="solid">
        <fgColor rgb="FF92D050"/>
        <bgColor indexed="64"/>
      </patternFill>
    </fill>
    <fill>
      <patternFill patternType="solid">
        <fgColor rgb="FFFFFFFF"/>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9"/>
        <bgColor indexed="64"/>
      </patternFill>
    </fill>
    <fill>
      <patternFill patternType="solid">
        <fgColor rgb="FF7BB800"/>
        <bgColor indexed="64"/>
      </patternFill>
    </fill>
    <fill>
      <patternFill patternType="solid">
        <fgColor rgb="FF00B050"/>
        <bgColor indexed="64"/>
      </patternFill>
    </fill>
    <fill>
      <patternFill patternType="solid">
        <fgColor theme="6" tint="0.39998000860214233"/>
        <bgColor indexed="64"/>
      </patternFill>
    </fill>
    <fill>
      <patternFill patternType="solid">
        <fgColor theme="9" tint="0.7999799847602844"/>
        <bgColor indexed="64"/>
      </patternFill>
    </fill>
    <fill>
      <patternFill patternType="solid">
        <fgColor rgb="FFFFFF00"/>
        <bgColor indexed="64"/>
      </patternFill>
    </fill>
  </fills>
  <borders count="96">
    <border>
      <left/>
      <right/>
      <top/>
      <bottom/>
      <diagonal/>
    </border>
    <border>
      <left style="thin"/>
      <right style="thin"/>
      <top style="medium"/>
      <bottom style="thin"/>
    </border>
    <border>
      <left style="thin"/>
      <right style="thin"/>
      <top/>
      <bottom style="thin"/>
    </border>
    <border>
      <left style="thin"/>
      <right style="thin"/>
      <top style="thin"/>
      <bottom style="thin"/>
    </border>
    <border>
      <left style="medium"/>
      <right/>
      <top/>
      <bottom style="medium"/>
    </border>
    <border>
      <left/>
      <right/>
      <top/>
      <bottom style="medium"/>
    </border>
    <border>
      <left style="medium"/>
      <right/>
      <top/>
      <bottom/>
    </border>
    <border>
      <left/>
      <right style="medium"/>
      <top/>
      <bottom/>
    </border>
    <border>
      <left style="thin"/>
      <right style="thin"/>
      <top style="thin"/>
      <bottom style="medium"/>
    </border>
    <border>
      <left/>
      <right style="medium"/>
      <top/>
      <bottom style="medium"/>
    </border>
    <border>
      <left style="thin"/>
      <right style="thin"/>
      <top style="thin"/>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medium"/>
    </border>
    <border>
      <left style="thin">
        <color rgb="FF000000"/>
      </left>
      <right style="thin">
        <color rgb="FF000000"/>
      </right>
      <top style="thin">
        <color rgb="FF000000"/>
      </top>
      <bottom/>
    </border>
    <border>
      <left style="thin">
        <color rgb="FF000000"/>
      </left>
      <right style="thin">
        <color rgb="FF000000"/>
      </right>
      <top/>
      <bottom style="medium"/>
    </border>
    <border>
      <left style="thin">
        <color rgb="FF000000"/>
      </left>
      <right style="thin">
        <color rgb="FF000000"/>
      </right>
      <top style="medium"/>
      <bottom style="thin">
        <color rgb="FF000000"/>
      </bottom>
    </border>
    <border>
      <left style="thin">
        <color rgb="FF000000"/>
      </left>
      <right/>
      <top style="medium"/>
      <bottom style="thin">
        <color rgb="FF000000"/>
      </bottom>
    </border>
    <border>
      <left style="thin">
        <color rgb="FF000000"/>
      </left>
      <right/>
      <top style="thin">
        <color rgb="FF000000"/>
      </top>
      <bottom style="medium"/>
    </border>
    <border>
      <left/>
      <right style="thin">
        <color rgb="FF000000"/>
      </right>
      <top style="thin">
        <color rgb="FF000000"/>
      </top>
      <bottom style="medium"/>
    </border>
    <border>
      <left/>
      <right style="thin">
        <color rgb="FF000000"/>
      </right>
      <top/>
      <bottom/>
    </border>
    <border>
      <left style="thin">
        <color rgb="FF000000"/>
      </left>
      <right style="thin">
        <color rgb="FF000000"/>
      </right>
      <top/>
      <bottom/>
    </border>
    <border>
      <left/>
      <right style="thin">
        <color rgb="FF000000"/>
      </right>
      <top style="thin">
        <color rgb="FF000000"/>
      </top>
      <bottom/>
    </border>
    <border>
      <left style="thin">
        <color rgb="FF000000"/>
      </left>
      <right/>
      <top/>
      <bottom/>
    </border>
    <border>
      <left style="thin"/>
      <right style="medium"/>
      <top/>
      <bottom style="medium"/>
    </border>
    <border>
      <left style="thin"/>
      <right style="thin"/>
      <top/>
      <bottom style="medium"/>
    </border>
    <border>
      <left style="thin">
        <color rgb="FF000000"/>
      </left>
      <right/>
      <top/>
      <bottom style="thin">
        <color rgb="FF000000"/>
      </bottom>
    </border>
    <border>
      <left style="thin"/>
      <right/>
      <top style="thin"/>
      <bottom style="thin"/>
    </border>
    <border>
      <left style="thin">
        <color rgb="FF000000"/>
      </left>
      <right/>
      <top style="thin">
        <color rgb="FF000000"/>
      </top>
      <bottom/>
    </border>
    <border>
      <left/>
      <right style="thin"/>
      <top style="thin"/>
      <bottom style="thin"/>
    </border>
    <border>
      <left/>
      <right/>
      <top/>
      <bottom style="thin">
        <color rgb="FF000000"/>
      </bottom>
    </border>
    <border>
      <left style="thin"/>
      <right style="medium"/>
      <top style="thin"/>
      <bottom style="thin"/>
    </border>
    <border>
      <left style="thin"/>
      <right style="medium"/>
      <top style="medium"/>
      <bottom style="thin"/>
    </border>
    <border>
      <left style="thin"/>
      <right style="medium"/>
      <top style="thin"/>
      <bottom/>
    </border>
    <border>
      <left/>
      <right/>
      <top style="thin"/>
      <bottom style="thin"/>
    </border>
    <border>
      <left/>
      <right/>
      <top style="thin"/>
      <bottom style="medium"/>
    </border>
    <border>
      <left/>
      <right style="medium"/>
      <top style="thin"/>
      <bottom style="medium"/>
    </border>
    <border>
      <left style="medium"/>
      <right/>
      <top style="medium"/>
      <bottom/>
    </border>
    <border>
      <left/>
      <right/>
      <top style="medium"/>
      <bottom/>
    </border>
    <border>
      <left/>
      <right style="thin"/>
      <top style="medium"/>
      <bottom/>
    </border>
    <border>
      <left/>
      <right style="thin"/>
      <top/>
      <bottom/>
    </border>
    <border>
      <left style="medium"/>
      <right style="thin"/>
      <top style="medium"/>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style="thin"/>
      <right/>
      <top style="thin"/>
      <bottom style="medium"/>
    </border>
    <border>
      <left style="medium"/>
      <right style="medium"/>
      <top style="medium"/>
      <bottom/>
    </border>
    <border>
      <left style="medium"/>
      <right style="medium"/>
      <top/>
      <bottom/>
    </border>
    <border>
      <left style="medium"/>
      <right style="medium"/>
      <top/>
      <bottom style="medium"/>
    </border>
    <border>
      <left/>
      <right style="thin"/>
      <top style="medium"/>
      <bottom style="thin"/>
    </border>
    <border>
      <left/>
      <right style="thin"/>
      <top style="thin"/>
      <bottom style="medium"/>
    </border>
    <border>
      <left style="medium"/>
      <right style="thin"/>
      <top style="thin"/>
      <bottom/>
    </border>
    <border>
      <left style="thin"/>
      <right style="thin"/>
      <top style="medium"/>
      <bottom/>
    </border>
    <border>
      <left style="thin"/>
      <right style="thin"/>
      <top/>
      <bottom/>
    </border>
    <border>
      <left style="thin"/>
      <right style="medium"/>
      <top style="medium"/>
      <bottom/>
    </border>
    <border>
      <left style="thin"/>
      <right style="medium"/>
      <top/>
      <bottom/>
    </border>
    <border>
      <left style="thin">
        <color rgb="FF000000"/>
      </left>
      <right style="thin">
        <color rgb="FF000000"/>
      </right>
      <top style="medium"/>
      <bottom/>
    </border>
    <border>
      <left style="thin">
        <color rgb="FF000000"/>
      </left>
      <right style="medium"/>
      <top style="medium"/>
      <bottom/>
    </border>
    <border>
      <left style="thin">
        <color rgb="FF000000"/>
      </left>
      <right style="medium"/>
      <top/>
      <bottom/>
    </border>
    <border>
      <left style="thin">
        <color rgb="FF000000"/>
      </left>
      <right style="medium"/>
      <top/>
      <bottom style="medium"/>
    </border>
    <border>
      <left/>
      <right style="thin"/>
      <top/>
      <bottom style="mediu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bottom style="medium"/>
    </border>
    <border>
      <left/>
      <right style="thin"/>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thin"/>
      <bottom/>
    </border>
    <border>
      <left style="thin">
        <color rgb="FF000000"/>
      </left>
      <right/>
      <top style="thin"/>
      <bottom/>
    </border>
    <border>
      <left/>
      <right/>
      <top style="thin"/>
      <bottom/>
    </border>
    <border>
      <left/>
      <right style="thin">
        <color rgb="FF000000"/>
      </right>
      <top style="thin"/>
      <bottom/>
    </border>
    <border>
      <left/>
      <right style="thin">
        <color rgb="FF000000"/>
      </right>
      <top/>
      <bottom style="thin">
        <color rgb="FF000000"/>
      </bottom>
    </border>
    <border>
      <left/>
      <right style="thin"/>
      <top style="thin">
        <color rgb="FF000000"/>
      </top>
      <bottom/>
    </border>
    <border>
      <left/>
      <right style="thin"/>
      <top/>
      <bottom style="thin">
        <color rgb="FF000000"/>
      </bottom>
    </border>
    <border>
      <left style="thin"/>
      <right style="thin"/>
      <top style="thin">
        <color rgb="FF000000"/>
      </top>
      <bottom/>
    </border>
    <border>
      <left style="thin"/>
      <right style="thin"/>
      <top/>
      <bottom style="thin">
        <color rgb="FF000000"/>
      </bottom>
    </border>
    <border>
      <left style="thin"/>
      <right/>
      <top style="thin">
        <color rgb="FF000000"/>
      </top>
      <bottom/>
    </border>
    <border>
      <left style="thin"/>
      <right/>
      <top/>
      <bottom/>
    </border>
    <border>
      <left style="thin"/>
      <right/>
      <top/>
      <bottom style="thin">
        <color rgb="FF000000"/>
      </bottom>
    </border>
    <border>
      <left style="thin"/>
      <right style="thin">
        <color rgb="FF000000"/>
      </right>
      <top style="thin"/>
      <bottom/>
    </border>
    <border>
      <left style="thin"/>
      <right style="thin">
        <color rgb="FF000000"/>
      </right>
      <top/>
      <bottom/>
    </border>
    <border>
      <left style="thin"/>
      <right style="thin">
        <color rgb="FF000000"/>
      </right>
      <top/>
      <bottom style="thin">
        <color rgb="FF000000"/>
      </bottom>
    </border>
    <border>
      <left style="thin"/>
      <right style="thin">
        <color rgb="FF000000"/>
      </right>
      <top style="thin">
        <color rgb="FF000000"/>
      </top>
      <bottom/>
    </border>
    <border>
      <left style="thin">
        <color rgb="FF000000"/>
      </left>
      <right style="thin">
        <color rgb="FF000000"/>
      </right>
      <top/>
      <bottom style="thin"/>
    </border>
    <border>
      <left/>
      <right style="thin">
        <color rgb="FF000000"/>
      </right>
      <top style="medium"/>
      <bottom/>
    </border>
    <border>
      <left style="thin"/>
      <right style="medium"/>
      <top/>
      <bottom style="thin"/>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2" fillId="0" borderId="0" applyFont="0" applyFill="0" applyBorder="0" applyAlignment="0" applyProtection="0"/>
    <xf numFmtId="165" fontId="0"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172" fontId="1" fillId="0" borderId="0" applyFont="0" applyFill="0" applyBorder="0" applyAlignment="0" applyProtection="0"/>
    <xf numFmtId="164" fontId="0" fillId="0" borderId="0" applyFont="0" applyFill="0" applyBorder="0" applyAlignment="0" applyProtection="0"/>
    <xf numFmtId="173" fontId="1" fillId="0" borderId="0" applyFont="0" applyFill="0" applyBorder="0" applyAlignment="0" applyProtection="0"/>
    <xf numFmtId="166"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31" fillId="0" borderId="0">
      <alignment/>
      <protection/>
    </xf>
    <xf numFmtId="164" fontId="31" fillId="0" borderId="0" applyFont="0" applyFill="0" applyBorder="0" applyAlignment="0" applyProtection="0"/>
    <xf numFmtId="165" fontId="31" fillId="0" borderId="0" applyFont="0" applyFill="0" applyBorder="0" applyAlignment="0" applyProtection="0"/>
    <xf numFmtId="164" fontId="0" fillId="0" borderId="0" applyFont="0" applyFill="0" applyBorder="0" applyAlignment="0" applyProtection="0"/>
  </cellStyleXfs>
  <cellXfs count="688">
    <xf numFmtId="0" fontId="0" fillId="0" borderId="0" xfId="0"/>
    <xf numFmtId="0" fontId="0" fillId="0" borderId="0" xfId="0" applyFill="1"/>
    <xf numFmtId="0" fontId="5" fillId="0" borderId="0" xfId="34" applyFont="1" applyBorder="1" applyAlignment="1">
      <alignment vertical="center"/>
      <protection/>
    </xf>
    <xf numFmtId="0" fontId="7" fillId="0" borderId="0" xfId="0" applyFont="1"/>
    <xf numFmtId="0" fontId="0" fillId="2" borderId="0" xfId="0" applyFill="1"/>
    <xf numFmtId="0" fontId="0" fillId="0" borderId="0" xfId="0" applyFill="1" applyAlignment="1">
      <alignment horizontal="center" vertical="center"/>
    </xf>
    <xf numFmtId="0" fontId="18" fillId="0" borderId="0" xfId="0" applyFont="1" applyFill="1"/>
    <xf numFmtId="0" fontId="1" fillId="0" borderId="0" xfId="0" applyFont="1" applyFill="1"/>
    <xf numFmtId="0" fontId="5" fillId="0" borderId="0" xfId="0" applyFont="1" applyFill="1" applyAlignment="1">
      <alignment horizontal="center"/>
    </xf>
    <xf numFmtId="0" fontId="0" fillId="2" borderId="0" xfId="0" applyFill="1" applyAlignment="1">
      <alignment horizontal="center"/>
    </xf>
    <xf numFmtId="0" fontId="0" fillId="0" borderId="0" xfId="0" applyFill="1" applyAlignment="1">
      <alignment horizontal="center"/>
    </xf>
    <xf numFmtId="0" fontId="11" fillId="0" borderId="0" xfId="0" applyFont="1" applyFill="1"/>
    <xf numFmtId="174" fontId="0" fillId="0" borderId="0" xfId="0" applyNumberFormat="1" applyFill="1" applyAlignment="1">
      <alignment horizontal="center"/>
    </xf>
    <xf numFmtId="0" fontId="19" fillId="2" borderId="1" xfId="0" applyFont="1" applyFill="1" applyBorder="1" applyAlignment="1">
      <alignment horizontal="center" vertical="center"/>
    </xf>
    <xf numFmtId="174" fontId="19" fillId="2" borderId="2" xfId="0" applyNumberFormat="1" applyFont="1" applyFill="1" applyBorder="1" applyAlignment="1">
      <alignment horizontal="center"/>
    </xf>
    <xf numFmtId="0" fontId="0" fillId="0" borderId="0" xfId="0" applyFill="1" applyAlignment="1">
      <alignment horizontal="center"/>
    </xf>
    <xf numFmtId="0" fontId="0" fillId="0" borderId="0" xfId="0" applyFill="1" applyAlignment="1">
      <alignment horizontal="center"/>
    </xf>
    <xf numFmtId="3" fontId="13" fillId="2" borderId="1" xfId="0" applyNumberFormat="1" applyFont="1" applyFill="1" applyBorder="1" applyAlignment="1">
      <alignment horizontal="center" vertical="center" wrapText="1"/>
    </xf>
    <xf numFmtId="0" fontId="14" fillId="2" borderId="3" xfId="0" applyFont="1" applyFill="1" applyBorder="1" applyAlignment="1">
      <alignment horizontal="right" vertical="center"/>
    </xf>
    <xf numFmtId="0" fontId="19" fillId="2" borderId="3" xfId="0" applyFont="1" applyFill="1" applyBorder="1" applyAlignment="1">
      <alignment horizontal="center" vertical="center"/>
    </xf>
    <xf numFmtId="3" fontId="13" fillId="2" borderId="3" xfId="28" applyNumberFormat="1" applyFont="1" applyFill="1" applyBorder="1" applyAlignment="1">
      <alignment horizontal="center" vertical="center" wrapText="1"/>
    </xf>
    <xf numFmtId="170" fontId="14" fillId="2" borderId="3" xfId="0" applyNumberFormat="1" applyFont="1" applyFill="1" applyBorder="1" applyAlignment="1">
      <alignment horizontal="right" vertical="center"/>
    </xf>
    <xf numFmtId="3" fontId="13" fillId="2" borderId="2" xfId="28" applyNumberFormat="1" applyFont="1" applyFill="1" applyBorder="1" applyAlignment="1">
      <alignment horizontal="center" vertical="center" wrapText="1"/>
    </xf>
    <xf numFmtId="174" fontId="19" fillId="2" borderId="2" xfId="0" applyNumberFormat="1" applyFont="1" applyFill="1" applyBorder="1" applyAlignment="1">
      <alignment vertical="center"/>
    </xf>
    <xf numFmtId="174" fontId="19" fillId="2" borderId="3" xfId="0" applyNumberFormat="1" applyFont="1" applyFill="1" applyBorder="1" applyAlignment="1">
      <alignment vertical="center"/>
    </xf>
    <xf numFmtId="174" fontId="19" fillId="2" borderId="3" xfId="0" applyNumberFormat="1" applyFont="1" applyFill="1" applyBorder="1" applyAlignment="1">
      <alignment horizontal="center"/>
    </xf>
    <xf numFmtId="0" fontId="0" fillId="2" borderId="0" xfId="0" applyFill="1" applyBorder="1" applyAlignment="1">
      <alignment horizontal="center"/>
    </xf>
    <xf numFmtId="0" fontId="0" fillId="0" borderId="4" xfId="0" applyFill="1" applyBorder="1"/>
    <xf numFmtId="0" fontId="0" fillId="0" borderId="5" xfId="0" applyFill="1" applyBorder="1"/>
    <xf numFmtId="0" fontId="23" fillId="0" borderId="0" xfId="0" applyFont="1" applyFill="1" applyAlignment="1">
      <alignment horizontal="center" vertical="center"/>
    </xf>
    <xf numFmtId="0" fontId="5" fillId="2" borderId="6" xfId="0" applyFont="1" applyFill="1" applyBorder="1" applyAlignment="1">
      <alignment vertical="top"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24" fillId="2" borderId="6" xfId="0" applyFont="1" applyFill="1" applyBorder="1"/>
    <xf numFmtId="0" fontId="24" fillId="2" borderId="0" xfId="0" applyFont="1" applyFill="1" applyBorder="1"/>
    <xf numFmtId="0" fontId="24" fillId="2" borderId="0" xfId="0" applyFont="1" applyFill="1" applyBorder="1" applyAlignment="1">
      <alignment horizontal="center"/>
    </xf>
    <xf numFmtId="0" fontId="24" fillId="2" borderId="7" xfId="0" applyFont="1" applyFill="1" applyBorder="1"/>
    <xf numFmtId="0" fontId="12" fillId="3" borderId="1" xfId="0" applyFont="1" applyFill="1" applyBorder="1" applyAlignment="1" applyProtection="1">
      <alignment horizontal="left" vertical="center" wrapText="1"/>
      <protection locked="0"/>
    </xf>
    <xf numFmtId="0" fontId="12" fillId="3" borderId="3" xfId="0" applyFont="1" applyFill="1" applyBorder="1" applyAlignment="1" applyProtection="1">
      <alignment horizontal="left" vertical="center" wrapText="1"/>
      <protection locked="0"/>
    </xf>
    <xf numFmtId="0" fontId="12" fillId="3" borderId="8" xfId="0" applyFont="1" applyFill="1" applyBorder="1" applyAlignment="1" applyProtection="1">
      <alignment horizontal="left" vertical="center" wrapText="1"/>
      <protection locked="0"/>
    </xf>
    <xf numFmtId="0" fontId="12" fillId="3" borderId="2" xfId="0" applyFont="1" applyFill="1" applyBorder="1" applyAlignment="1" applyProtection="1">
      <alignment horizontal="left" vertical="center" wrapText="1"/>
      <protection locked="0"/>
    </xf>
    <xf numFmtId="10" fontId="21" fillId="3" borderId="0" xfId="39" applyNumberFormat="1" applyFont="1" applyFill="1" applyBorder="1" applyAlignment="1">
      <alignment/>
    </xf>
    <xf numFmtId="0" fontId="21" fillId="3" borderId="0" xfId="0" applyFont="1" applyFill="1" applyBorder="1" applyAlignment="1">
      <alignment/>
    </xf>
    <xf numFmtId="0" fontId="22" fillId="3" borderId="0" xfId="0" applyFont="1" applyFill="1" applyBorder="1" applyAlignment="1">
      <alignment/>
    </xf>
    <xf numFmtId="0" fontId="22" fillId="3" borderId="7" xfId="0" applyFont="1" applyFill="1" applyBorder="1" applyAlignment="1">
      <alignment/>
    </xf>
    <xf numFmtId="3" fontId="15" fillId="4" borderId="8" xfId="0" applyNumberFormat="1" applyFont="1" applyFill="1" applyBorder="1" applyAlignment="1">
      <alignment horizontal="center" vertical="center" wrapText="1"/>
    </xf>
    <xf numFmtId="174" fontId="20" fillId="0" borderId="8" xfId="0" applyNumberFormat="1" applyFont="1" applyFill="1" applyBorder="1" applyAlignment="1">
      <alignment vertical="center"/>
    </xf>
    <xf numFmtId="174" fontId="19" fillId="2" borderId="8" xfId="0" applyNumberFormat="1" applyFont="1" applyFill="1" applyBorder="1" applyAlignment="1">
      <alignment horizontal="center"/>
    </xf>
    <xf numFmtId="0" fontId="21" fillId="3" borderId="5" xfId="0" applyFont="1" applyFill="1" applyBorder="1" applyAlignment="1">
      <alignment/>
    </xf>
    <xf numFmtId="0" fontId="22" fillId="3" borderId="5" xfId="0" applyFont="1" applyFill="1" applyBorder="1" applyAlignment="1">
      <alignment/>
    </xf>
    <xf numFmtId="0" fontId="10" fillId="3" borderId="9" xfId="0" applyFont="1" applyFill="1" applyBorder="1" applyAlignment="1">
      <alignment horizontal="right"/>
    </xf>
    <xf numFmtId="174" fontId="7" fillId="0" borderId="3" xfId="22" applyNumberFormat="1" applyFont="1" applyBorder="1" applyAlignment="1">
      <alignment vertical="center"/>
    </xf>
    <xf numFmtId="0" fontId="0" fillId="0" borderId="0" xfId="0" applyFill="1" applyBorder="1" applyAlignment="1">
      <alignment horizontal="center" vertical="center"/>
    </xf>
    <xf numFmtId="0" fontId="25" fillId="0" borderId="0" xfId="0" applyFont="1" applyBorder="1" applyAlignment="1">
      <alignment horizontal="center" vertical="center" wrapText="1"/>
    </xf>
    <xf numFmtId="0" fontId="26" fillId="0" borderId="0" xfId="0" applyFont="1" applyFill="1" applyAlignment="1">
      <alignment horizontal="center" vertical="center"/>
    </xf>
    <xf numFmtId="37" fontId="0" fillId="0" borderId="0" xfId="0" applyNumberFormat="1" applyFill="1" applyAlignment="1">
      <alignment horizontal="center" vertical="center"/>
    </xf>
    <xf numFmtId="0" fontId="5" fillId="3" borderId="3" xfId="0" applyFont="1" applyFill="1" applyBorder="1" applyAlignment="1">
      <alignment horizontal="center" vertical="center" wrapText="1"/>
    </xf>
    <xf numFmtId="3" fontId="0" fillId="0" borderId="0" xfId="0" applyNumberFormat="1" applyFill="1" applyAlignment="1">
      <alignment horizontal="center" vertical="center"/>
    </xf>
    <xf numFmtId="0" fontId="5" fillId="3" borderId="3" xfId="0" applyFont="1" applyFill="1" applyBorder="1" applyAlignment="1">
      <alignment horizontal="center" vertical="center" wrapText="1"/>
    </xf>
    <xf numFmtId="37" fontId="26" fillId="0" borderId="0" xfId="0" applyNumberFormat="1" applyFont="1" applyFill="1" applyAlignment="1">
      <alignment horizontal="center" vertical="center"/>
    </xf>
    <xf numFmtId="174" fontId="7" fillId="2" borderId="3" xfId="22" applyNumberFormat="1" applyFont="1" applyFill="1" applyBorder="1" applyAlignment="1">
      <alignment vertical="center"/>
    </xf>
    <xf numFmtId="174" fontId="7" fillId="2" borderId="3" xfId="22" applyNumberFormat="1" applyFont="1" applyFill="1" applyBorder="1" applyAlignment="1">
      <alignment horizontal="left" vertical="center"/>
    </xf>
    <xf numFmtId="37" fontId="14" fillId="2" borderId="3" xfId="28" applyNumberFormat="1" applyFont="1" applyFill="1" applyBorder="1" applyAlignment="1">
      <alignment horizontal="center" vertical="center"/>
    </xf>
    <xf numFmtId="37" fontId="14" fillId="0" borderId="3" xfId="28" applyNumberFormat="1" applyFont="1" applyFill="1" applyBorder="1" applyAlignment="1">
      <alignment horizontal="center" vertical="center"/>
    </xf>
    <xf numFmtId="9" fontId="7" fillId="0" borderId="0" xfId="39" applyFont="1"/>
    <xf numFmtId="0" fontId="5" fillId="3" borderId="10" xfId="0" applyFont="1" applyFill="1" applyBorder="1" applyAlignment="1">
      <alignment horizontal="center" vertical="center" wrapText="1"/>
    </xf>
    <xf numFmtId="174" fontId="19" fillId="2" borderId="1" xfId="24" applyNumberFormat="1" applyFont="1" applyFill="1" applyBorder="1" applyAlignment="1">
      <alignment horizontal="center" vertical="center"/>
    </xf>
    <xf numFmtId="174" fontId="19" fillId="2" borderId="3" xfId="24" applyNumberFormat="1" applyFont="1" applyFill="1" applyBorder="1" applyAlignment="1">
      <alignment horizontal="center" vertical="center"/>
    </xf>
    <xf numFmtId="37" fontId="14" fillId="2" borderId="8" xfId="28" applyNumberFormat="1" applyFont="1" applyFill="1" applyBorder="1" applyAlignment="1">
      <alignment horizontal="center" vertical="center"/>
    </xf>
    <xf numFmtId="37" fontId="16" fillId="2" borderId="8" xfId="28" applyNumberFormat="1" applyFont="1" applyFill="1" applyBorder="1" applyAlignment="1">
      <alignment horizontal="center" vertical="center"/>
    </xf>
    <xf numFmtId="174" fontId="20" fillId="2" borderId="8" xfId="24" applyNumberFormat="1" applyFont="1" applyFill="1" applyBorder="1" applyAlignment="1">
      <alignment horizontal="center" vertical="center"/>
    </xf>
    <xf numFmtId="3" fontId="15" fillId="0" borderId="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37" fontId="16" fillId="0" borderId="3" xfId="28" applyNumberFormat="1" applyFont="1" applyFill="1" applyBorder="1" applyAlignment="1">
      <alignment horizontal="center" vertical="center"/>
    </xf>
    <xf numFmtId="0" fontId="14" fillId="0" borderId="3" xfId="0" applyFont="1" applyFill="1" applyBorder="1" applyAlignment="1">
      <alignment horizontal="right" vertical="center"/>
    </xf>
    <xf numFmtId="3" fontId="13" fillId="0" borderId="3" xfId="28" applyNumberFormat="1" applyFont="1" applyFill="1" applyBorder="1" applyAlignment="1">
      <alignment horizontal="center" vertical="center" wrapText="1"/>
    </xf>
    <xf numFmtId="37" fontId="16" fillId="0" borderId="8" xfId="28" applyNumberFormat="1" applyFont="1" applyFill="1" applyBorder="1" applyAlignment="1">
      <alignment horizontal="center" vertical="center"/>
    </xf>
    <xf numFmtId="37" fontId="14" fillId="0" borderId="8" xfId="28" applyNumberFormat="1" applyFont="1" applyFill="1" applyBorder="1" applyAlignment="1">
      <alignment horizontal="center" vertical="center"/>
    </xf>
    <xf numFmtId="37" fontId="27" fillId="0" borderId="8" xfId="28" applyNumberFormat="1" applyFont="1" applyFill="1" applyBorder="1" applyAlignment="1">
      <alignment horizontal="center" vertical="center"/>
    </xf>
    <xf numFmtId="170" fontId="14" fillId="0" borderId="3" xfId="0" applyNumberFormat="1" applyFont="1" applyFill="1" applyBorder="1" applyAlignment="1">
      <alignment horizontal="right" vertical="center"/>
    </xf>
    <xf numFmtId="3" fontId="13" fillId="0" borderId="2" xfId="28"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4" fontId="13" fillId="0" borderId="3" xfId="28"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167" fontId="13" fillId="0" borderId="1" xfId="24" applyFont="1" applyFill="1" applyBorder="1" applyAlignment="1">
      <alignment vertical="center" wrapText="1"/>
    </xf>
    <xf numFmtId="3" fontId="15" fillId="0" borderId="2" xfId="28" applyNumberFormat="1" applyFont="1" applyFill="1" applyBorder="1" applyAlignment="1">
      <alignment horizontal="center" vertical="center" wrapText="1"/>
    </xf>
    <xf numFmtId="3" fontId="15" fillId="0" borderId="8" xfId="0" applyNumberFormat="1" applyFont="1" applyFill="1" applyBorder="1" applyAlignment="1">
      <alignment horizontal="center" vertical="center" wrapText="1"/>
    </xf>
    <xf numFmtId="4" fontId="5" fillId="0" borderId="0" xfId="0" applyNumberFormat="1" applyFont="1" applyFill="1" applyAlignment="1">
      <alignment horizontal="center"/>
    </xf>
    <xf numFmtId="4" fontId="5" fillId="3" borderId="10"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4" fontId="14" fillId="0" borderId="3" xfId="28" applyNumberFormat="1" applyFont="1" applyFill="1" applyBorder="1" applyAlignment="1">
      <alignment horizontal="center" vertical="center"/>
    </xf>
    <xf numFmtId="4" fontId="14" fillId="0" borderId="3" xfId="0" applyNumberFormat="1" applyFont="1" applyFill="1" applyBorder="1" applyAlignment="1">
      <alignment horizontal="right" vertical="center"/>
    </xf>
    <xf numFmtId="4" fontId="16" fillId="0" borderId="8" xfId="28" applyNumberFormat="1" applyFont="1" applyFill="1" applyBorder="1" applyAlignment="1">
      <alignment horizontal="center" vertical="center"/>
    </xf>
    <xf numFmtId="4" fontId="16" fillId="0" borderId="3" xfId="28" applyNumberFormat="1" applyFont="1" applyFill="1" applyBorder="1" applyAlignment="1">
      <alignment horizontal="center" vertical="center"/>
    </xf>
    <xf numFmtId="4" fontId="15" fillId="0" borderId="2" xfId="28" applyNumberFormat="1" applyFont="1" applyFill="1" applyBorder="1" applyAlignment="1">
      <alignment horizontal="center" vertical="center" wrapText="1"/>
    </xf>
    <xf numFmtId="4" fontId="15" fillId="0" borderId="8" xfId="0" applyNumberFormat="1" applyFont="1" applyFill="1" applyBorder="1" applyAlignment="1">
      <alignment horizontal="center" vertical="center" wrapText="1"/>
    </xf>
    <xf numFmtId="4" fontId="15" fillId="0" borderId="3" xfId="28" applyNumberFormat="1" applyFont="1" applyFill="1" applyBorder="1" applyAlignment="1">
      <alignment horizontal="center" vertical="center"/>
    </xf>
    <xf numFmtId="174" fontId="7" fillId="0" borderId="0" xfId="0" applyNumberFormat="1" applyFont="1"/>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xf>
    <xf numFmtId="0" fontId="5" fillId="0" borderId="3" xfId="0" applyFont="1" applyFill="1" applyBorder="1" applyAlignment="1" quotePrefix="1">
      <alignment horizontal="center" vertical="center" wrapText="1"/>
    </xf>
    <xf numFmtId="0" fontId="5" fillId="0" borderId="3" xfId="0" applyFont="1" applyFill="1" applyBorder="1" applyAlignment="1">
      <alignment horizontal="center" vertical="center" wrapText="1"/>
    </xf>
    <xf numFmtId="174" fontId="5" fillId="0" borderId="3" xfId="22" applyNumberFormat="1" applyFont="1" applyFill="1" applyBorder="1" applyAlignment="1">
      <alignment horizontal="center" vertical="center"/>
    </xf>
    <xf numFmtId="174" fontId="5" fillId="0" borderId="3" xfId="22" applyNumberFormat="1" applyFont="1" applyFill="1" applyBorder="1" applyAlignment="1">
      <alignment vertical="center"/>
    </xf>
    <xf numFmtId="174" fontId="5" fillId="0" borderId="3" xfId="22" applyNumberFormat="1" applyFont="1" applyFill="1" applyBorder="1" applyAlignment="1">
      <alignment horizontal="left" vertical="center"/>
    </xf>
    <xf numFmtId="0" fontId="5" fillId="0" borderId="3" xfId="0" applyFont="1" applyFill="1" applyBorder="1" applyAlignment="1">
      <alignment vertical="center" wrapText="1"/>
    </xf>
    <xf numFmtId="175" fontId="5" fillId="0" borderId="3" xfId="22" applyNumberFormat="1" applyFont="1" applyFill="1" applyBorder="1" applyAlignment="1">
      <alignment horizontal="left" vertical="center"/>
    </xf>
    <xf numFmtId="167" fontId="5" fillId="0" borderId="3" xfId="22" applyNumberFormat="1"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10" xfId="0" applyFont="1" applyFill="1" applyBorder="1" applyAlignment="1">
      <alignment vertical="center" wrapText="1"/>
    </xf>
    <xf numFmtId="167" fontId="5" fillId="0" borderId="3" xfId="22" applyFont="1" applyFill="1" applyBorder="1" applyAlignment="1">
      <alignment horizontal="center" vertical="center"/>
    </xf>
    <xf numFmtId="37" fontId="13" fillId="0" borderId="3" xfId="28" applyNumberFormat="1" applyFont="1" applyFill="1" applyBorder="1" applyAlignment="1">
      <alignment horizontal="center" vertical="center"/>
    </xf>
    <xf numFmtId="9" fontId="13" fillId="0" borderId="1" xfId="0" applyNumberFormat="1" applyFont="1" applyFill="1" applyBorder="1" applyAlignment="1">
      <alignment horizontal="center" vertical="center" wrapText="1"/>
    </xf>
    <xf numFmtId="174" fontId="7" fillId="2" borderId="10" xfId="22" applyNumberFormat="1" applyFont="1" applyFill="1" applyBorder="1" applyAlignment="1">
      <alignment horizontal="left" vertical="center"/>
    </xf>
    <xf numFmtId="174" fontId="7" fillId="2" borderId="10" xfId="22" applyNumberFormat="1" applyFont="1" applyFill="1" applyBorder="1" applyAlignment="1">
      <alignment vertical="center"/>
    </xf>
    <xf numFmtId="174" fontId="7" fillId="0" borderId="10" xfId="22" applyNumberFormat="1" applyFont="1" applyBorder="1" applyAlignment="1">
      <alignment vertical="center"/>
    </xf>
    <xf numFmtId="0" fontId="28" fillId="2" borderId="11" xfId="0" applyFont="1" applyFill="1" applyBorder="1" applyAlignment="1">
      <alignment horizontal="center" vertical="center" wrapText="1"/>
    </xf>
    <xf numFmtId="9" fontId="28" fillId="2" borderId="11" xfId="0" applyNumberFormat="1" applyFont="1" applyFill="1" applyBorder="1" applyAlignment="1">
      <alignment horizontal="center" vertical="center" wrapText="1"/>
    </xf>
    <xf numFmtId="9" fontId="28" fillId="5" borderId="11" xfId="0" applyNumberFormat="1" applyFont="1" applyFill="1" applyBorder="1" applyAlignment="1">
      <alignment horizontal="center" vertical="center" wrapText="1"/>
    </xf>
    <xf numFmtId="10" fontId="28" fillId="5" borderId="11" xfId="0" applyNumberFormat="1"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13" fillId="2" borderId="12" xfId="0" applyFont="1" applyFill="1" applyBorder="1" applyAlignment="1">
      <alignment horizontal="center"/>
    </xf>
    <xf numFmtId="0" fontId="13" fillId="2" borderId="3" xfId="0" applyFont="1" applyFill="1" applyBorder="1" applyAlignment="1">
      <alignment horizontal="center"/>
    </xf>
    <xf numFmtId="0" fontId="13" fillId="2" borderId="13" xfId="0" applyFont="1" applyFill="1" applyBorder="1" applyAlignment="1">
      <alignment horizontal="center"/>
    </xf>
    <xf numFmtId="10" fontId="28" fillId="2" borderId="11" xfId="0" applyNumberFormat="1" applyFont="1" applyFill="1" applyBorder="1" applyAlignment="1">
      <alignment horizontal="center" vertical="center" wrapText="1"/>
    </xf>
    <xf numFmtId="0" fontId="28" fillId="2" borderId="11" xfId="0" applyFont="1" applyFill="1" applyBorder="1" applyAlignment="1">
      <alignment horizontal="left" vertical="center" wrapText="1"/>
    </xf>
    <xf numFmtId="0" fontId="28" fillId="2" borderId="14" xfId="0" applyFont="1" applyFill="1" applyBorder="1" applyAlignment="1">
      <alignment horizontal="left" vertical="center" wrapText="1"/>
    </xf>
    <xf numFmtId="0" fontId="28" fillId="5" borderId="11" xfId="0" applyFont="1" applyFill="1" applyBorder="1" applyAlignment="1">
      <alignment vertical="center" wrapText="1"/>
    </xf>
    <xf numFmtId="0" fontId="28" fillId="5" borderId="11" xfId="0" applyFont="1" applyFill="1" applyBorder="1" applyAlignment="1">
      <alignment horizontal="left" vertical="center" wrapText="1"/>
    </xf>
    <xf numFmtId="171" fontId="28" fillId="5" borderId="11" xfId="0" applyNumberFormat="1" applyFont="1" applyFill="1" applyBorder="1" applyAlignment="1">
      <alignment horizontal="center" vertical="center" wrapText="1"/>
    </xf>
    <xf numFmtId="0" fontId="28" fillId="2" borderId="15" xfId="0" applyFont="1" applyFill="1" applyBorder="1" applyAlignment="1">
      <alignment vertical="center" wrapText="1"/>
    </xf>
    <xf numFmtId="0" fontId="28" fillId="2" borderId="11" xfId="0" applyFont="1" applyFill="1" applyBorder="1" applyAlignment="1">
      <alignment vertical="center" wrapText="1"/>
    </xf>
    <xf numFmtId="0" fontId="28" fillId="2" borderId="12" xfId="0" applyFont="1" applyFill="1" applyBorder="1" applyAlignment="1">
      <alignment vertical="center" wrapText="1"/>
    </xf>
    <xf numFmtId="0" fontId="28" fillId="2" borderId="13" xfId="0" applyFont="1" applyFill="1" applyBorder="1" applyAlignment="1">
      <alignment vertical="center" wrapText="1"/>
    </xf>
    <xf numFmtId="176" fontId="28" fillId="2" borderId="11" xfId="0" applyNumberFormat="1" applyFont="1" applyFill="1" applyBorder="1" applyAlignment="1">
      <alignment horizontal="center" vertical="center" wrapText="1"/>
    </xf>
    <xf numFmtId="0" fontId="13" fillId="2" borderId="11" xfId="0" applyFont="1" applyFill="1" applyBorder="1" applyAlignment="1">
      <alignment vertical="center" wrapText="1"/>
    </xf>
    <xf numFmtId="10" fontId="28" fillId="2" borderId="11" xfId="0" applyNumberFormat="1" applyFont="1" applyFill="1" applyBorder="1" applyAlignment="1">
      <alignment horizontal="right" vertical="center" wrapText="1"/>
    </xf>
    <xf numFmtId="0" fontId="29" fillId="2" borderId="11" xfId="0" applyFont="1" applyFill="1" applyBorder="1" applyAlignment="1">
      <alignment vertical="center" wrapText="1"/>
    </xf>
    <xf numFmtId="177" fontId="29" fillId="2" borderId="11" xfId="0" applyNumberFormat="1" applyFont="1" applyFill="1" applyBorder="1" applyAlignment="1">
      <alignment horizontal="center"/>
    </xf>
    <xf numFmtId="10" fontId="29" fillId="5" borderId="11" xfId="0" applyNumberFormat="1" applyFont="1" applyFill="1" applyBorder="1" applyAlignment="1">
      <alignment horizontal="right" vertical="center" wrapText="1"/>
    </xf>
    <xf numFmtId="0" fontId="29" fillId="2" borderId="11" xfId="0" applyFont="1" applyFill="1" applyBorder="1" applyAlignment="1">
      <alignment horizontal="center"/>
    </xf>
    <xf numFmtId="177" fontId="29" fillId="2" borderId="16" xfId="0" applyNumberFormat="1" applyFont="1" applyFill="1" applyBorder="1" applyAlignment="1">
      <alignment horizontal="center"/>
    </xf>
    <xf numFmtId="10" fontId="29" fillId="5" borderId="16" xfId="0" applyNumberFormat="1" applyFont="1" applyFill="1" applyBorder="1" applyAlignment="1">
      <alignment horizontal="right" vertical="center" wrapText="1"/>
    </xf>
    <xf numFmtId="0" fontId="29" fillId="2" borderId="17" xfId="0" applyFont="1" applyFill="1" applyBorder="1" applyAlignment="1">
      <alignment horizontal="center"/>
    </xf>
    <xf numFmtId="10" fontId="29" fillId="5" borderId="17" xfId="0" applyNumberFormat="1" applyFont="1" applyFill="1" applyBorder="1" applyAlignment="1">
      <alignment horizontal="right" vertical="center" wrapText="1"/>
    </xf>
    <xf numFmtId="177" fontId="29" fillId="2" borderId="18" xfId="0" applyNumberFormat="1" applyFont="1" applyFill="1" applyBorder="1" applyAlignment="1">
      <alignment horizontal="center"/>
    </xf>
    <xf numFmtId="10" fontId="29" fillId="5" borderId="18" xfId="0" applyNumberFormat="1" applyFont="1" applyFill="1" applyBorder="1" applyAlignment="1">
      <alignment horizontal="right" vertical="center" wrapText="1"/>
    </xf>
    <xf numFmtId="0" fontId="29" fillId="2" borderId="19" xfId="0" applyFont="1" applyFill="1" applyBorder="1" applyAlignment="1">
      <alignment horizontal="center"/>
    </xf>
    <xf numFmtId="0" fontId="29" fillId="5" borderId="19" xfId="0" applyFont="1" applyFill="1" applyBorder="1" applyAlignment="1">
      <alignment horizontal="right" vertical="center" wrapText="1"/>
    </xf>
    <xf numFmtId="0" fontId="29" fillId="5" borderId="20" xfId="0" applyFont="1" applyFill="1" applyBorder="1" applyAlignment="1">
      <alignment horizontal="right" vertical="center" wrapText="1"/>
    </xf>
    <xf numFmtId="0" fontId="29" fillId="5" borderId="11" xfId="0" applyFont="1" applyFill="1" applyBorder="1" applyAlignment="1">
      <alignment horizontal="right" vertical="center" wrapText="1"/>
    </xf>
    <xf numFmtId="0" fontId="29" fillId="5" borderId="15" xfId="0" applyFont="1" applyFill="1" applyBorder="1" applyAlignment="1">
      <alignment horizontal="right" vertical="center" wrapText="1"/>
    </xf>
    <xf numFmtId="0" fontId="29" fillId="2" borderId="16" xfId="0" applyFont="1" applyFill="1" applyBorder="1" applyAlignment="1">
      <alignment horizontal="center"/>
    </xf>
    <xf numFmtId="0" fontId="29" fillId="5" borderId="16" xfId="0" applyFont="1" applyFill="1" applyBorder="1" applyAlignment="1">
      <alignment horizontal="right" vertical="center" wrapText="1"/>
    </xf>
    <xf numFmtId="0" fontId="29" fillId="5" borderId="21" xfId="0" applyFont="1" applyFill="1" applyBorder="1" applyAlignment="1">
      <alignment horizontal="right" vertical="center" wrapText="1"/>
    </xf>
    <xf numFmtId="0" fontId="30" fillId="2" borderId="19" xfId="0" applyFont="1" applyFill="1" applyBorder="1" applyAlignment="1">
      <alignment horizontal="center"/>
    </xf>
    <xf numFmtId="10" fontId="30" fillId="5" borderId="19" xfId="0" applyNumberFormat="1" applyFont="1" applyFill="1" applyBorder="1" applyAlignment="1">
      <alignment horizontal="right" vertical="center" wrapText="1"/>
    </xf>
    <xf numFmtId="0" fontId="30" fillId="2" borderId="11" xfId="0" applyFont="1" applyFill="1" applyBorder="1" applyAlignment="1">
      <alignment horizontal="center"/>
    </xf>
    <xf numFmtId="10" fontId="30" fillId="5" borderId="11" xfId="0" applyNumberFormat="1" applyFont="1" applyFill="1" applyBorder="1" applyAlignment="1">
      <alignment horizontal="right" vertical="center" wrapText="1"/>
    </xf>
    <xf numFmtId="0" fontId="30" fillId="2" borderId="13" xfId="0" applyFont="1" applyFill="1" applyBorder="1" applyAlignment="1">
      <alignment horizontal="center"/>
    </xf>
    <xf numFmtId="177" fontId="29" fillId="2" borderId="22" xfId="0" applyNumberFormat="1" applyFont="1" applyFill="1" applyBorder="1" applyAlignment="1">
      <alignment horizontal="center"/>
    </xf>
    <xf numFmtId="0" fontId="30" fillId="2" borderId="3" xfId="0" applyFont="1" applyFill="1" applyBorder="1" applyAlignment="1">
      <alignment horizontal="center"/>
    </xf>
    <xf numFmtId="10" fontId="30" fillId="5" borderId="3" xfId="0" applyNumberFormat="1" applyFont="1" applyFill="1" applyBorder="1" applyAlignment="1">
      <alignment horizontal="right" vertical="center" wrapText="1"/>
    </xf>
    <xf numFmtId="0" fontId="32" fillId="0" borderId="11" xfId="42" applyFont="1" applyBorder="1" applyAlignment="1">
      <alignment vertical="center" wrapText="1"/>
      <protection/>
    </xf>
    <xf numFmtId="0" fontId="32" fillId="0" borderId="11" xfId="42" applyFont="1" applyBorder="1" applyAlignment="1">
      <alignment horizontal="right" vertical="center" wrapText="1"/>
      <protection/>
    </xf>
    <xf numFmtId="0" fontId="32" fillId="6" borderId="17" xfId="42" applyFont="1" applyFill="1" applyBorder="1" applyAlignment="1">
      <alignment wrapText="1"/>
      <protection/>
    </xf>
    <xf numFmtId="3" fontId="32" fillId="6" borderId="11" xfId="42" applyNumberFormat="1" applyFont="1" applyFill="1" applyBorder="1" applyAlignment="1">
      <alignment vertical="center" wrapText="1"/>
      <protection/>
    </xf>
    <xf numFmtId="0" fontId="32" fillId="0" borderId="11" xfId="42" applyFont="1" applyFill="1" applyBorder="1" applyAlignment="1">
      <alignment/>
      <protection/>
    </xf>
    <xf numFmtId="0" fontId="32" fillId="0" borderId="11" xfId="42" applyFont="1" applyFill="1" applyBorder="1" applyAlignment="1">
      <alignment vertical="center" wrapText="1"/>
      <protection/>
    </xf>
    <xf numFmtId="0" fontId="31" fillId="0" borderId="0" xfId="42" applyFont="1" applyFill="1" applyAlignment="1">
      <alignment/>
      <protection/>
    </xf>
    <xf numFmtId="0" fontId="32" fillId="0" borderId="14" xfId="42" applyFont="1" applyFill="1" applyBorder="1" applyAlignment="1">
      <alignment/>
      <protection/>
    </xf>
    <xf numFmtId="164" fontId="33" fillId="0" borderId="3" xfId="43" applyFont="1" applyFill="1" applyBorder="1" applyAlignment="1">
      <alignment horizontal="center" vertical="center"/>
    </xf>
    <xf numFmtId="0" fontId="32" fillId="0" borderId="15" xfId="42" applyFont="1" applyFill="1" applyBorder="1" applyAlignment="1">
      <alignment horizontal="right" vertical="center"/>
      <protection/>
    </xf>
    <xf numFmtId="3" fontId="32" fillId="0" borderId="15" xfId="42" applyNumberFormat="1" applyFont="1" applyFill="1" applyBorder="1" applyAlignment="1">
      <alignment/>
      <protection/>
    </xf>
    <xf numFmtId="0" fontId="32" fillId="0" borderId="3" xfId="42" applyFont="1" applyFill="1" applyBorder="1" applyAlignment="1">
      <alignment/>
      <protection/>
    </xf>
    <xf numFmtId="0" fontId="32" fillId="7" borderId="15" xfId="42" applyFont="1" applyFill="1" applyBorder="1" applyAlignment="1">
      <alignment vertical="center" wrapText="1"/>
      <protection/>
    </xf>
    <xf numFmtId="0" fontId="31" fillId="0" borderId="3" xfId="42" applyFont="1" applyFill="1" applyBorder="1" applyAlignment="1">
      <alignment/>
      <protection/>
    </xf>
    <xf numFmtId="0" fontId="31" fillId="8" borderId="0" xfId="42" applyFont="1" applyFill="1" applyAlignment="1">
      <alignment/>
      <protection/>
    </xf>
    <xf numFmtId="0" fontId="32" fillId="9" borderId="11" xfId="42" applyFont="1" applyFill="1" applyBorder="1" applyAlignment="1">
      <alignment/>
      <protection/>
    </xf>
    <xf numFmtId="0" fontId="32" fillId="8" borderId="11" xfId="42" applyFont="1" applyFill="1" applyBorder="1" applyAlignment="1">
      <alignment horizontal="right" vertical="center"/>
      <protection/>
    </xf>
    <xf numFmtId="0" fontId="32" fillId="8" borderId="11" xfId="42" applyFont="1" applyFill="1" applyBorder="1" applyAlignment="1">
      <alignment/>
      <protection/>
    </xf>
    <xf numFmtId="0" fontId="32" fillId="8" borderId="11" xfId="42" applyFont="1" applyFill="1" applyBorder="1" applyAlignment="1">
      <alignment vertical="center" wrapText="1"/>
      <protection/>
    </xf>
    <xf numFmtId="0" fontId="32" fillId="10" borderId="11" xfId="42" applyFont="1" applyFill="1" applyBorder="1" applyAlignment="1">
      <alignment/>
      <protection/>
    </xf>
    <xf numFmtId="0" fontId="32" fillId="10" borderId="11" xfId="42" applyFont="1" applyFill="1" applyBorder="1" applyAlignment="1">
      <alignment horizontal="right" vertical="center"/>
      <protection/>
    </xf>
    <xf numFmtId="0" fontId="32" fillId="11" borderId="14" xfId="42" applyFont="1" applyFill="1" applyBorder="1" applyAlignment="1">
      <alignment/>
      <protection/>
    </xf>
    <xf numFmtId="0" fontId="32" fillId="11" borderId="14" xfId="42" applyFont="1" applyFill="1" applyBorder="1" applyAlignment="1">
      <alignment horizontal="right" vertical="center"/>
      <protection/>
    </xf>
    <xf numFmtId="0" fontId="32" fillId="8" borderId="14" xfId="42" applyFont="1" applyFill="1" applyBorder="1" applyAlignment="1">
      <alignment/>
      <protection/>
    </xf>
    <xf numFmtId="0" fontId="37" fillId="6" borderId="23" xfId="42" applyFont="1" applyFill="1" applyBorder="1" applyAlignment="1">
      <alignment horizontal="center" vertical="center" wrapText="1"/>
      <protection/>
    </xf>
    <xf numFmtId="0" fontId="37" fillId="6" borderId="24" xfId="42" applyFont="1" applyFill="1" applyBorder="1" applyAlignment="1">
      <alignment horizontal="center" vertical="center" wrapText="1"/>
      <protection/>
    </xf>
    <xf numFmtId="0" fontId="37" fillId="6" borderId="25" xfId="42" applyFont="1" applyFill="1" applyBorder="1" applyAlignment="1">
      <alignment horizontal="center" vertical="center" wrapText="1"/>
      <protection/>
    </xf>
    <xf numFmtId="0" fontId="37" fillId="6" borderId="26" xfId="42" applyFont="1" applyFill="1" applyBorder="1" applyAlignment="1">
      <alignment horizontal="center" vertical="center" wrapText="1"/>
      <protection/>
    </xf>
    <xf numFmtId="0" fontId="37" fillId="6" borderId="0" xfId="42" applyFont="1" applyFill="1" applyAlignment="1">
      <alignment horizontal="center" vertical="center" wrapText="1"/>
      <protection/>
    </xf>
    <xf numFmtId="0" fontId="1" fillId="0" borderId="24" xfId="42" applyFont="1" applyBorder="1">
      <alignment/>
      <protection/>
    </xf>
    <xf numFmtId="0" fontId="32" fillId="0" borderId="17" xfId="42" applyFont="1" applyFill="1" applyBorder="1" applyAlignment="1">
      <alignment vertical="center" wrapText="1"/>
      <protection/>
    </xf>
    <xf numFmtId="0" fontId="32" fillId="0" borderId="17" xfId="42" applyFont="1" applyFill="1" applyBorder="1" applyAlignment="1">
      <alignment/>
      <protection/>
    </xf>
    <xf numFmtId="0" fontId="3" fillId="6" borderId="3" xfId="42" applyFont="1" applyFill="1" applyBorder="1" applyAlignment="1">
      <alignment horizontal="center" vertical="center" wrapText="1"/>
      <protection/>
    </xf>
    <xf numFmtId="0" fontId="31" fillId="0" borderId="0" xfId="42" applyFont="1" applyAlignment="1">
      <alignment/>
      <protection/>
    </xf>
    <xf numFmtId="0" fontId="31" fillId="0" borderId="0" xfId="42" applyFont="1" applyAlignment="1">
      <alignment horizontal="center"/>
      <protection/>
    </xf>
    <xf numFmtId="0" fontId="37" fillId="6" borderId="17" xfId="42" applyFont="1" applyFill="1" applyBorder="1" applyAlignment="1">
      <alignment horizontal="center" vertical="center" wrapText="1"/>
      <protection/>
    </xf>
    <xf numFmtId="0" fontId="37" fillId="6" borderId="3" xfId="42" applyFont="1" applyFill="1" applyBorder="1" applyAlignment="1">
      <alignment horizontal="center" vertical="center" wrapText="1"/>
      <protection/>
    </xf>
    <xf numFmtId="0" fontId="28" fillId="12" borderId="11" xfId="0" applyFont="1" applyFill="1" applyBorder="1" applyAlignment="1">
      <alignment horizontal="center" vertical="center" wrapText="1"/>
    </xf>
    <xf numFmtId="174" fontId="5" fillId="12" borderId="3" xfId="22" applyNumberFormat="1" applyFont="1" applyFill="1" applyBorder="1" applyAlignment="1">
      <alignment horizontal="left" vertical="center"/>
    </xf>
    <xf numFmtId="174" fontId="5" fillId="12" borderId="3" xfId="22" applyNumberFormat="1" applyFont="1" applyFill="1" applyBorder="1" applyAlignment="1">
      <alignment vertical="center"/>
    </xf>
    <xf numFmtId="174" fontId="7" fillId="12" borderId="3" xfId="22" applyNumberFormat="1" applyFont="1" applyFill="1" applyBorder="1" applyAlignment="1">
      <alignment horizontal="left" vertical="center"/>
    </xf>
    <xf numFmtId="174" fontId="7" fillId="12" borderId="3" xfId="22" applyNumberFormat="1" applyFont="1" applyFill="1" applyBorder="1" applyAlignment="1">
      <alignment vertical="center"/>
    </xf>
    <xf numFmtId="9" fontId="28" fillId="12" borderId="11" xfId="0" applyNumberFormat="1" applyFont="1" applyFill="1" applyBorder="1" applyAlignment="1">
      <alignment horizontal="right" vertical="center" wrapText="1"/>
    </xf>
    <xf numFmtId="10" fontId="28" fillId="12" borderId="11" xfId="0" applyNumberFormat="1" applyFont="1" applyFill="1" applyBorder="1" applyAlignment="1">
      <alignment horizontal="right" vertical="center" wrapText="1"/>
    </xf>
    <xf numFmtId="0" fontId="28" fillId="12" borderId="11" xfId="0" applyFont="1" applyFill="1" applyBorder="1" applyAlignment="1">
      <alignment vertical="center" wrapText="1"/>
    </xf>
    <xf numFmtId="175" fontId="5" fillId="12" borderId="3" xfId="22" applyNumberFormat="1" applyFont="1" applyFill="1" applyBorder="1" applyAlignment="1">
      <alignment horizontal="left" vertical="center"/>
    </xf>
    <xf numFmtId="10" fontId="28" fillId="12" borderId="11" xfId="0" applyNumberFormat="1" applyFont="1" applyFill="1" applyBorder="1" applyAlignment="1">
      <alignment horizontal="center" vertical="center" wrapText="1"/>
    </xf>
    <xf numFmtId="0" fontId="29" fillId="12" borderId="11" xfId="0" applyFont="1" applyFill="1" applyBorder="1" applyAlignment="1">
      <alignment vertical="center" wrapText="1"/>
    </xf>
    <xf numFmtId="0" fontId="13" fillId="2" borderId="14" xfId="0" applyFont="1" applyFill="1" applyBorder="1" applyAlignment="1">
      <alignment horizontal="left" vertical="center" wrapText="1"/>
    </xf>
    <xf numFmtId="9" fontId="28" fillId="2" borderId="11" xfId="39" applyFont="1" applyFill="1" applyBorder="1" applyAlignment="1">
      <alignment horizontal="center" vertical="center" wrapText="1"/>
    </xf>
    <xf numFmtId="9" fontId="28" fillId="2" borderId="15" xfId="39" applyFont="1" applyFill="1" applyBorder="1" applyAlignment="1">
      <alignment horizontal="center" vertical="center" wrapText="1"/>
    </xf>
    <xf numFmtId="0" fontId="28" fillId="2" borderId="15" xfId="39" applyNumberFormat="1" applyFont="1" applyFill="1" applyBorder="1" applyAlignment="1">
      <alignment horizontal="center" vertical="center" wrapText="1"/>
    </xf>
    <xf numFmtId="167" fontId="7" fillId="0" borderId="10" xfId="22" applyNumberFormat="1" applyFont="1" applyBorder="1" applyAlignment="1">
      <alignment vertical="center"/>
    </xf>
    <xf numFmtId="175" fontId="7" fillId="0" borderId="3" xfId="22" applyNumberFormat="1" applyFont="1" applyBorder="1" applyAlignment="1">
      <alignment vertical="center"/>
    </xf>
    <xf numFmtId="9" fontId="29" fillId="2" borderId="19" xfId="39" applyFont="1" applyFill="1" applyBorder="1" applyAlignment="1">
      <alignment horizontal="center"/>
    </xf>
    <xf numFmtId="2" fontId="30" fillId="5" borderId="19" xfId="0" applyNumberFormat="1" applyFont="1" applyFill="1" applyBorder="1" applyAlignment="1">
      <alignment horizontal="right" vertical="center" wrapText="1"/>
    </xf>
    <xf numFmtId="0" fontId="1" fillId="0" borderId="0" xfId="34" applyAlignment="1">
      <alignment vertical="center"/>
      <protection/>
    </xf>
    <xf numFmtId="0" fontId="1" fillId="13" borderId="0" xfId="34" applyFill="1" applyAlignment="1">
      <alignment vertical="center"/>
      <protection/>
    </xf>
    <xf numFmtId="10" fontId="1" fillId="0" borderId="0" xfId="34" applyNumberFormat="1" applyAlignment="1">
      <alignment vertical="center"/>
      <protection/>
    </xf>
    <xf numFmtId="10" fontId="1" fillId="0" borderId="0" xfId="34" applyNumberFormat="1" applyFont="1" applyAlignment="1">
      <alignment vertical="center"/>
      <protection/>
    </xf>
    <xf numFmtId="0" fontId="11" fillId="0" borderId="0" xfId="34" applyFont="1" applyAlignment="1">
      <alignment vertical="center"/>
      <protection/>
    </xf>
    <xf numFmtId="0" fontId="1" fillId="0" borderId="0" xfId="34" applyAlignment="1">
      <alignment horizontal="left" vertical="center"/>
      <protection/>
    </xf>
    <xf numFmtId="0" fontId="11" fillId="13" borderId="0" xfId="34" applyFont="1" applyFill="1" applyAlignment="1">
      <alignment vertical="center"/>
      <protection/>
    </xf>
    <xf numFmtId="0" fontId="1" fillId="13" borderId="0" xfId="34" applyFill="1" applyAlignment="1">
      <alignment horizontal="left" vertical="center"/>
      <protection/>
    </xf>
    <xf numFmtId="10" fontId="1" fillId="13" borderId="0" xfId="34" applyNumberFormat="1" applyFill="1" applyAlignment="1">
      <alignment vertical="center"/>
      <protection/>
    </xf>
    <xf numFmtId="10" fontId="1" fillId="13" borderId="0" xfId="34" applyNumberFormat="1" applyFont="1" applyFill="1" applyAlignment="1">
      <alignment vertical="center"/>
      <protection/>
    </xf>
    <xf numFmtId="10" fontId="10" fillId="2" borderId="0" xfId="34" applyNumberFormat="1" applyFont="1" applyFill="1" applyBorder="1" applyAlignment="1">
      <alignment horizontal="center" vertical="center"/>
      <protection/>
    </xf>
    <xf numFmtId="10" fontId="38" fillId="2" borderId="0" xfId="34" applyNumberFormat="1" applyFont="1" applyFill="1" applyBorder="1" applyAlignment="1">
      <alignment horizontal="center" vertical="center"/>
      <protection/>
    </xf>
    <xf numFmtId="0" fontId="38"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0" xfId="0" applyFont="1" applyFill="1" applyBorder="1" applyAlignment="1">
      <alignment horizontal="left" vertical="center" wrapText="1"/>
    </xf>
    <xf numFmtId="0" fontId="3" fillId="14" borderId="27" xfId="34" applyFont="1" applyFill="1" applyBorder="1" applyAlignment="1">
      <alignment horizontal="center" vertical="center" wrapText="1"/>
      <protection/>
    </xf>
    <xf numFmtId="10" fontId="3" fillId="14" borderId="28" xfId="34" applyNumberFormat="1" applyFont="1" applyFill="1" applyBorder="1" applyAlignment="1">
      <alignment horizontal="center" vertical="center" wrapText="1"/>
      <protection/>
    </xf>
    <xf numFmtId="171" fontId="42" fillId="15" borderId="8" xfId="0" applyNumberFormat="1" applyFont="1" applyFill="1" applyBorder="1" applyAlignment="1">
      <alignment horizontal="center" vertical="center"/>
    </xf>
    <xf numFmtId="10" fontId="43" fillId="16" borderId="8" xfId="34" applyNumberFormat="1" applyFont="1" applyFill="1" applyBorder="1" applyAlignment="1">
      <alignment horizontal="center" vertical="center" wrapText="1"/>
      <protection/>
    </xf>
    <xf numFmtId="171" fontId="42" fillId="15" borderId="8" xfId="0" applyNumberFormat="1" applyFont="1" applyFill="1" applyBorder="1" applyAlignment="1">
      <alignment vertical="center"/>
    </xf>
    <xf numFmtId="10" fontId="43" fillId="17" borderId="2" xfId="34" applyNumberFormat="1" applyFont="1" applyFill="1" applyBorder="1" applyAlignment="1">
      <alignment horizontal="center" vertical="center" wrapText="1"/>
      <protection/>
    </xf>
    <xf numFmtId="171" fontId="42" fillId="15" borderId="3" xfId="0" applyNumberFormat="1" applyFont="1" applyFill="1" applyBorder="1" applyAlignment="1">
      <alignment horizontal="center" vertical="center"/>
    </xf>
    <xf numFmtId="10" fontId="43" fillId="16" borderId="3" xfId="34" applyNumberFormat="1" applyFont="1" applyFill="1" applyBorder="1" applyAlignment="1">
      <alignment horizontal="center" vertical="center" wrapText="1"/>
      <protection/>
    </xf>
    <xf numFmtId="171" fontId="42" fillId="15" borderId="3" xfId="0" applyNumberFormat="1" applyFont="1" applyFill="1" applyBorder="1" applyAlignment="1">
      <alignment vertical="center"/>
    </xf>
    <xf numFmtId="10" fontId="43" fillId="17" borderId="1" xfId="34" applyNumberFormat="1" applyFont="1" applyFill="1" applyBorder="1" applyAlignment="1">
      <alignment horizontal="center" vertical="center" wrapText="1"/>
      <protection/>
    </xf>
    <xf numFmtId="10" fontId="43" fillId="17" borderId="3" xfId="34" applyNumberFormat="1" applyFont="1" applyFill="1" applyBorder="1" applyAlignment="1">
      <alignment horizontal="center" vertical="center" wrapText="1"/>
      <protection/>
    </xf>
    <xf numFmtId="0" fontId="1" fillId="18" borderId="0" xfId="34" applyFill="1" applyAlignment="1">
      <alignment vertical="center"/>
      <protection/>
    </xf>
    <xf numFmtId="10" fontId="12" fillId="17" borderId="3" xfId="34" applyNumberFormat="1" applyFont="1" applyFill="1" applyBorder="1" applyAlignment="1">
      <alignment horizontal="center" vertical="center" wrapText="1"/>
      <protection/>
    </xf>
    <xf numFmtId="10" fontId="12" fillId="17" borderId="1" xfId="34" applyNumberFormat="1" applyFont="1" applyFill="1" applyBorder="1" applyAlignment="1">
      <alignment horizontal="center" vertical="center" wrapText="1"/>
      <protection/>
    </xf>
    <xf numFmtId="171" fontId="42" fillId="15" borderId="10" xfId="0" applyNumberFormat="1" applyFont="1" applyFill="1" applyBorder="1" applyAlignment="1">
      <alignment horizontal="center" vertical="center"/>
    </xf>
    <xf numFmtId="10" fontId="43" fillId="16" borderId="10" xfId="34" applyNumberFormat="1" applyFont="1" applyFill="1" applyBorder="1" applyAlignment="1">
      <alignment horizontal="center" vertical="center" wrapText="1"/>
      <protection/>
    </xf>
    <xf numFmtId="171" fontId="42" fillId="15" borderId="10" xfId="0" applyNumberFormat="1" applyFont="1" applyFill="1" applyBorder="1" applyAlignment="1">
      <alignment vertical="center"/>
    </xf>
    <xf numFmtId="171" fontId="42" fillId="17" borderId="3" xfId="0" applyNumberFormat="1" applyFont="1" applyFill="1" applyBorder="1" applyAlignment="1">
      <alignment vertical="center"/>
    </xf>
    <xf numFmtId="171" fontId="42" fillId="17" borderId="1" xfId="0" applyNumberFormat="1" applyFont="1" applyFill="1" applyBorder="1" applyAlignment="1">
      <alignment vertical="center"/>
    </xf>
    <xf numFmtId="0" fontId="1" fillId="13" borderId="0" xfId="34" applyFill="1" applyBorder="1" applyAlignment="1">
      <alignment vertical="center"/>
      <protection/>
    </xf>
    <xf numFmtId="0" fontId="3" fillId="14" borderId="10" xfId="34" applyFont="1" applyFill="1" applyBorder="1" applyAlignment="1">
      <alignment horizontal="center" vertical="center" wrapText="1"/>
      <protection/>
    </xf>
    <xf numFmtId="10" fontId="1" fillId="14" borderId="10" xfId="34" applyNumberFormat="1" applyFont="1" applyFill="1" applyBorder="1" applyAlignment="1">
      <alignment horizontal="center" vertical="center" wrapText="1"/>
      <protection/>
    </xf>
    <xf numFmtId="0" fontId="44" fillId="14" borderId="10" xfId="34" applyFont="1" applyFill="1" applyBorder="1" applyAlignment="1">
      <alignment horizontal="center" vertical="center" textRotation="180" wrapText="1"/>
      <protection/>
    </xf>
    <xf numFmtId="0" fontId="1" fillId="0" borderId="0" xfId="34" applyBorder="1" applyAlignment="1">
      <alignment vertical="center"/>
      <protection/>
    </xf>
    <xf numFmtId="0" fontId="1" fillId="0" borderId="0" xfId="34" applyFill="1" applyAlignment="1">
      <alignment horizontal="left" vertical="center"/>
      <protection/>
    </xf>
    <xf numFmtId="0" fontId="3" fillId="0" borderId="0" xfId="34" applyFont="1" applyAlignment="1">
      <alignment vertical="center"/>
      <protection/>
    </xf>
    <xf numFmtId="0" fontId="3" fillId="14" borderId="8" xfId="34" applyFont="1" applyFill="1" applyBorder="1" applyAlignment="1">
      <alignment horizontal="left" vertical="center" wrapText="1"/>
      <protection/>
    </xf>
    <xf numFmtId="0" fontId="3" fillId="14" borderId="3" xfId="34" applyFont="1" applyFill="1" applyBorder="1" applyAlignment="1">
      <alignment horizontal="left" vertical="center" wrapText="1"/>
      <protection/>
    </xf>
    <xf numFmtId="0" fontId="31" fillId="2" borderId="0" xfId="42" applyFont="1" applyFill="1" applyAlignment="1">
      <alignment/>
      <protection/>
    </xf>
    <xf numFmtId="0" fontId="31" fillId="0" borderId="0" xfId="42" applyFont="1" applyAlignment="1">
      <alignment wrapText="1"/>
      <protection/>
    </xf>
    <xf numFmtId="0" fontId="31" fillId="0" borderId="0" xfId="42" applyFont="1" applyAlignment="1">
      <alignment horizontal="center" vertical="center"/>
      <protection/>
    </xf>
    <xf numFmtId="0" fontId="32" fillId="0" borderId="15" xfId="42" applyFont="1" applyBorder="1" applyAlignment="1">
      <alignment vertical="center" wrapText="1"/>
      <protection/>
    </xf>
    <xf numFmtId="3" fontId="49" fillId="6" borderId="11" xfId="42" applyNumberFormat="1" applyFont="1" applyFill="1" applyBorder="1" applyAlignment="1">
      <alignment horizontal="center" vertical="center" wrapText="1"/>
      <protection/>
    </xf>
    <xf numFmtId="0" fontId="32" fillId="0" borderId="11" xfId="42" applyFont="1" applyBorder="1" applyAlignment="1">
      <alignment horizontal="center" vertical="center" wrapText="1"/>
      <protection/>
    </xf>
    <xf numFmtId="3" fontId="49" fillId="6" borderId="13" xfId="42" applyNumberFormat="1" applyFont="1" applyFill="1" applyBorder="1" applyAlignment="1">
      <alignment horizontal="center" vertical="center" wrapText="1"/>
      <protection/>
    </xf>
    <xf numFmtId="0" fontId="32" fillId="6" borderId="3" xfId="42" applyFont="1" applyFill="1" applyBorder="1" applyAlignment="1">
      <alignment wrapText="1"/>
      <protection/>
    </xf>
    <xf numFmtId="3" fontId="49" fillId="6" borderId="29" xfId="42" applyNumberFormat="1" applyFont="1" applyFill="1" applyBorder="1" applyAlignment="1">
      <alignment vertical="center" wrapText="1"/>
      <protection/>
    </xf>
    <xf numFmtId="3" fontId="49" fillId="6" borderId="14" xfId="42" applyNumberFormat="1" applyFont="1" applyFill="1" applyBorder="1" applyAlignment="1">
      <alignment horizontal="center" vertical="center" wrapText="1"/>
      <protection/>
    </xf>
    <xf numFmtId="3" fontId="32" fillId="6" borderId="14" xfId="42" applyNumberFormat="1" applyFont="1" applyFill="1" applyBorder="1" applyAlignment="1">
      <alignment horizontal="center" vertical="center" wrapText="1"/>
      <protection/>
    </xf>
    <xf numFmtId="0" fontId="32" fillId="0" borderId="30" xfId="42" applyFont="1" applyFill="1" applyBorder="1" applyAlignment="1">
      <alignment horizontal="right" vertical="center"/>
      <protection/>
    </xf>
    <xf numFmtId="3" fontId="29" fillId="0" borderId="3" xfId="34" applyNumberFormat="1" applyFont="1" applyFill="1" applyBorder="1" applyAlignment="1">
      <alignment horizontal="center" vertical="center" wrapText="1"/>
      <protection/>
    </xf>
    <xf numFmtId="0" fontId="29" fillId="0" borderId="3" xfId="42" applyFont="1" applyFill="1" applyBorder="1" applyAlignment="1">
      <alignment horizontal="center"/>
      <protection/>
    </xf>
    <xf numFmtId="3" fontId="50" fillId="0" borderId="3" xfId="34" applyNumberFormat="1" applyFont="1" applyFill="1" applyBorder="1" applyAlignment="1">
      <alignment horizontal="center" vertical="center" wrapText="1"/>
      <protection/>
    </xf>
    <xf numFmtId="0" fontId="32" fillId="0" borderId="30" xfId="42" applyFont="1" applyFill="1" applyBorder="1" applyAlignment="1">
      <alignment vertical="center" wrapText="1"/>
      <protection/>
    </xf>
    <xf numFmtId="0" fontId="31" fillId="0" borderId="30" xfId="42" applyFont="1" applyFill="1" applyBorder="1" applyAlignment="1">
      <alignment/>
      <protection/>
    </xf>
    <xf numFmtId="3" fontId="50" fillId="0" borderId="3" xfId="42" applyNumberFormat="1" applyFont="1" applyFill="1" applyBorder="1" applyAlignment="1">
      <alignment horizontal="center" vertical="center"/>
      <protection/>
    </xf>
    <xf numFmtId="3" fontId="32" fillId="0" borderId="30" xfId="42" applyNumberFormat="1" applyFont="1" applyFill="1" applyBorder="1" applyAlignment="1">
      <alignment/>
      <protection/>
    </xf>
    <xf numFmtId="4" fontId="29" fillId="0" borderId="3" xfId="42" applyNumberFormat="1" applyFont="1" applyFill="1" applyBorder="1" applyAlignment="1">
      <alignment horizontal="center"/>
      <protection/>
    </xf>
    <xf numFmtId="3" fontId="29" fillId="0" borderId="3" xfId="42" applyNumberFormat="1" applyFont="1" applyFill="1" applyBorder="1" applyAlignment="1">
      <alignment horizontal="center"/>
      <protection/>
    </xf>
    <xf numFmtId="4" fontId="50" fillId="0" borderId="3" xfId="42" applyNumberFormat="1" applyFont="1" applyFill="1" applyBorder="1" applyAlignment="1">
      <alignment horizontal="center" vertical="center"/>
      <protection/>
    </xf>
    <xf numFmtId="4" fontId="13" fillId="0" borderId="3" xfId="0" applyNumberFormat="1" applyFont="1" applyFill="1" applyBorder="1" applyAlignment="1">
      <alignment horizontal="center" vertical="center" wrapText="1"/>
    </xf>
    <xf numFmtId="0" fontId="32" fillId="0" borderId="31" xfId="42" applyFont="1" applyFill="1" applyBorder="1" applyAlignment="1">
      <alignment vertical="center" wrapText="1"/>
      <protection/>
    </xf>
    <xf numFmtId="0" fontId="32" fillId="0" borderId="15" xfId="42" applyFont="1" applyFill="1" applyBorder="1" applyAlignment="1">
      <alignment vertical="center" wrapText="1"/>
      <protection/>
    </xf>
    <xf numFmtId="3" fontId="50" fillId="0" borderId="3" xfId="43" applyNumberFormat="1" applyFont="1" applyFill="1" applyBorder="1" applyAlignment="1">
      <alignment horizontal="center" vertical="center"/>
    </xf>
    <xf numFmtId="179" fontId="50" fillId="0" borderId="3" xfId="42" applyNumberFormat="1" applyFont="1" applyFill="1" applyBorder="1" applyAlignment="1">
      <alignment horizontal="center" vertical="center"/>
      <protection/>
    </xf>
    <xf numFmtId="0" fontId="13" fillId="0" borderId="3" xfId="42" applyFont="1" applyFill="1" applyBorder="1" applyAlignment="1">
      <alignment horizontal="center"/>
      <protection/>
    </xf>
    <xf numFmtId="0" fontId="32" fillId="0" borderId="26" xfId="42" applyFont="1" applyFill="1" applyBorder="1" applyAlignment="1">
      <alignment horizontal="right" vertical="center"/>
      <protection/>
    </xf>
    <xf numFmtId="0" fontId="32" fillId="0" borderId="24" xfId="42" applyFont="1" applyFill="1" applyBorder="1" applyAlignment="1">
      <alignment/>
      <protection/>
    </xf>
    <xf numFmtId="3" fontId="32" fillId="0" borderId="31" xfId="42" applyNumberFormat="1" applyFont="1" applyFill="1" applyBorder="1" applyAlignment="1">
      <alignment/>
      <protection/>
    </xf>
    <xf numFmtId="0" fontId="28" fillId="0" borderId="3" xfId="42" applyFont="1" applyFill="1" applyBorder="1" applyAlignment="1">
      <alignment horizontal="center"/>
      <protection/>
    </xf>
    <xf numFmtId="0" fontId="28" fillId="0" borderId="3" xfId="42" applyFont="1" applyFill="1" applyBorder="1" applyAlignment="1">
      <alignment horizontal="center" vertical="center"/>
      <protection/>
    </xf>
    <xf numFmtId="0" fontId="32" fillId="0" borderId="29" xfId="42" applyFont="1" applyFill="1" applyBorder="1" applyAlignment="1">
      <alignment horizontal="right" vertical="center"/>
      <protection/>
    </xf>
    <xf numFmtId="0" fontId="32" fillId="0" borderId="29" xfId="42" applyFont="1" applyFill="1" applyBorder="1" applyAlignment="1">
      <alignment vertical="center" wrapText="1"/>
      <protection/>
    </xf>
    <xf numFmtId="0" fontId="1" fillId="5" borderId="0" xfId="42" applyFont="1" applyFill="1">
      <alignment/>
      <protection/>
    </xf>
    <xf numFmtId="0" fontId="32" fillId="7" borderId="30" xfId="42" applyFont="1" applyFill="1" applyBorder="1" applyAlignment="1">
      <alignment vertical="center" wrapText="1"/>
      <protection/>
    </xf>
    <xf numFmtId="3" fontId="52" fillId="0" borderId="3" xfId="42" applyNumberFormat="1" applyFont="1" applyFill="1" applyBorder="1" applyAlignment="1">
      <alignment horizontal="center" vertical="center" wrapText="1"/>
      <protection/>
    </xf>
    <xf numFmtId="0" fontId="32" fillId="7" borderId="31" xfId="42" applyFont="1" applyFill="1" applyBorder="1" applyAlignment="1">
      <alignment vertical="center" wrapText="1"/>
      <protection/>
    </xf>
    <xf numFmtId="0" fontId="1" fillId="0" borderId="0" xfId="42" applyFont="1" applyFill="1">
      <alignment/>
      <protection/>
    </xf>
    <xf numFmtId="0" fontId="32" fillId="0" borderId="3" xfId="42" applyFont="1" applyFill="1" applyBorder="1" applyAlignment="1">
      <alignment vertical="center" wrapText="1"/>
      <protection/>
    </xf>
    <xf numFmtId="0" fontId="32" fillId="0" borderId="31" xfId="42" applyFont="1" applyFill="1" applyBorder="1" applyAlignment="1">
      <alignment horizontal="right" vertical="center"/>
      <protection/>
    </xf>
    <xf numFmtId="3" fontId="50" fillId="0" borderId="3" xfId="42" applyNumberFormat="1" applyFont="1" applyFill="1" applyBorder="1" applyAlignment="1">
      <alignment horizontal="center" vertical="center" wrapText="1"/>
      <protection/>
    </xf>
    <xf numFmtId="0" fontId="29" fillId="0" borderId="3" xfId="42" applyFont="1" applyFill="1" applyBorder="1" applyAlignment="1">
      <alignment horizontal="center" vertical="center" wrapText="1"/>
      <protection/>
    </xf>
    <xf numFmtId="3" fontId="50" fillId="0" borderId="3" xfId="24" applyNumberFormat="1" applyFont="1" applyFill="1" applyBorder="1" applyAlignment="1">
      <alignment horizontal="center" vertical="center" wrapText="1"/>
    </xf>
    <xf numFmtId="164" fontId="28" fillId="0" borderId="3" xfId="43" applyFont="1" applyFill="1" applyBorder="1" applyAlignment="1">
      <alignment horizontal="center" vertical="center"/>
    </xf>
    <xf numFmtId="0" fontId="0" fillId="0" borderId="3" xfId="0" applyFill="1" applyBorder="1"/>
    <xf numFmtId="0" fontId="0" fillId="0" borderId="3" xfId="0" applyFill="1" applyBorder="1" applyAlignment="1">
      <alignment horizontal="center" wrapText="1"/>
    </xf>
    <xf numFmtId="0" fontId="0" fillId="0" borderId="32" xfId="0" applyFill="1" applyBorder="1" applyAlignment="1">
      <alignment horizontal="center"/>
    </xf>
    <xf numFmtId="3" fontId="50" fillId="0" borderId="3" xfId="45" applyNumberFormat="1" applyFont="1" applyFill="1" applyBorder="1" applyAlignment="1">
      <alignment horizontal="center" vertical="center"/>
    </xf>
    <xf numFmtId="179" fontId="29" fillId="0" borderId="3" xfId="42" applyNumberFormat="1" applyFont="1" applyFill="1" applyBorder="1" applyAlignment="1">
      <alignment horizontal="center" vertical="center"/>
      <protection/>
    </xf>
    <xf numFmtId="0" fontId="29" fillId="0" borderId="3" xfId="42" applyFont="1" applyFill="1" applyBorder="1" applyAlignment="1">
      <alignment horizontal="center" vertical="center"/>
      <protection/>
    </xf>
    <xf numFmtId="0" fontId="32" fillId="9" borderId="17" xfId="42" applyFont="1" applyFill="1" applyBorder="1" applyAlignment="1">
      <alignment/>
      <protection/>
    </xf>
    <xf numFmtId="0" fontId="32" fillId="8" borderId="17" xfId="42" applyFont="1" applyFill="1" applyBorder="1" applyAlignment="1">
      <alignment horizontal="center"/>
      <protection/>
    </xf>
    <xf numFmtId="0" fontId="32" fillId="9" borderId="17" xfId="42" applyFont="1" applyFill="1" applyBorder="1" applyAlignment="1">
      <alignment horizontal="center"/>
      <protection/>
    </xf>
    <xf numFmtId="0" fontId="32" fillId="9" borderId="17" xfId="42" applyFont="1" applyFill="1" applyBorder="1" applyAlignment="1">
      <alignment horizontal="center" vertical="center"/>
      <protection/>
    </xf>
    <xf numFmtId="0" fontId="32" fillId="8" borderId="11" xfId="42" applyFont="1" applyFill="1" applyBorder="1" applyAlignment="1">
      <alignment horizontal="center"/>
      <protection/>
    </xf>
    <xf numFmtId="0" fontId="32" fillId="9" borderId="11" xfId="42" applyFont="1" applyFill="1" applyBorder="1" applyAlignment="1">
      <alignment horizontal="center"/>
      <protection/>
    </xf>
    <xf numFmtId="0" fontId="32" fillId="9" borderId="11" xfId="42" applyFont="1" applyFill="1" applyBorder="1" applyAlignment="1">
      <alignment horizontal="center" vertical="center"/>
      <protection/>
    </xf>
    <xf numFmtId="0" fontId="32" fillId="10" borderId="11" xfId="42" applyFont="1" applyFill="1" applyBorder="1" applyAlignment="1">
      <alignment horizontal="center"/>
      <protection/>
    </xf>
    <xf numFmtId="0" fontId="32" fillId="10" borderId="11" xfId="42" applyFont="1" applyFill="1" applyBorder="1" applyAlignment="1">
      <alignment horizontal="center" vertical="center"/>
      <protection/>
    </xf>
    <xf numFmtId="0" fontId="32" fillId="8" borderId="14" xfId="42" applyFont="1" applyFill="1" applyBorder="1" applyAlignment="1">
      <alignment horizontal="center"/>
      <protection/>
    </xf>
    <xf numFmtId="0" fontId="32" fillId="9" borderId="14" xfId="42" applyFont="1" applyFill="1" applyBorder="1" applyAlignment="1">
      <alignment horizontal="center"/>
      <protection/>
    </xf>
    <xf numFmtId="0" fontId="32" fillId="11" borderId="14" xfId="42" applyFont="1" applyFill="1" applyBorder="1" applyAlignment="1">
      <alignment horizontal="center"/>
      <protection/>
    </xf>
    <xf numFmtId="0" fontId="32" fillId="11" borderId="14" xfId="42" applyFont="1" applyFill="1" applyBorder="1" applyAlignment="1">
      <alignment horizontal="center" vertical="center"/>
      <protection/>
    </xf>
    <xf numFmtId="0" fontId="37" fillId="6" borderId="0" xfId="42" applyFont="1" applyFill="1" applyBorder="1" applyAlignment="1">
      <alignment horizontal="center" vertical="center"/>
      <protection/>
    </xf>
    <xf numFmtId="0" fontId="37" fillId="6" borderId="33" xfId="42" applyFont="1" applyFill="1" applyBorder="1" applyAlignment="1">
      <alignment horizontal="center" vertical="center"/>
      <protection/>
    </xf>
    <xf numFmtId="0" fontId="5"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35" xfId="0" applyFont="1" applyFill="1" applyBorder="1" applyAlignment="1" applyProtection="1">
      <alignment horizontal="center" vertical="center" wrapText="1"/>
      <protection locked="0"/>
    </xf>
    <xf numFmtId="0" fontId="5" fillId="3" borderId="34" xfId="0" applyFont="1" applyFill="1" applyBorder="1" applyAlignment="1" applyProtection="1">
      <alignment horizontal="center" vertical="center" wrapText="1"/>
      <protection locked="0"/>
    </xf>
    <xf numFmtId="0" fontId="5" fillId="3" borderId="36" xfId="0" applyFont="1" applyFill="1" applyBorder="1" applyAlignment="1" applyProtection="1">
      <alignment horizontal="center" vertical="center" wrapText="1"/>
      <protection locked="0"/>
    </xf>
    <xf numFmtId="0" fontId="5" fillId="3" borderId="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32" xfId="0" applyFont="1" applyFill="1" applyBorder="1" applyAlignment="1">
      <alignment horizontal="center" vertical="center"/>
    </xf>
    <xf numFmtId="0" fontId="9" fillId="0" borderId="38" xfId="0" applyFont="1" applyFill="1" applyBorder="1" applyAlignment="1">
      <alignment horizontal="right" vertical="center"/>
    </xf>
    <xf numFmtId="0" fontId="6" fillId="0" borderId="38" xfId="0" applyFont="1" applyFill="1" applyBorder="1" applyAlignment="1">
      <alignment horizontal="right" vertical="center"/>
    </xf>
    <xf numFmtId="0" fontId="6" fillId="0" borderId="39" xfId="0" applyFont="1" applyFill="1" applyBorder="1" applyAlignment="1">
      <alignment horizontal="right" vertical="center"/>
    </xf>
    <xf numFmtId="0" fontId="24" fillId="0" borderId="40" xfId="0" applyFont="1" applyFill="1" applyBorder="1" applyAlignment="1">
      <alignment horizontal="center"/>
    </xf>
    <xf numFmtId="0" fontId="24" fillId="0" borderId="41" xfId="0" applyFont="1" applyFill="1" applyBorder="1" applyAlignment="1">
      <alignment horizontal="center"/>
    </xf>
    <xf numFmtId="0" fontId="24" fillId="0" borderId="42" xfId="0" applyFont="1" applyFill="1" applyBorder="1" applyAlignment="1">
      <alignment horizontal="center"/>
    </xf>
    <xf numFmtId="0" fontId="24" fillId="0" borderId="6" xfId="0" applyFont="1" applyFill="1" applyBorder="1" applyAlignment="1">
      <alignment horizontal="center"/>
    </xf>
    <xf numFmtId="0" fontId="24" fillId="0" borderId="0" xfId="0" applyFont="1" applyFill="1" applyBorder="1" applyAlignment="1">
      <alignment horizontal="center"/>
    </xf>
    <xf numFmtId="0" fontId="24" fillId="0" borderId="43" xfId="0" applyFont="1" applyFill="1" applyBorder="1" applyAlignment="1">
      <alignment horizontal="center"/>
    </xf>
    <xf numFmtId="0" fontId="5" fillId="3" borderId="4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9" fillId="3" borderId="46"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3" borderId="10" xfId="0" applyFont="1" applyFill="1" applyBorder="1" applyAlignment="1">
      <alignment horizontal="center"/>
    </xf>
    <xf numFmtId="0" fontId="0" fillId="0" borderId="44" xfId="0" applyFill="1" applyBorder="1" applyAlignment="1">
      <alignment horizontal="center"/>
    </xf>
    <xf numFmtId="0" fontId="0" fillId="0" borderId="1" xfId="0" applyFill="1" applyBorder="1" applyAlignment="1">
      <alignment horizontal="center"/>
    </xf>
    <xf numFmtId="0" fontId="0" fillId="0" borderId="46" xfId="0" applyFill="1" applyBorder="1" applyAlignment="1">
      <alignment horizontal="center"/>
    </xf>
    <xf numFmtId="0" fontId="0" fillId="0" borderId="3" xfId="0" applyFill="1" applyBorder="1" applyAlignment="1">
      <alignment horizontal="center"/>
    </xf>
    <xf numFmtId="0" fontId="0" fillId="0" borderId="47" xfId="0" applyFill="1" applyBorder="1" applyAlignment="1">
      <alignment horizontal="center"/>
    </xf>
    <xf numFmtId="0" fontId="0" fillId="0" borderId="8" xfId="0" applyFill="1" applyBorder="1" applyAlignment="1">
      <alignment horizontal="center"/>
    </xf>
    <xf numFmtId="0" fontId="9" fillId="3" borderId="48" xfId="0" applyFont="1" applyFill="1" applyBorder="1" applyAlignment="1">
      <alignment horizontal="center" vertical="center" wrapText="1"/>
    </xf>
    <xf numFmtId="0" fontId="9" fillId="3" borderId="49" xfId="0" applyFont="1" applyFill="1" applyBorder="1" applyAlignment="1">
      <alignment horizontal="center" vertical="center" wrapText="1"/>
    </xf>
    <xf numFmtId="0" fontId="9" fillId="3" borderId="50"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51" xfId="0" applyFont="1" applyFill="1" applyBorder="1" applyAlignment="1">
      <alignment horizontal="center" vertical="center" wrapText="1"/>
    </xf>
    <xf numFmtId="0" fontId="9" fillId="3" borderId="52"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48"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46"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29" fillId="2" borderId="59" xfId="0" applyFont="1" applyFill="1" applyBorder="1" applyAlignment="1">
      <alignment horizontal="center" vertical="center" wrapText="1"/>
    </xf>
    <xf numFmtId="0" fontId="29" fillId="2" borderId="60"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13" fillId="2" borderId="59" xfId="0" applyFont="1" applyFill="1" applyBorder="1" applyAlignment="1">
      <alignment horizontal="center"/>
    </xf>
    <xf numFmtId="0" fontId="13" fillId="2" borderId="60" xfId="0" applyFont="1" applyFill="1" applyBorder="1" applyAlignment="1">
      <alignment horizontal="center"/>
    </xf>
    <xf numFmtId="0" fontId="13" fillId="2" borderId="28" xfId="0" applyFont="1" applyFill="1" applyBorder="1" applyAlignment="1">
      <alignment horizontal="center"/>
    </xf>
    <xf numFmtId="0" fontId="13" fillId="2" borderId="61" xfId="0" applyFont="1" applyFill="1" applyBorder="1" applyAlignment="1">
      <alignment horizontal="center"/>
    </xf>
    <xf numFmtId="0" fontId="13" fillId="2" borderId="62" xfId="0" applyFont="1" applyFill="1" applyBorder="1" applyAlignment="1">
      <alignment horizontal="center"/>
    </xf>
    <xf numFmtId="0" fontId="13" fillId="2" borderId="27" xfId="0" applyFont="1" applyFill="1" applyBorder="1" applyAlignment="1">
      <alignment horizontal="center"/>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28" fillId="2" borderId="63" xfId="0" applyFont="1" applyFill="1" applyBorder="1" applyAlignment="1">
      <alignment horizontal="left" vertical="center" wrapText="1"/>
    </xf>
    <xf numFmtId="0" fontId="28" fillId="2" borderId="24" xfId="0" applyFont="1" applyFill="1" applyBorder="1" applyAlignment="1">
      <alignment horizontal="left" vertical="center" wrapText="1"/>
    </xf>
    <xf numFmtId="0" fontId="28" fillId="2" borderId="18" xfId="0" applyFont="1" applyFill="1" applyBorder="1" applyAlignment="1">
      <alignment horizontal="left" vertical="center" wrapText="1"/>
    </xf>
    <xf numFmtId="0" fontId="28" fillId="2" borderId="64" xfId="0" applyFont="1" applyFill="1" applyBorder="1" applyAlignment="1">
      <alignment horizontal="left" vertical="center" wrapText="1"/>
    </xf>
    <xf numFmtId="0" fontId="28" fillId="2" borderId="65" xfId="0" applyFont="1" applyFill="1" applyBorder="1" applyAlignment="1">
      <alignment horizontal="left" vertical="center" wrapText="1"/>
    </xf>
    <xf numFmtId="0" fontId="28" fillId="2" borderId="66" xfId="0" applyFont="1" applyFill="1" applyBorder="1" applyAlignment="1">
      <alignment horizontal="left" vertical="center" wrapText="1"/>
    </xf>
    <xf numFmtId="0" fontId="28" fillId="2" borderId="63" xfId="0" applyFont="1" applyFill="1" applyBorder="1" applyAlignment="1">
      <alignment horizontal="center" vertical="center" wrapText="1"/>
    </xf>
    <xf numFmtId="0" fontId="28" fillId="2" borderId="24"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8" xfId="0" applyFont="1" applyFill="1" applyBorder="1" applyAlignment="1">
      <alignment horizontal="center" vertical="center"/>
    </xf>
    <xf numFmtId="0" fontId="4" fillId="3" borderId="6"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4" fillId="3" borderId="43"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67" xfId="0" applyFont="1" applyFill="1" applyBorder="1" applyAlignment="1" applyProtection="1">
      <alignment horizontal="center" vertical="center" wrapText="1"/>
      <protection locked="0"/>
    </xf>
    <xf numFmtId="0" fontId="17" fillId="0" borderId="0" xfId="0" applyFont="1" applyFill="1" applyAlignment="1">
      <alignment horizontal="right" vertical="center"/>
    </xf>
    <xf numFmtId="0" fontId="28" fillId="2" borderId="23" xfId="0" applyFont="1" applyFill="1" applyBorder="1" applyAlignment="1">
      <alignment horizontal="left" vertical="center" wrapText="1"/>
    </xf>
    <xf numFmtId="0" fontId="44" fillId="0" borderId="3" xfId="0" applyFont="1" applyFill="1" applyBorder="1" applyAlignment="1" applyProtection="1">
      <alignment horizontal="center" vertical="center" wrapText="1"/>
      <protection locked="0"/>
    </xf>
    <xf numFmtId="0" fontId="11" fillId="0" borderId="3" xfId="34" applyFont="1" applyFill="1" applyBorder="1" applyAlignment="1">
      <alignment horizontal="justify" vertical="center" wrapText="1"/>
      <protection/>
    </xf>
    <xf numFmtId="0" fontId="11" fillId="0" borderId="10" xfId="34" applyFont="1" applyFill="1" applyBorder="1" applyAlignment="1">
      <alignment horizontal="justify" vertical="center" wrapText="1"/>
      <protection/>
    </xf>
    <xf numFmtId="0" fontId="44" fillId="0" borderId="10" xfId="0" applyFont="1" applyFill="1" applyBorder="1" applyAlignment="1" applyProtection="1">
      <alignment horizontal="center" vertical="center" wrapText="1"/>
      <protection locked="0"/>
    </xf>
    <xf numFmtId="0" fontId="11" fillId="0" borderId="44" xfId="34" applyFont="1" applyFill="1" applyBorder="1" applyAlignment="1">
      <alignment horizontal="center" vertical="center" wrapText="1"/>
      <protection/>
    </xf>
    <xf numFmtId="0" fontId="11" fillId="0" borderId="46" xfId="34" applyFont="1" applyFill="1" applyBorder="1" applyAlignment="1">
      <alignment horizontal="center" vertical="center" wrapText="1"/>
      <protection/>
    </xf>
    <xf numFmtId="0" fontId="11" fillId="0" borderId="58" xfId="34" applyFont="1" applyFill="1" applyBorder="1" applyAlignment="1">
      <alignment horizontal="center" vertical="center" wrapText="1"/>
      <protection/>
    </xf>
    <xf numFmtId="0" fontId="11" fillId="0" borderId="1" xfId="34" applyFont="1" applyFill="1" applyBorder="1" applyAlignment="1">
      <alignment horizontal="center" vertical="center" wrapText="1"/>
      <protection/>
    </xf>
    <xf numFmtId="0" fontId="11" fillId="0" borderId="3" xfId="34" applyFont="1" applyFill="1" applyBorder="1" applyAlignment="1">
      <alignment horizontal="center" vertical="center" wrapText="1"/>
      <protection/>
    </xf>
    <xf numFmtId="0" fontId="11" fillId="0" borderId="10" xfId="34" applyFont="1" applyFill="1" applyBorder="1" applyAlignment="1">
      <alignment horizontal="center" vertical="center" wrapText="1"/>
      <protection/>
    </xf>
    <xf numFmtId="0" fontId="11" fillId="0" borderId="1" xfId="34" applyFont="1" applyFill="1" applyBorder="1" applyAlignment="1">
      <alignment horizontal="justify" vertical="center" wrapText="1"/>
      <protection/>
    </xf>
    <xf numFmtId="0" fontId="44" fillId="0" borderId="1" xfId="0" applyFont="1" applyFill="1" applyBorder="1" applyAlignment="1" applyProtection="1">
      <alignment horizontal="center" vertical="center" wrapText="1"/>
      <protection locked="0"/>
    </xf>
    <xf numFmtId="0" fontId="1" fillId="0" borderId="44" xfId="34" applyBorder="1">
      <alignment/>
      <protection/>
    </xf>
    <xf numFmtId="0" fontId="1" fillId="0" borderId="1" xfId="34" applyBorder="1">
      <alignment/>
      <protection/>
    </xf>
    <xf numFmtId="0" fontId="1" fillId="0" borderId="46" xfId="34" applyBorder="1">
      <alignment/>
      <protection/>
    </xf>
    <xf numFmtId="0" fontId="1" fillId="0" borderId="3" xfId="34" applyBorder="1">
      <alignment/>
      <protection/>
    </xf>
    <xf numFmtId="0" fontId="1" fillId="0" borderId="47" xfId="34" applyBorder="1">
      <alignment/>
      <protection/>
    </xf>
    <xf numFmtId="0" fontId="1" fillId="0" borderId="8" xfId="34" applyBorder="1">
      <alignment/>
      <protection/>
    </xf>
    <xf numFmtId="0" fontId="3" fillId="14" borderId="40" xfId="34" applyFont="1" applyFill="1" applyBorder="1" applyAlignment="1">
      <alignment horizontal="center" vertical="center" wrapText="1"/>
      <protection/>
    </xf>
    <xf numFmtId="0" fontId="3" fillId="14" borderId="6" xfId="34" applyFont="1" applyFill="1" applyBorder="1" applyAlignment="1">
      <alignment horizontal="center" vertical="center" wrapText="1"/>
      <protection/>
    </xf>
    <xf numFmtId="0" fontId="3" fillId="14" borderId="1" xfId="34" applyFont="1" applyFill="1" applyBorder="1" applyAlignment="1">
      <alignment horizontal="center" vertical="center" wrapText="1"/>
      <protection/>
    </xf>
    <xf numFmtId="0" fontId="3" fillId="14" borderId="10" xfId="34" applyFont="1" applyFill="1" applyBorder="1" applyAlignment="1">
      <alignment horizontal="center" vertical="center" wrapText="1"/>
      <protection/>
    </xf>
    <xf numFmtId="0" fontId="3" fillId="14" borderId="59" xfId="34" applyFont="1" applyFill="1" applyBorder="1" applyAlignment="1">
      <alignment horizontal="center" vertical="center" wrapText="1"/>
      <protection/>
    </xf>
    <xf numFmtId="0" fontId="3" fillId="14" borderId="60" xfId="34" applyFont="1" applyFill="1" applyBorder="1" applyAlignment="1">
      <alignment horizontal="center" vertical="center" wrapText="1"/>
      <protection/>
    </xf>
    <xf numFmtId="0" fontId="44" fillId="14" borderId="48" xfId="34" applyFont="1" applyFill="1" applyBorder="1" applyAlignment="1">
      <alignment horizontal="center" vertical="center" wrapText="1"/>
      <protection/>
    </xf>
    <xf numFmtId="0" fontId="44" fillId="14" borderId="56" xfId="34" applyFont="1" applyFill="1" applyBorder="1" applyAlignment="1">
      <alignment horizontal="center" vertical="center" wrapText="1"/>
      <protection/>
    </xf>
    <xf numFmtId="0" fontId="48" fillId="14" borderId="1" xfId="0" applyFont="1" applyFill="1" applyBorder="1" applyAlignment="1">
      <alignment horizontal="center" vertical="center" wrapText="1"/>
    </xf>
    <xf numFmtId="0" fontId="48" fillId="14" borderId="35" xfId="0" applyFont="1" applyFill="1" applyBorder="1" applyAlignment="1">
      <alignment horizontal="center" vertical="center" wrapText="1"/>
    </xf>
    <xf numFmtId="0" fontId="48" fillId="14" borderId="3" xfId="0" applyFont="1" applyFill="1" applyBorder="1" applyAlignment="1">
      <alignment horizontal="center" vertical="center" wrapText="1"/>
    </xf>
    <xf numFmtId="0" fontId="48" fillId="14" borderId="34" xfId="0" applyFont="1" applyFill="1" applyBorder="1" applyAlignment="1">
      <alignment horizontal="center" vertical="center" wrapText="1"/>
    </xf>
    <xf numFmtId="0" fontId="47" fillId="14" borderId="3" xfId="0" applyFont="1" applyFill="1" applyBorder="1" applyAlignment="1">
      <alignment horizontal="center" vertical="center" wrapText="1"/>
    </xf>
    <xf numFmtId="0" fontId="47" fillId="14" borderId="34" xfId="0" applyFont="1" applyFill="1" applyBorder="1" applyAlignment="1">
      <alignment horizontal="center" vertical="center" wrapText="1"/>
    </xf>
    <xf numFmtId="0" fontId="47" fillId="14" borderId="8" xfId="0" applyFont="1" applyFill="1" applyBorder="1" applyAlignment="1">
      <alignment horizontal="center" vertical="center" wrapText="1"/>
    </xf>
    <xf numFmtId="0" fontId="47" fillId="14" borderId="45" xfId="0" applyFont="1" applyFill="1" applyBorder="1" applyAlignment="1">
      <alignment horizontal="center" vertical="center" wrapText="1"/>
    </xf>
    <xf numFmtId="0" fontId="3" fillId="14" borderId="35" xfId="34" applyFont="1" applyFill="1" applyBorder="1" applyAlignment="1">
      <alignment horizontal="center" vertical="center" wrapText="1"/>
      <protection/>
    </xf>
    <xf numFmtId="0" fontId="3" fillId="14" borderId="36" xfId="34" applyFont="1" applyFill="1" applyBorder="1" applyAlignment="1">
      <alignment horizontal="center" vertical="center" wrapText="1"/>
      <protection/>
    </xf>
    <xf numFmtId="0" fontId="40" fillId="0" borderId="3" xfId="34" applyFont="1" applyFill="1" applyBorder="1" applyAlignment="1">
      <alignment horizontal="center" vertical="center" wrapText="1"/>
      <protection/>
    </xf>
    <xf numFmtId="0" fontId="40" fillId="0" borderId="3" xfId="34" applyFont="1" applyFill="1" applyBorder="1" applyAlignment="1">
      <alignment horizontal="justify" vertical="center" wrapText="1"/>
      <protection/>
    </xf>
    <xf numFmtId="0" fontId="11" fillId="0" borderId="3" xfId="34" applyFont="1" applyFill="1" applyBorder="1" applyAlignment="1">
      <alignment horizontal="left" vertical="center" wrapText="1"/>
      <protection/>
    </xf>
    <xf numFmtId="0" fontId="44" fillId="0" borderId="2" xfId="0" applyFont="1" applyFill="1" applyBorder="1" applyAlignment="1" applyProtection="1">
      <alignment horizontal="center" vertical="center" wrapText="1"/>
      <protection locked="0"/>
    </xf>
    <xf numFmtId="0" fontId="11" fillId="0" borderId="8" xfId="34" applyFont="1" applyFill="1" applyBorder="1" applyAlignment="1">
      <alignment horizontal="center" vertical="center" wrapText="1"/>
      <protection/>
    </xf>
    <xf numFmtId="0" fontId="11" fillId="0" borderId="68" xfId="34" applyFont="1" applyFill="1" applyBorder="1" applyAlignment="1">
      <alignment horizontal="center" vertical="center" wrapText="1"/>
      <protection/>
    </xf>
    <xf numFmtId="0" fontId="11" fillId="0" borderId="69" xfId="34" applyFont="1" applyFill="1" applyBorder="1" applyAlignment="1">
      <alignment horizontal="center" vertical="center" wrapText="1"/>
      <protection/>
    </xf>
    <xf numFmtId="0" fontId="11" fillId="0" borderId="70" xfId="34" applyFont="1" applyFill="1" applyBorder="1" applyAlignment="1">
      <alignment horizontal="center" vertical="center" wrapText="1"/>
      <protection/>
    </xf>
    <xf numFmtId="0" fontId="11" fillId="0" borderId="71" xfId="34" applyFont="1" applyFill="1" applyBorder="1" applyAlignment="1">
      <alignment horizontal="center" vertical="center" wrapText="1"/>
      <protection/>
    </xf>
    <xf numFmtId="0" fontId="11" fillId="0" borderId="47" xfId="34" applyFont="1" applyFill="1" applyBorder="1" applyAlignment="1">
      <alignment horizontal="center" vertical="center" wrapText="1"/>
      <protection/>
    </xf>
    <xf numFmtId="0" fontId="11" fillId="0" borderId="8" xfId="34" applyFont="1" applyFill="1" applyBorder="1" applyAlignment="1">
      <alignment horizontal="justify" vertical="center" wrapText="1"/>
      <protection/>
    </xf>
    <xf numFmtId="0" fontId="44" fillId="0" borderId="8" xfId="0" applyFont="1" applyFill="1" applyBorder="1" applyAlignment="1" applyProtection="1">
      <alignment horizontal="center" vertical="center" wrapText="1"/>
      <protection locked="0"/>
    </xf>
    <xf numFmtId="0" fontId="11" fillId="0" borderId="2" xfId="34" applyFont="1" applyFill="1" applyBorder="1" applyAlignment="1">
      <alignment horizontal="justify" vertical="center" wrapText="1"/>
      <protection/>
    </xf>
    <xf numFmtId="0" fontId="3" fillId="14" borderId="72" xfId="34" applyFont="1" applyFill="1" applyBorder="1" applyAlignment="1">
      <alignment horizontal="center" vertical="center" wrapText="1"/>
      <protection/>
    </xf>
    <xf numFmtId="0" fontId="3" fillId="14" borderId="28" xfId="34" applyFont="1" applyFill="1" applyBorder="1" applyAlignment="1">
      <alignment horizontal="center" vertical="center" wrapText="1"/>
      <protection/>
    </xf>
    <xf numFmtId="0" fontId="11" fillId="0" borderId="73" xfId="34" applyFont="1" applyFill="1" applyBorder="1" applyAlignment="1">
      <alignment horizontal="center" vertical="center" wrapText="1"/>
      <protection/>
    </xf>
    <xf numFmtId="0" fontId="11" fillId="0" borderId="32" xfId="34" applyFont="1" applyFill="1" applyBorder="1" applyAlignment="1">
      <alignment horizontal="center" vertical="center" wrapText="1"/>
      <protection/>
    </xf>
    <xf numFmtId="0" fontId="11" fillId="0" borderId="57" xfId="34" applyFont="1" applyFill="1" applyBorder="1" applyAlignment="1">
      <alignment horizontal="center" vertical="center" wrapText="1"/>
      <protection/>
    </xf>
    <xf numFmtId="0" fontId="11" fillId="0" borderId="74" xfId="34" applyFont="1" applyFill="1" applyBorder="1" applyAlignment="1">
      <alignment horizontal="center" vertical="center" wrapText="1"/>
      <protection/>
    </xf>
    <xf numFmtId="0" fontId="11" fillId="0" borderId="75" xfId="34" applyFont="1" applyFill="1" applyBorder="1" applyAlignment="1">
      <alignment horizontal="center" vertical="center" wrapText="1"/>
      <protection/>
    </xf>
    <xf numFmtId="0" fontId="11" fillId="0" borderId="76" xfId="34" applyFont="1" applyFill="1" applyBorder="1" applyAlignment="1">
      <alignment horizontal="center" vertical="center" wrapText="1"/>
      <protection/>
    </xf>
    <xf numFmtId="0" fontId="11" fillId="0" borderId="44" xfId="34" applyFont="1" applyFill="1" applyBorder="1" applyAlignment="1">
      <alignment horizontal="justify" vertical="center" wrapText="1"/>
      <protection/>
    </xf>
    <xf numFmtId="0" fontId="11" fillId="0" borderId="46" xfId="34" applyFont="1" applyFill="1" applyBorder="1" applyAlignment="1">
      <alignment horizontal="justify" vertical="center" wrapText="1"/>
      <protection/>
    </xf>
    <xf numFmtId="0" fontId="11" fillId="0" borderId="47" xfId="34" applyFont="1" applyFill="1" applyBorder="1" applyAlignment="1">
      <alignment horizontal="justify" vertical="center" wrapText="1"/>
      <protection/>
    </xf>
    <xf numFmtId="0" fontId="11" fillId="0" borderId="2" xfId="0" applyFont="1" applyFill="1" applyBorder="1" applyAlignment="1">
      <alignment horizontal="justify" vertical="center" wrapText="1"/>
    </xf>
    <xf numFmtId="0" fontId="45" fillId="0" borderId="3" xfId="0" applyFont="1" applyFill="1" applyBorder="1" applyAlignment="1">
      <alignment horizontal="justify"/>
    </xf>
    <xf numFmtId="0" fontId="32" fillId="0" borderId="24" xfId="42" applyFont="1" applyBorder="1" applyAlignment="1">
      <alignment vertical="center" wrapText="1"/>
      <protection/>
    </xf>
    <xf numFmtId="0" fontId="1" fillId="0" borderId="24" xfId="42" applyFont="1" applyBorder="1">
      <alignment/>
      <protection/>
    </xf>
    <xf numFmtId="0" fontId="1" fillId="0" borderId="14" xfId="42" applyFont="1" applyBorder="1">
      <alignment/>
      <protection/>
    </xf>
    <xf numFmtId="0" fontId="32" fillId="7" borderId="17" xfId="42" applyFont="1" applyFill="1" applyBorder="1" applyAlignment="1">
      <alignment vertical="center" wrapText="1"/>
      <protection/>
    </xf>
    <xf numFmtId="0" fontId="32" fillId="7" borderId="24" xfId="42" applyFont="1" applyFill="1" applyBorder="1" applyAlignment="1">
      <alignment vertical="center" wrapText="1"/>
      <protection/>
    </xf>
    <xf numFmtId="3" fontId="32" fillId="0" borderId="24" xfId="42" applyNumberFormat="1" applyFont="1" applyBorder="1" applyAlignment="1">
      <alignment vertical="center" wrapText="1"/>
      <protection/>
    </xf>
    <xf numFmtId="3" fontId="32" fillId="7" borderId="17" xfId="42" applyNumberFormat="1" applyFont="1" applyFill="1" applyBorder="1" applyAlignment="1">
      <alignment vertical="center" wrapText="1"/>
      <protection/>
    </xf>
    <xf numFmtId="0" fontId="32" fillId="7" borderId="3" xfId="42" applyFont="1" applyFill="1" applyBorder="1" applyAlignment="1">
      <alignment vertical="center" wrapText="1"/>
      <protection/>
    </xf>
    <xf numFmtId="0" fontId="1" fillId="0" borderId="3" xfId="42" applyFont="1" applyBorder="1">
      <alignment/>
      <protection/>
    </xf>
    <xf numFmtId="0" fontId="32" fillId="0" borderId="3" xfId="42" applyFont="1" applyFill="1" applyBorder="1" applyAlignment="1">
      <alignment vertical="center" wrapText="1"/>
      <protection/>
    </xf>
    <xf numFmtId="0" fontId="1" fillId="0" borderId="3" xfId="42" applyFont="1" applyFill="1" applyBorder="1">
      <alignment/>
      <protection/>
    </xf>
    <xf numFmtId="0" fontId="32" fillId="7" borderId="32" xfId="42" applyFont="1" applyFill="1" applyBorder="1" applyAlignment="1">
      <alignment vertical="center" wrapText="1"/>
      <protection/>
    </xf>
    <xf numFmtId="0" fontId="1" fillId="0" borderId="32" xfId="42" applyFont="1" applyBorder="1">
      <alignment/>
      <protection/>
    </xf>
    <xf numFmtId="0" fontId="1" fillId="0" borderId="77" xfId="42" applyFont="1" applyBorder="1">
      <alignment/>
      <protection/>
    </xf>
    <xf numFmtId="0" fontId="32" fillId="7" borderId="25" xfId="42" applyFont="1" applyFill="1" applyBorder="1" applyAlignment="1">
      <alignment vertical="center" wrapText="1"/>
      <protection/>
    </xf>
    <xf numFmtId="0" fontId="1" fillId="0" borderId="23" xfId="42" applyFont="1" applyBorder="1" applyAlignment="1">
      <alignment wrapText="1"/>
      <protection/>
    </xf>
    <xf numFmtId="178" fontId="11" fillId="0" borderId="3" xfId="23" applyNumberFormat="1" applyFont="1" applyFill="1" applyBorder="1" applyAlignment="1">
      <alignment horizontal="center" vertical="center" wrapText="1"/>
    </xf>
    <xf numFmtId="0" fontId="51" fillId="0" borderId="3" xfId="37" applyFont="1" applyFill="1" applyBorder="1" applyAlignment="1">
      <alignment horizontal="center" vertical="center" wrapText="1"/>
      <protection/>
    </xf>
    <xf numFmtId="0" fontId="32" fillId="3" borderId="78" xfId="42" applyFont="1" applyFill="1" applyBorder="1" applyAlignment="1">
      <alignment horizontal="center" vertical="center" wrapText="1"/>
      <protection/>
    </xf>
    <xf numFmtId="0" fontId="32" fillId="3" borderId="79" xfId="42" applyFont="1" applyFill="1" applyBorder="1" applyAlignment="1">
      <alignment horizontal="center" vertical="center" wrapText="1"/>
      <protection/>
    </xf>
    <xf numFmtId="0" fontId="32" fillId="3" borderId="80" xfId="42" applyFont="1" applyFill="1" applyBorder="1" applyAlignment="1">
      <alignment horizontal="center" vertical="center" wrapText="1"/>
      <protection/>
    </xf>
    <xf numFmtId="0" fontId="32" fillId="3" borderId="29" xfId="42" applyFont="1" applyFill="1" applyBorder="1" applyAlignment="1">
      <alignment horizontal="center" vertical="center" wrapText="1"/>
      <protection/>
    </xf>
    <xf numFmtId="0" fontId="32" fillId="3" borderId="33" xfId="42" applyFont="1" applyFill="1" applyBorder="1" applyAlignment="1">
      <alignment horizontal="center" vertical="center" wrapText="1"/>
      <protection/>
    </xf>
    <xf numFmtId="0" fontId="32" fillId="3" borderId="3" xfId="42" applyFont="1" applyFill="1" applyBorder="1" applyAlignment="1">
      <alignment horizontal="center" vertical="center" wrapText="1"/>
      <protection/>
    </xf>
    <xf numFmtId="3" fontId="11" fillId="0" borderId="32" xfId="37" applyNumberFormat="1" applyFont="1" applyFill="1" applyBorder="1" applyAlignment="1">
      <alignment horizontal="center" vertical="center" wrapText="1"/>
      <protection/>
    </xf>
    <xf numFmtId="3" fontId="11" fillId="0" borderId="3" xfId="37" applyNumberFormat="1" applyFont="1" applyFill="1" applyBorder="1" applyAlignment="1">
      <alignment horizontal="center" vertical="center" wrapText="1"/>
      <protection/>
    </xf>
    <xf numFmtId="0" fontId="32" fillId="0" borderId="3" xfId="42" applyFont="1" applyBorder="1" applyAlignment="1">
      <alignment vertical="center" wrapText="1"/>
      <protection/>
    </xf>
    <xf numFmtId="0" fontId="32" fillId="0" borderId="73" xfId="42" applyFont="1" applyBorder="1" applyAlignment="1">
      <alignment vertical="center" wrapText="1"/>
      <protection/>
    </xf>
    <xf numFmtId="0" fontId="32" fillId="0" borderId="23" xfId="42" applyFont="1" applyBorder="1" applyAlignment="1">
      <alignment vertical="center" wrapText="1"/>
      <protection/>
    </xf>
    <xf numFmtId="0" fontId="1" fillId="0" borderId="81" xfId="42" applyFont="1" applyBorder="1" applyAlignment="1">
      <alignment wrapText="1"/>
      <protection/>
    </xf>
    <xf numFmtId="3" fontId="28" fillId="0" borderId="17" xfId="34" applyNumberFormat="1" applyFont="1" applyFill="1" applyBorder="1" applyAlignment="1">
      <alignment vertical="center" wrapText="1"/>
      <protection/>
    </xf>
    <xf numFmtId="0" fontId="13" fillId="0" borderId="24" xfId="34" applyFont="1" applyFill="1" applyBorder="1">
      <alignment/>
      <protection/>
    </xf>
    <xf numFmtId="0" fontId="32" fillId="0" borderId="17" xfId="42" applyFont="1" applyBorder="1" applyAlignment="1">
      <alignment vertical="center" wrapText="1"/>
      <protection/>
    </xf>
    <xf numFmtId="3" fontId="32" fillId="0" borderId="17" xfId="42" applyNumberFormat="1" applyFont="1" applyBorder="1" applyAlignment="1">
      <alignment vertical="center" wrapText="1"/>
      <protection/>
    </xf>
    <xf numFmtId="0" fontId="28" fillId="0" borderId="17" xfId="34" applyFont="1" applyFill="1" applyBorder="1" applyAlignment="1">
      <alignment vertical="center" wrapText="1"/>
      <protection/>
    </xf>
    <xf numFmtId="0" fontId="28" fillId="0" borderId="24" xfId="34" applyFont="1" applyFill="1" applyBorder="1" applyAlignment="1">
      <alignment vertical="center" wrapText="1"/>
      <protection/>
    </xf>
    <xf numFmtId="0" fontId="32" fillId="0" borderId="32" xfId="42" applyFont="1" applyBorder="1" applyAlignment="1">
      <alignment vertical="center" wrapText="1"/>
      <protection/>
    </xf>
    <xf numFmtId="0" fontId="32" fillId="0" borderId="25" xfId="42" applyFont="1" applyBorder="1" applyAlignment="1">
      <alignment vertical="center" wrapText="1"/>
      <protection/>
    </xf>
    <xf numFmtId="0" fontId="28" fillId="0" borderId="25" xfId="34" applyFont="1" applyFill="1" applyBorder="1" applyAlignment="1">
      <alignment vertical="center" wrapText="1"/>
      <protection/>
    </xf>
    <xf numFmtId="0" fontId="28" fillId="0" borderId="23" xfId="34" applyFont="1" applyFill="1" applyBorder="1" applyAlignment="1">
      <alignment vertical="center" wrapText="1"/>
      <protection/>
    </xf>
    <xf numFmtId="0" fontId="32" fillId="0" borderId="17" xfId="42" applyFont="1" applyFill="1" applyBorder="1" applyAlignment="1">
      <alignment vertical="center" wrapText="1"/>
      <protection/>
    </xf>
    <xf numFmtId="0" fontId="1" fillId="0" borderId="24" xfId="42" applyFont="1" applyFill="1" applyBorder="1">
      <alignment/>
      <protection/>
    </xf>
    <xf numFmtId="0" fontId="1" fillId="0" borderId="14" xfId="42" applyFont="1" applyFill="1" applyBorder="1">
      <alignment/>
      <protection/>
    </xf>
    <xf numFmtId="0" fontId="28" fillId="0" borderId="17" xfId="34" applyFont="1" applyBorder="1" applyAlignment="1">
      <alignment vertical="center" wrapText="1"/>
      <protection/>
    </xf>
    <xf numFmtId="0" fontId="13" fillId="0" borderId="24" xfId="34" applyFont="1" applyBorder="1">
      <alignment/>
      <protection/>
    </xf>
    <xf numFmtId="0" fontId="13" fillId="0" borderId="14" xfId="34" applyFont="1" applyBorder="1">
      <alignment/>
      <protection/>
    </xf>
    <xf numFmtId="0" fontId="28" fillId="0" borderId="32" xfId="34" applyFont="1" applyBorder="1" applyAlignment="1">
      <alignment vertical="center" wrapText="1"/>
      <protection/>
    </xf>
    <xf numFmtId="0" fontId="13" fillId="0" borderId="32" xfId="34" applyFont="1" applyBorder="1">
      <alignment/>
      <protection/>
    </xf>
    <xf numFmtId="0" fontId="28" fillId="0" borderId="25" xfId="34" applyFont="1" applyBorder="1" applyAlignment="1">
      <alignment vertical="center" wrapText="1"/>
      <protection/>
    </xf>
    <xf numFmtId="0" fontId="13" fillId="0" borderId="23" xfId="34" applyFont="1" applyBorder="1" applyAlignment="1">
      <alignment wrapText="1"/>
      <protection/>
    </xf>
    <xf numFmtId="0" fontId="13" fillId="0" borderId="81" xfId="34" applyFont="1" applyBorder="1" applyAlignment="1">
      <alignment wrapText="1"/>
      <protection/>
    </xf>
    <xf numFmtId="0" fontId="28" fillId="7" borderId="17" xfId="34" applyFont="1" applyFill="1" applyBorder="1" applyAlignment="1">
      <alignment vertical="center" wrapText="1"/>
      <protection/>
    </xf>
    <xf numFmtId="0" fontId="29" fillId="0" borderId="3" xfId="42" applyFont="1" applyFill="1" applyBorder="1" applyAlignment="1">
      <alignment horizontal="center"/>
      <protection/>
    </xf>
    <xf numFmtId="0" fontId="13" fillId="0" borderId="3" xfId="42" applyFont="1" applyFill="1" applyBorder="1" applyAlignment="1">
      <alignment horizontal="center"/>
      <protection/>
    </xf>
    <xf numFmtId="0" fontId="13" fillId="0" borderId="23" xfId="34" applyFont="1" applyBorder="1">
      <alignment/>
      <protection/>
    </xf>
    <xf numFmtId="0" fontId="13" fillId="0" borderId="24" xfId="34" applyFont="1" applyBorder="1" applyAlignment="1">
      <alignment wrapText="1"/>
      <protection/>
    </xf>
    <xf numFmtId="0" fontId="13" fillId="0" borderId="14" xfId="34" applyFont="1" applyBorder="1" applyAlignment="1">
      <alignment wrapText="1"/>
      <protection/>
    </xf>
    <xf numFmtId="3" fontId="28" fillId="0" borderId="17" xfId="34" applyNumberFormat="1" applyFont="1" applyBorder="1" applyAlignment="1">
      <alignment vertical="center" wrapText="1"/>
      <protection/>
    </xf>
    <xf numFmtId="0" fontId="1" fillId="0" borderId="23" xfId="42" applyFont="1" applyBorder="1">
      <alignment/>
      <protection/>
    </xf>
    <xf numFmtId="0" fontId="1" fillId="0" borderId="81" xfId="42" applyFont="1" applyBorder="1">
      <alignment/>
      <protection/>
    </xf>
    <xf numFmtId="0" fontId="1" fillId="0" borderId="24" xfId="42" applyFont="1" applyBorder="1" applyAlignment="1">
      <alignment wrapText="1"/>
      <protection/>
    </xf>
    <xf numFmtId="0" fontId="1" fillId="0" borderId="14" xfId="42" applyFont="1" applyBorder="1" applyAlignment="1">
      <alignment wrapText="1"/>
      <protection/>
    </xf>
    <xf numFmtId="0" fontId="34" fillId="0" borderId="31" xfId="42" applyFont="1" applyFill="1" applyBorder="1" applyAlignment="1">
      <alignment vertical="center" wrapText="1"/>
      <protection/>
    </xf>
    <xf numFmtId="0" fontId="1" fillId="0" borderId="26" xfId="42" applyFont="1" applyFill="1" applyBorder="1" applyAlignment="1">
      <alignment vertical="center"/>
      <protection/>
    </xf>
    <xf numFmtId="0" fontId="1" fillId="0" borderId="29" xfId="42" applyFont="1" applyFill="1" applyBorder="1" applyAlignment="1">
      <alignment vertical="center"/>
      <protection/>
    </xf>
    <xf numFmtId="0" fontId="1" fillId="0" borderId="0" xfId="42" applyFont="1" applyBorder="1" applyAlignment="1">
      <alignment horizontal="center"/>
      <protection/>
    </xf>
    <xf numFmtId="0" fontId="1" fillId="0" borderId="23" xfId="42" applyFont="1" applyBorder="1" applyAlignment="1">
      <alignment horizontal="center"/>
      <protection/>
    </xf>
    <xf numFmtId="0" fontId="1" fillId="0" borderId="33" xfId="42" applyFont="1" applyBorder="1" applyAlignment="1">
      <alignment horizontal="center"/>
      <protection/>
    </xf>
    <xf numFmtId="0" fontId="1" fillId="0" borderId="81" xfId="42" applyFont="1" applyBorder="1" applyAlignment="1">
      <alignment horizontal="center"/>
      <protection/>
    </xf>
    <xf numFmtId="0" fontId="13" fillId="0" borderId="81" xfId="34" applyFont="1" applyBorder="1">
      <alignment/>
      <protection/>
    </xf>
    <xf numFmtId="0" fontId="36" fillId="0" borderId="17" xfId="42" applyFont="1" applyFill="1" applyBorder="1" applyAlignment="1">
      <alignment vertical="center" wrapText="1"/>
      <protection/>
    </xf>
    <xf numFmtId="0" fontId="35" fillId="0" borderId="24" xfId="42" applyFont="1" applyFill="1" applyBorder="1">
      <alignment/>
      <protection/>
    </xf>
    <xf numFmtId="0" fontId="35" fillId="0" borderId="14" xfId="42" applyFont="1" applyFill="1" applyBorder="1">
      <alignment/>
      <protection/>
    </xf>
    <xf numFmtId="0" fontId="0" fillId="0" borderId="82" xfId="0" applyFill="1" applyBorder="1" applyAlignment="1">
      <alignment horizontal="center"/>
    </xf>
    <xf numFmtId="0" fontId="0" fillId="0" borderId="43" xfId="0" applyFill="1" applyBorder="1" applyAlignment="1">
      <alignment horizontal="center"/>
    </xf>
    <xf numFmtId="0" fontId="0" fillId="0" borderId="83" xfId="0" applyFill="1" applyBorder="1" applyAlignment="1">
      <alignment horizontal="center"/>
    </xf>
    <xf numFmtId="0" fontId="0" fillId="0" borderId="84"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85" xfId="0" applyFill="1" applyBorder="1" applyAlignment="1">
      <alignment horizontal="center" vertical="center" wrapText="1"/>
    </xf>
    <xf numFmtId="0" fontId="0" fillId="0" borderId="86" xfId="0" applyFill="1" applyBorder="1" applyAlignment="1">
      <alignment horizontal="center"/>
    </xf>
    <xf numFmtId="0" fontId="0" fillId="0" borderId="87" xfId="0" applyFill="1" applyBorder="1" applyAlignment="1">
      <alignment horizontal="center"/>
    </xf>
    <xf numFmtId="0" fontId="0" fillId="0" borderId="88" xfId="0" applyFill="1" applyBorder="1" applyAlignment="1">
      <alignment horizontal="center"/>
    </xf>
    <xf numFmtId="0" fontId="32" fillId="0" borderId="3"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23" xfId="0" applyFont="1" applyFill="1" applyBorder="1" applyAlignment="1">
      <alignment horizontal="center" vertical="center" wrapText="1"/>
    </xf>
    <xf numFmtId="3" fontId="32" fillId="0" borderId="17" xfId="0" applyNumberFormat="1"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0" fillId="0" borderId="77" xfId="0" applyFill="1" applyBorder="1" applyAlignment="1">
      <alignment horizontal="center"/>
    </xf>
    <xf numFmtId="0" fontId="0" fillId="0" borderId="10" xfId="0" applyFill="1" applyBorder="1" applyAlignment="1">
      <alignment horizontal="center" wrapText="1"/>
    </xf>
    <xf numFmtId="0" fontId="0" fillId="0" borderId="60" xfId="0" applyFill="1" applyBorder="1" applyAlignment="1">
      <alignment horizontal="center" wrapText="1"/>
    </xf>
    <xf numFmtId="0" fontId="0" fillId="0" borderId="85" xfId="0" applyFill="1" applyBorder="1" applyAlignment="1">
      <alignment horizontal="center" wrapText="1"/>
    </xf>
    <xf numFmtId="0" fontId="0" fillId="0" borderId="89" xfId="0" applyFill="1" applyBorder="1" applyAlignment="1">
      <alignment horizontal="center"/>
    </xf>
    <xf numFmtId="0" fontId="0" fillId="0" borderId="90" xfId="0" applyFill="1" applyBorder="1" applyAlignment="1">
      <alignment horizontal="center"/>
    </xf>
    <xf numFmtId="0" fontId="0" fillId="0" borderId="91" xfId="0" applyFill="1" applyBorder="1" applyAlignment="1">
      <alignment horizontal="center"/>
    </xf>
    <xf numFmtId="0" fontId="0" fillId="0" borderId="84" xfId="0" applyFill="1" applyBorder="1" applyAlignment="1">
      <alignment horizontal="center" wrapText="1"/>
    </xf>
    <xf numFmtId="0" fontId="0" fillId="0" borderId="92" xfId="0" applyFill="1" applyBorder="1" applyAlignment="1">
      <alignment horizontal="center" wrapText="1"/>
    </xf>
    <xf numFmtId="0" fontId="0" fillId="0" borderId="90" xfId="0" applyFill="1" applyBorder="1" applyAlignment="1">
      <alignment horizontal="center" wrapText="1"/>
    </xf>
    <xf numFmtId="0" fontId="0" fillId="0" borderId="91" xfId="0" applyFill="1" applyBorder="1" applyAlignment="1">
      <alignment horizontal="center" wrapText="1"/>
    </xf>
    <xf numFmtId="0" fontId="32" fillId="0" borderId="14" xfId="0" applyFont="1" applyFill="1" applyBorder="1" applyAlignment="1">
      <alignment horizontal="center" vertical="center" wrapText="1"/>
    </xf>
    <xf numFmtId="0" fontId="0" fillId="0" borderId="92" xfId="0" applyFill="1" applyBorder="1" applyAlignment="1">
      <alignment horizontal="center"/>
    </xf>
    <xf numFmtId="0" fontId="0" fillId="0" borderId="89" xfId="0" applyFill="1" applyBorder="1" applyAlignment="1">
      <alignment horizontal="center" wrapText="1"/>
    </xf>
    <xf numFmtId="0" fontId="32" fillId="0" borderId="17" xfId="42" applyFont="1" applyFill="1" applyBorder="1" applyAlignment="1">
      <alignment horizontal="center" vertical="center" wrapText="1"/>
      <protection/>
    </xf>
    <xf numFmtId="0" fontId="32" fillId="0" borderId="24" xfId="42" applyFont="1" applyFill="1" applyBorder="1" applyAlignment="1">
      <alignment horizontal="center" vertical="center" wrapText="1"/>
      <protection/>
    </xf>
    <xf numFmtId="0" fontId="1" fillId="0" borderId="17"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7" xfId="0" applyFont="1" applyBorder="1" applyAlignment="1">
      <alignment horizontal="center" vertical="center"/>
    </xf>
    <xf numFmtId="0" fontId="1" fillId="0" borderId="24" xfId="0" applyFont="1" applyBorder="1" applyAlignment="1">
      <alignment horizontal="center" vertical="center"/>
    </xf>
    <xf numFmtId="0" fontId="1" fillId="0" borderId="14" xfId="0" applyFont="1" applyBorder="1" applyAlignment="1">
      <alignment horizontal="center" vertical="center"/>
    </xf>
    <xf numFmtId="0" fontId="32" fillId="0" borderId="14" xfId="42" applyFont="1" applyFill="1" applyBorder="1" applyAlignment="1">
      <alignment horizontal="center" vertical="center" wrapText="1"/>
      <protection/>
    </xf>
    <xf numFmtId="0" fontId="32" fillId="0" borderId="24" xfId="42" applyFont="1" applyFill="1" applyBorder="1" applyAlignment="1">
      <alignment vertical="center" wrapText="1"/>
      <protection/>
    </xf>
    <xf numFmtId="0" fontId="32" fillId="0" borderId="32" xfId="0" applyFont="1" applyFill="1" applyBorder="1" applyAlignment="1">
      <alignment horizontal="center" vertical="center" wrapText="1"/>
    </xf>
    <xf numFmtId="0" fontId="53" fillId="2" borderId="63" xfId="42" applyFont="1" applyFill="1" applyBorder="1" applyAlignment="1">
      <alignment vertical="center" wrapText="1"/>
      <protection/>
    </xf>
    <xf numFmtId="0" fontId="15" fillId="2" borderId="24" xfId="42" applyFont="1" applyFill="1" applyBorder="1">
      <alignment/>
      <protection/>
    </xf>
    <xf numFmtId="0" fontId="15" fillId="2" borderId="14" xfId="42" applyFont="1" applyFill="1" applyBorder="1">
      <alignment/>
      <protection/>
    </xf>
    <xf numFmtId="0" fontId="28" fillId="2" borderId="63" xfId="42" applyFont="1" applyFill="1" applyBorder="1" applyAlignment="1">
      <alignment vertical="center" wrapText="1"/>
      <protection/>
    </xf>
    <xf numFmtId="0" fontId="13" fillId="2" borderId="24" xfId="42" applyFont="1" applyFill="1" applyBorder="1">
      <alignment/>
      <protection/>
    </xf>
    <xf numFmtId="0" fontId="13" fillId="2" borderId="14" xfId="42" applyFont="1" applyFill="1" applyBorder="1">
      <alignment/>
      <protection/>
    </xf>
    <xf numFmtId="0" fontId="14" fillId="2" borderId="63" xfId="42" applyFont="1" applyFill="1" applyBorder="1" applyAlignment="1">
      <alignment vertical="center" wrapText="1"/>
      <protection/>
    </xf>
    <xf numFmtId="0" fontId="32" fillId="0" borderId="31" xfId="42" applyFont="1" applyFill="1" applyBorder="1" applyAlignment="1">
      <alignment vertical="center" wrapText="1"/>
      <protection/>
    </xf>
    <xf numFmtId="0" fontId="1" fillId="0" borderId="26" xfId="42" applyFont="1" applyFill="1" applyBorder="1">
      <alignment/>
      <protection/>
    </xf>
    <xf numFmtId="0" fontId="1" fillId="0" borderId="29" xfId="42" applyFont="1" applyFill="1" applyBorder="1">
      <alignment/>
      <protection/>
    </xf>
    <xf numFmtId="0" fontId="1" fillId="0" borderId="3" xfId="42" applyFont="1" applyBorder="1" applyAlignment="1">
      <alignment vertical="center"/>
      <protection/>
    </xf>
    <xf numFmtId="0" fontId="1" fillId="0" borderId="2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93" xfId="0" applyFont="1" applyBorder="1" applyAlignment="1">
      <alignment horizontal="center" vertical="center" wrapText="1"/>
    </xf>
    <xf numFmtId="0" fontId="32" fillId="8" borderId="17" xfId="42" applyFont="1" applyFill="1" applyBorder="1" applyAlignment="1">
      <alignment vertical="center" wrapText="1"/>
      <protection/>
    </xf>
    <xf numFmtId="0" fontId="1" fillId="8" borderId="24" xfId="42" applyFont="1" applyFill="1" applyBorder="1">
      <alignment/>
      <protection/>
    </xf>
    <xf numFmtId="0" fontId="1" fillId="8" borderId="14" xfId="42" applyFont="1" applyFill="1" applyBorder="1">
      <alignment/>
      <protection/>
    </xf>
    <xf numFmtId="0" fontId="32" fillId="2" borderId="17" xfId="42" applyFont="1" applyFill="1" applyBorder="1" applyAlignment="1">
      <alignment vertical="center" wrapText="1"/>
      <protection/>
    </xf>
    <xf numFmtId="0" fontId="1" fillId="2" borderId="24" xfId="42" applyFont="1" applyFill="1" applyBorder="1">
      <alignment/>
      <protection/>
    </xf>
    <xf numFmtId="0" fontId="1" fillId="2" borderId="14" xfId="42" applyFont="1" applyFill="1" applyBorder="1">
      <alignment/>
      <protection/>
    </xf>
    <xf numFmtId="0" fontId="32" fillId="5" borderId="3" xfId="42" applyFont="1" applyFill="1" applyBorder="1" applyAlignment="1">
      <alignment vertical="center" wrapText="1"/>
      <protection/>
    </xf>
    <xf numFmtId="0" fontId="1" fillId="2" borderId="3" xfId="42" applyFont="1" applyFill="1" applyBorder="1" applyAlignment="1">
      <alignment vertical="center"/>
      <protection/>
    </xf>
    <xf numFmtId="0" fontId="28" fillId="2" borderId="94" xfId="42" applyFont="1" applyFill="1" applyBorder="1" applyAlignment="1">
      <alignment vertical="center" wrapText="1"/>
      <protection/>
    </xf>
    <xf numFmtId="0" fontId="13" fillId="2" borderId="23" xfId="42" applyFont="1" applyFill="1" applyBorder="1">
      <alignment/>
      <protection/>
    </xf>
    <xf numFmtId="0" fontId="13" fillId="2" borderId="81" xfId="42" applyFont="1" applyFill="1" applyBorder="1">
      <alignment/>
      <protection/>
    </xf>
    <xf numFmtId="0" fontId="13" fillId="2" borderId="24" xfId="42" applyFont="1" applyFill="1" applyBorder="1" applyAlignment="1">
      <alignment wrapText="1"/>
      <protection/>
    </xf>
    <xf numFmtId="0" fontId="13" fillId="2" borderId="14" xfId="42" applyFont="1" applyFill="1" applyBorder="1" applyAlignment="1">
      <alignment wrapText="1"/>
      <protection/>
    </xf>
    <xf numFmtId="0" fontId="28" fillId="5" borderId="63" xfId="42" applyFont="1" applyFill="1" applyBorder="1" applyAlignment="1">
      <alignment vertical="center" wrapText="1"/>
      <protection/>
    </xf>
    <xf numFmtId="0" fontId="3" fillId="6" borderId="3" xfId="42" applyFont="1" applyFill="1" applyBorder="1" applyAlignment="1">
      <alignment horizontal="center" vertical="center" wrapText="1"/>
      <protection/>
    </xf>
    <xf numFmtId="0" fontId="31" fillId="0" borderId="3" xfId="42" applyFont="1" applyBorder="1" applyAlignment="1">
      <alignment horizontal="center"/>
      <protection/>
    </xf>
    <xf numFmtId="0" fontId="37" fillId="6" borderId="12" xfId="42" applyFont="1" applyFill="1" applyBorder="1" applyAlignment="1">
      <alignment horizontal="center" vertical="center" wrapText="1"/>
      <protection/>
    </xf>
    <xf numFmtId="0" fontId="1" fillId="0" borderId="12" xfId="42" applyFont="1" applyBorder="1">
      <alignment/>
      <protection/>
    </xf>
    <xf numFmtId="0" fontId="1" fillId="0" borderId="13" xfId="42" applyFont="1" applyBorder="1">
      <alignment/>
      <protection/>
    </xf>
    <xf numFmtId="0" fontId="1" fillId="8" borderId="24" xfId="42" applyFont="1" applyFill="1" applyBorder="1" applyAlignment="1">
      <alignment wrapText="1"/>
      <protection/>
    </xf>
    <xf numFmtId="0" fontId="1" fillId="8" borderId="14" xfId="42" applyFont="1" applyFill="1" applyBorder="1" applyAlignment="1">
      <alignment wrapText="1"/>
      <protection/>
    </xf>
    <xf numFmtId="0" fontId="32" fillId="9" borderId="17" xfId="42" applyFont="1" applyFill="1" applyBorder="1" applyAlignment="1">
      <alignment vertical="center" wrapText="1"/>
      <protection/>
    </xf>
    <xf numFmtId="0" fontId="37" fillId="7" borderId="0" xfId="42" applyFont="1" applyFill="1" applyAlignment="1">
      <alignment horizontal="center" vertical="center" wrapText="1"/>
      <protection/>
    </xf>
    <xf numFmtId="0" fontId="31" fillId="0" borderId="0" xfId="42" applyFont="1" applyAlignment="1">
      <alignment/>
      <protection/>
    </xf>
    <xf numFmtId="0" fontId="37" fillId="6" borderId="12" xfId="42" applyFont="1" applyFill="1" applyBorder="1" applyAlignment="1">
      <alignment horizontal="center"/>
      <protection/>
    </xf>
    <xf numFmtId="0" fontId="1" fillId="0" borderId="12" xfId="42" applyFont="1" applyBorder="1" applyAlignment="1">
      <alignment horizontal="center"/>
      <protection/>
    </xf>
    <xf numFmtId="0" fontId="1" fillId="0" borderId="13" xfId="42" applyFont="1" applyBorder="1" applyAlignment="1">
      <alignment horizontal="center"/>
      <protection/>
    </xf>
    <xf numFmtId="0" fontId="37" fillId="6" borderId="15" xfId="42" applyFont="1" applyFill="1" applyBorder="1" applyAlignment="1">
      <alignment horizontal="center"/>
      <protection/>
    </xf>
    <xf numFmtId="0" fontId="3" fillId="6" borderId="0" xfId="42" applyFont="1" applyFill="1" applyAlignment="1">
      <alignment horizontal="center" vertical="center" wrapText="1"/>
      <protection/>
    </xf>
    <xf numFmtId="0" fontId="31" fillId="0" borderId="0" xfId="42" applyFont="1" applyAlignment="1">
      <alignment horizontal="center"/>
      <protection/>
    </xf>
    <xf numFmtId="0" fontId="37" fillId="6" borderId="17" xfId="42" applyFont="1" applyFill="1" applyBorder="1" applyAlignment="1">
      <alignment horizontal="center" vertical="center" wrapText="1"/>
      <protection/>
    </xf>
    <xf numFmtId="0" fontId="37" fillId="6" borderId="31" xfId="42" applyFont="1" applyFill="1" applyBorder="1" applyAlignment="1">
      <alignment horizontal="center" vertical="center" wrapText="1"/>
      <protection/>
    </xf>
    <xf numFmtId="0" fontId="1" fillId="0" borderId="26" xfId="42" applyFont="1" applyBorder="1">
      <alignment/>
      <protection/>
    </xf>
    <xf numFmtId="0" fontId="37" fillId="6" borderId="3" xfId="42" applyFont="1" applyFill="1" applyBorder="1" applyAlignment="1">
      <alignment horizontal="center" vertical="center" wrapText="1"/>
      <protection/>
    </xf>
    <xf numFmtId="0" fontId="1" fillId="0" borderId="3" xfId="42" applyFont="1" applyBorder="1" applyAlignment="1">
      <alignment horizontal="center" vertical="center"/>
      <protection/>
    </xf>
    <xf numFmtId="10" fontId="41" fillId="0" borderId="1" xfId="0" applyNumberFormat="1" applyFont="1" applyFill="1" applyBorder="1" applyAlignment="1" applyProtection="1">
      <alignment horizontal="center" vertical="center" wrapText="1"/>
      <protection locked="0"/>
    </xf>
    <xf numFmtId="10" fontId="12" fillId="0" borderId="1" xfId="0" applyNumberFormat="1" applyFont="1" applyFill="1" applyBorder="1" applyAlignment="1" applyProtection="1">
      <alignment horizontal="center" vertical="center" wrapText="1"/>
      <protection locked="0"/>
    </xf>
    <xf numFmtId="0" fontId="11" fillId="0" borderId="35" xfId="34" applyFont="1" applyFill="1" applyBorder="1" applyAlignment="1">
      <alignment horizontal="justify" vertical="top" wrapText="1"/>
      <protection/>
    </xf>
    <xf numFmtId="10" fontId="41" fillId="0" borderId="3" xfId="0" applyNumberFormat="1" applyFont="1" applyFill="1" applyBorder="1" applyAlignment="1" applyProtection="1">
      <alignment horizontal="center" vertical="center" wrapText="1"/>
      <protection locked="0"/>
    </xf>
    <xf numFmtId="10" fontId="12" fillId="0" borderId="3" xfId="0" applyNumberFormat="1" applyFont="1" applyFill="1" applyBorder="1" applyAlignment="1" applyProtection="1">
      <alignment horizontal="center" vertical="center" wrapText="1"/>
      <protection locked="0"/>
    </xf>
    <xf numFmtId="0" fontId="11" fillId="0" borderId="34" xfId="34" applyFont="1" applyFill="1" applyBorder="1" applyAlignment="1">
      <alignment horizontal="justify" vertical="top" wrapText="1"/>
      <protection/>
    </xf>
    <xf numFmtId="0" fontId="11" fillId="0" borderId="34" xfId="34" applyFont="1" applyFill="1" applyBorder="1" applyAlignment="1">
      <alignment horizontal="justify" vertical="center" wrapText="1"/>
      <protection/>
    </xf>
    <xf numFmtId="10" fontId="41" fillId="0" borderId="10" xfId="0" applyNumberFormat="1" applyFont="1" applyFill="1" applyBorder="1" applyAlignment="1" applyProtection="1">
      <alignment horizontal="center" vertical="center" wrapText="1"/>
      <protection locked="0"/>
    </xf>
    <xf numFmtId="10" fontId="12" fillId="0" borderId="10" xfId="0" applyNumberFormat="1" applyFont="1" applyFill="1" applyBorder="1" applyAlignment="1" applyProtection="1">
      <alignment horizontal="center" vertical="center" wrapText="1"/>
      <protection locked="0"/>
    </xf>
    <xf numFmtId="0" fontId="11" fillId="0" borderId="36" xfId="34" applyFont="1" applyFill="1" applyBorder="1" applyAlignment="1">
      <alignment horizontal="justify" vertical="top" wrapText="1"/>
      <protection/>
    </xf>
    <xf numFmtId="10" fontId="40" fillId="0" borderId="35" xfId="34" applyNumberFormat="1" applyFont="1" applyFill="1" applyBorder="1" applyAlignment="1">
      <alignment horizontal="justify" vertical="center" wrapText="1"/>
      <protection/>
    </xf>
    <xf numFmtId="0" fontId="40" fillId="0" borderId="34" xfId="34" applyFont="1" applyFill="1" applyBorder="1" applyAlignment="1">
      <alignment horizontal="justify" vertical="center" wrapText="1"/>
      <protection/>
    </xf>
    <xf numFmtId="0" fontId="40" fillId="0" borderId="34" xfId="34" applyFont="1" applyFill="1" applyBorder="1" applyAlignment="1">
      <alignment horizontal="left" vertical="top" wrapText="1"/>
      <protection/>
    </xf>
    <xf numFmtId="0" fontId="40" fillId="0" borderId="34" xfId="34" applyFont="1" applyFill="1" applyBorder="1" applyAlignment="1">
      <alignment horizontal="left" vertical="center" wrapText="1"/>
      <protection/>
    </xf>
    <xf numFmtId="0" fontId="11" fillId="0" borderId="34" xfId="34" applyFont="1" applyFill="1" applyBorder="1" applyAlignment="1">
      <alignment vertical="center" wrapText="1"/>
      <protection/>
    </xf>
    <xf numFmtId="0" fontId="11" fillId="0" borderId="34" xfId="34" applyFont="1" applyFill="1" applyBorder="1" applyAlignment="1">
      <alignment horizontal="center" vertical="center" wrapText="1"/>
      <protection/>
    </xf>
    <xf numFmtId="0" fontId="11" fillId="0" borderId="34" xfId="34" applyFont="1" applyFill="1" applyBorder="1" applyAlignment="1">
      <alignment horizontal="left" vertical="center" wrapText="1"/>
      <protection/>
    </xf>
    <xf numFmtId="171" fontId="12" fillId="0" borderId="3" xfId="0" applyNumberFormat="1" applyFont="1" applyFill="1" applyBorder="1" applyAlignment="1" applyProtection="1">
      <alignment horizontal="center" vertical="center" wrapText="1"/>
      <protection locked="0"/>
    </xf>
    <xf numFmtId="10" fontId="41" fillId="0" borderId="8" xfId="0" applyNumberFormat="1" applyFont="1" applyFill="1" applyBorder="1" applyAlignment="1" applyProtection="1">
      <alignment horizontal="center" vertical="center" wrapText="1"/>
      <protection locked="0"/>
    </xf>
    <xf numFmtId="171" fontId="12" fillId="0" borderId="8" xfId="0" applyNumberFormat="1" applyFont="1" applyFill="1" applyBorder="1" applyAlignment="1" applyProtection="1">
      <alignment horizontal="center" vertical="center" wrapText="1"/>
      <protection locked="0"/>
    </xf>
    <xf numFmtId="0" fontId="11" fillId="0" borderId="45" xfId="34" applyFont="1" applyFill="1" applyBorder="1" applyAlignment="1">
      <alignment horizontal="left" vertical="center" wrapText="1"/>
      <protection/>
    </xf>
    <xf numFmtId="10" fontId="43" fillId="0" borderId="2" xfId="34" applyNumberFormat="1" applyFont="1" applyFill="1" applyBorder="1" applyAlignment="1">
      <alignment horizontal="center" vertical="center" wrapText="1"/>
      <protection/>
    </xf>
    <xf numFmtId="10" fontId="12" fillId="0" borderId="2" xfId="0" applyNumberFormat="1" applyFont="1" applyFill="1" applyBorder="1" applyAlignment="1" applyProtection="1">
      <alignment horizontal="center" vertical="center" wrapText="1"/>
      <protection locked="0"/>
    </xf>
    <xf numFmtId="0" fontId="11" fillId="0" borderId="95" xfId="34" applyFont="1" applyFill="1" applyBorder="1" applyAlignment="1">
      <alignment horizontal="left" vertical="center" wrapText="1"/>
      <protection/>
    </xf>
    <xf numFmtId="10" fontId="43" fillId="0" borderId="3" xfId="34" applyNumberFormat="1" applyFont="1" applyFill="1" applyBorder="1" applyAlignment="1">
      <alignment horizontal="center" vertical="center" wrapText="1"/>
      <protection/>
    </xf>
    <xf numFmtId="10" fontId="43" fillId="0" borderId="8" xfId="34" applyNumberFormat="1" applyFont="1" applyFill="1" applyBorder="1" applyAlignment="1">
      <alignment horizontal="center" vertical="center" wrapText="1"/>
      <protection/>
    </xf>
    <xf numFmtId="10" fontId="12" fillId="0" borderId="8" xfId="0" applyNumberFormat="1" applyFont="1" applyFill="1" applyBorder="1" applyAlignment="1" applyProtection="1">
      <alignment horizontal="center" vertical="center" wrapText="1"/>
      <protection locked="0"/>
    </xf>
    <xf numFmtId="10" fontId="43" fillId="0" borderId="1" xfId="34" applyNumberFormat="1" applyFont="1" applyFill="1" applyBorder="1" applyAlignment="1">
      <alignment horizontal="center" vertical="center" wrapText="1"/>
      <protection/>
    </xf>
    <xf numFmtId="0" fontId="11" fillId="0" borderId="35" xfId="34" applyFont="1" applyFill="1" applyBorder="1" applyAlignment="1">
      <alignment horizontal="left" vertical="center" wrapText="1"/>
      <protection/>
    </xf>
    <xf numFmtId="0" fontId="40" fillId="0" borderId="45" xfId="34" applyFont="1" applyFill="1" applyBorder="1" applyAlignment="1">
      <alignment horizontal="justify" vertical="center" wrapText="1"/>
      <protection/>
    </xf>
    <xf numFmtId="10" fontId="41" fillId="0" borderId="2" xfId="0" applyNumberFormat="1" applyFont="1" applyFill="1" applyBorder="1" applyAlignment="1" applyProtection="1">
      <alignment horizontal="center" vertical="center" wrapText="1"/>
      <protection locked="0"/>
    </xf>
    <xf numFmtId="0" fontId="40" fillId="0" borderId="95" xfId="34" applyFont="1" applyFill="1" applyBorder="1" applyAlignment="1">
      <alignment horizontal="justify" vertical="top" wrapText="1"/>
      <protection/>
    </xf>
    <xf numFmtId="0" fontId="40" fillId="0" borderId="34" xfId="34" applyFont="1" applyFill="1" applyBorder="1" applyAlignment="1">
      <alignment horizontal="justify" vertical="top" wrapText="1"/>
      <protection/>
    </xf>
  </cellXfs>
  <cellStyles count="32">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2" xfId="28"/>
    <cellStyle name="Moneda 2 2" xfId="29"/>
    <cellStyle name="Moneda 2 2 2" xfId="30"/>
    <cellStyle name="Moneda 2 3" xfId="31"/>
    <cellStyle name="Moneda 3" xfId="32"/>
    <cellStyle name="Moneda 4" xfId="33"/>
    <cellStyle name="Normal 2" xfId="34"/>
    <cellStyle name="Normal 2 10" xfId="35"/>
    <cellStyle name="Normal 3" xfId="36"/>
    <cellStyle name="Normal 3 2" xfId="37"/>
    <cellStyle name="Normal 4 2" xfId="38"/>
    <cellStyle name="Porcentaje" xfId="39"/>
    <cellStyle name="Porcentual 2" xfId="40"/>
    <cellStyle name="Porcentual 2 2" xfId="41"/>
    <cellStyle name="Normal 4" xfId="42"/>
    <cellStyle name="Moneda 5" xfId="43"/>
    <cellStyle name="Millares 5" xfId="44"/>
    <cellStyle name="Moneda" xfId="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1</xdr:row>
      <xdr:rowOff>276225</xdr:rowOff>
    </xdr:from>
    <xdr:to>
      <xdr:col>3</xdr:col>
      <xdr:colOff>904875</xdr:colOff>
      <xdr:row>4</xdr:row>
      <xdr:rowOff>457200</xdr:rowOff>
    </xdr:to>
    <xdr:pic>
      <xdr:nvPicPr>
        <xdr:cNvPr id="15579" name="Picture 110"/>
        <xdr:cNvPicPr preferRelativeResize="1">
          <a:picLocks noChangeAspect="1"/>
        </xdr:cNvPicPr>
      </xdr:nvPicPr>
      <xdr:blipFill>
        <a:blip r:embed="rId1"/>
        <a:stretch>
          <a:fillRect/>
        </a:stretch>
      </xdr:blipFill>
      <xdr:spPr bwMode="auto">
        <a:xfrm>
          <a:off x="971550" y="542925"/>
          <a:ext cx="2476500" cy="1714500"/>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0</xdr:row>
      <xdr:rowOff>133350</xdr:rowOff>
    </xdr:from>
    <xdr:to>
      <xdr:col>3</xdr:col>
      <xdr:colOff>152400</xdr:colOff>
      <xdr:row>3</xdr:row>
      <xdr:rowOff>66675</xdr:rowOff>
    </xdr:to>
    <xdr:pic>
      <xdr:nvPicPr>
        <xdr:cNvPr id="3" name="Imagen 2"/>
        <xdr:cNvPicPr preferRelativeResize="1">
          <a:picLocks noChangeAspect="1"/>
        </xdr:cNvPicPr>
      </xdr:nvPicPr>
      <xdr:blipFill>
        <a:blip r:embed="rId1"/>
        <a:stretch>
          <a:fillRect/>
        </a:stretch>
      </xdr:blipFill>
      <xdr:spPr bwMode="auto">
        <a:xfrm>
          <a:off x="1571625" y="133350"/>
          <a:ext cx="1352550" cy="619125"/>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xdr:row>
      <xdr:rowOff>104775</xdr:rowOff>
    </xdr:from>
    <xdr:to>
      <xdr:col>1</xdr:col>
      <xdr:colOff>314325</xdr:colOff>
      <xdr:row>2</xdr:row>
      <xdr:rowOff>333375</xdr:rowOff>
    </xdr:to>
    <xdr:pic>
      <xdr:nvPicPr>
        <xdr:cNvPr id="2" name="Imagen 2"/>
        <xdr:cNvPicPr preferRelativeResize="1">
          <a:picLocks noChangeAspect="1"/>
        </xdr:cNvPicPr>
      </xdr:nvPicPr>
      <xdr:blipFill>
        <a:blip r:embed="rId1"/>
        <a:stretch>
          <a:fillRect/>
        </a:stretch>
      </xdr:blipFill>
      <xdr:spPr bwMode="auto">
        <a:xfrm>
          <a:off x="457200" y="523875"/>
          <a:ext cx="942975" cy="609600"/>
        </a:xfrm>
        <a:prstGeom prst="rect">
          <a:avLst/>
        </a:prstGeom>
        <a:solidFill>
          <a:srgbClr val="FFFFFF"/>
        </a:solidFill>
        <a:ln w="9525">
          <a:noFill/>
        </a:ln>
      </xdr:spPr>
    </xdr:pic>
    <xdr:clientData/>
  </xdr:twoCellAnchor>
  <xdr:twoCellAnchor>
    <xdr:from>
      <xdr:col>0</xdr:col>
      <xdr:colOff>419100</xdr:colOff>
      <xdr:row>1</xdr:row>
      <xdr:rowOff>95250</xdr:rowOff>
    </xdr:from>
    <xdr:to>
      <xdr:col>1</xdr:col>
      <xdr:colOff>419100</xdr:colOff>
      <xdr:row>2</xdr:row>
      <xdr:rowOff>247650</xdr:rowOff>
    </xdr:to>
    <xdr:pic>
      <xdr:nvPicPr>
        <xdr:cNvPr id="3" name="Imagen 2"/>
        <xdr:cNvPicPr preferRelativeResize="1">
          <a:picLocks noChangeAspect="1"/>
        </xdr:cNvPicPr>
      </xdr:nvPicPr>
      <xdr:blipFill>
        <a:blip r:embed="rId1"/>
        <a:stretch>
          <a:fillRect/>
        </a:stretch>
      </xdr:blipFill>
      <xdr:spPr bwMode="auto">
        <a:xfrm>
          <a:off x="419100" y="514350"/>
          <a:ext cx="1085850" cy="533400"/>
        </a:xfrm>
        <a:prstGeom prst="rect">
          <a:avLst/>
        </a:prstGeom>
        <a:solidFill>
          <a:srgbClr val="FFFFFF"/>
        </a:solid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1609725</xdr:colOff>
      <xdr:row>0</xdr:row>
      <xdr:rowOff>47625</xdr:rowOff>
    </xdr:from>
    <xdr:to>
      <xdr:col>1</xdr:col>
      <xdr:colOff>2495550</xdr:colOff>
      <xdr:row>3</xdr:row>
      <xdr:rowOff>276225</xdr:rowOff>
    </xdr:to>
    <xdr:pic>
      <xdr:nvPicPr>
        <xdr:cNvPr id="2" name="Imagen 2"/>
        <xdr:cNvPicPr preferRelativeResize="1">
          <a:picLocks noChangeAspect="1"/>
        </xdr:cNvPicPr>
      </xdr:nvPicPr>
      <xdr:blipFill>
        <a:blip r:embed="rId1"/>
        <a:stretch>
          <a:fillRect/>
        </a:stretch>
      </xdr:blipFill>
      <xdr:spPr bwMode="auto">
        <a:xfrm>
          <a:off x="2371725" y="47625"/>
          <a:ext cx="885825" cy="1114425"/>
        </a:xfrm>
        <a:prstGeom prst="rect">
          <a:avLst/>
        </a:prstGeom>
        <a:solidFill>
          <a:srgbClr val="FFFFFF"/>
        </a:solid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Documents\PLAN%20DE%20ACCION\Copia%20de%20Plan%20de%20accion%20EEP%2008_07_2016%20REVISADO_SPMV_12_07-Definitiv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s>
    <sheetDataSet>
      <sheetData sheetId="0">
        <row r="14">
          <cell r="A14" t="str">
            <v>3-3-1-15-06-38-177-1132</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8"/>
  <sheetViews>
    <sheetView tabSelected="1" view="pageBreakPreview" zoomScale="70" zoomScaleSheetLayoutView="70" workbookViewId="0" topLeftCell="X7">
      <selection activeCell="AH12" sqref="AH12:AH13"/>
    </sheetView>
  </sheetViews>
  <sheetFormatPr defaultColWidth="11.421875" defaultRowHeight="15"/>
  <cols>
    <col min="1" max="1" width="8.7109375" style="1" customWidth="1"/>
    <col min="2" max="2" width="20.7109375" style="1" customWidth="1"/>
    <col min="3" max="3" width="8.7109375" style="1" customWidth="1"/>
    <col min="4" max="4" width="27.28125" style="1" customWidth="1"/>
    <col min="5" max="5" width="7.57421875" style="1" customWidth="1"/>
    <col min="6" max="6" width="21.7109375" style="1" customWidth="1"/>
    <col min="7" max="7" width="12.7109375" style="1" customWidth="1"/>
    <col min="8" max="8" width="13.421875" style="1" customWidth="1"/>
    <col min="9" max="9" width="13.57421875" style="10" bestFit="1" customWidth="1"/>
    <col min="10" max="11" width="10.7109375" style="16" customWidth="1"/>
    <col min="12" max="12" width="10.7109375" style="10" customWidth="1"/>
    <col min="13" max="13" width="10.7109375" style="16" customWidth="1"/>
    <col min="14" max="17" width="10.7109375" style="15" customWidth="1"/>
    <col min="18" max="18" width="10.7109375" style="16" customWidth="1"/>
    <col min="19" max="22" width="10.7109375" style="15" customWidth="1"/>
    <col min="23" max="23" width="10.7109375" style="16" customWidth="1"/>
    <col min="24" max="27" width="10.7109375" style="15" customWidth="1"/>
    <col min="28" max="28" width="10.7109375" style="16" customWidth="1"/>
    <col min="29" max="29" width="13.421875" style="16" customWidth="1"/>
    <col min="30" max="33" width="10.7109375" style="16" customWidth="1"/>
    <col min="34" max="34" width="25.421875" style="1" customWidth="1"/>
    <col min="35" max="35" width="16.57421875" style="1" hidden="1" customWidth="1"/>
    <col min="36" max="36" width="12.7109375" style="1" hidden="1" customWidth="1"/>
    <col min="37" max="37" width="14.28125" style="1" hidden="1" customWidth="1"/>
    <col min="38" max="38" width="13.28125" style="1" customWidth="1"/>
    <col min="39" max="39" width="12.28125" style="1" customWidth="1"/>
    <col min="40" max="40" width="49.421875" style="1" customWidth="1"/>
    <col min="41" max="41" width="18.57421875" style="1" customWidth="1"/>
    <col min="42" max="42" width="21.421875" style="1" customWidth="1"/>
    <col min="43" max="43" width="19.28125" style="1" customWidth="1"/>
    <col min="44" max="44" width="16.7109375" style="1" customWidth="1"/>
    <col min="45" max="45" width="11.421875" style="1" customWidth="1"/>
    <col min="46" max="46" width="56.57421875" style="1" customWidth="1"/>
    <col min="47" max="16384" width="11.421875" style="1" customWidth="1"/>
  </cols>
  <sheetData>
    <row r="1" spans="1:44" ht="21" customHeight="1" thickBot="1">
      <c r="A1" s="4"/>
      <c r="B1" s="4"/>
      <c r="C1" s="4"/>
      <c r="D1" s="4"/>
      <c r="E1" s="4"/>
      <c r="F1" s="4"/>
      <c r="G1" s="4"/>
      <c r="H1" s="4"/>
      <c r="I1" s="9"/>
      <c r="J1" s="9"/>
      <c r="K1" s="9"/>
      <c r="L1" s="9"/>
      <c r="M1" s="9"/>
      <c r="N1" s="9"/>
      <c r="O1" s="9"/>
      <c r="P1" s="9"/>
      <c r="Q1" s="9"/>
      <c r="R1" s="9"/>
      <c r="S1" s="9"/>
      <c r="T1" s="9"/>
      <c r="U1" s="9"/>
      <c r="V1" s="9"/>
      <c r="W1" s="9"/>
      <c r="X1" s="9"/>
      <c r="Y1" s="9"/>
      <c r="Z1" s="9"/>
      <c r="AA1" s="9"/>
      <c r="AB1" s="9"/>
      <c r="AC1" s="9"/>
      <c r="AD1" s="9"/>
      <c r="AE1" s="9"/>
      <c r="AF1" s="9"/>
      <c r="AG1" s="9"/>
      <c r="AH1" s="4"/>
      <c r="AI1" s="4"/>
      <c r="AJ1" s="4"/>
      <c r="AK1" s="4"/>
      <c r="AL1" s="4"/>
      <c r="AM1" s="4"/>
      <c r="AN1" s="4"/>
      <c r="AO1" s="4"/>
      <c r="AP1" s="4"/>
      <c r="AQ1" s="4"/>
      <c r="AR1" s="4"/>
    </row>
    <row r="2" spans="1:44" ht="38.25" customHeight="1">
      <c r="A2" s="349"/>
      <c r="B2" s="350"/>
      <c r="C2" s="350"/>
      <c r="D2" s="350"/>
      <c r="E2" s="350"/>
      <c r="F2" s="351"/>
      <c r="G2" s="356" t="s">
        <v>0</v>
      </c>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7"/>
    </row>
    <row r="3" spans="1:44" ht="40.15" customHeight="1">
      <c r="A3" s="352"/>
      <c r="B3" s="353"/>
      <c r="C3" s="353"/>
      <c r="D3" s="353"/>
      <c r="E3" s="353"/>
      <c r="F3" s="354"/>
      <c r="G3" s="332" t="s">
        <v>102</v>
      </c>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3"/>
    </row>
    <row r="4" spans="1:44" ht="43.15" customHeight="1">
      <c r="A4" s="352"/>
      <c r="B4" s="353"/>
      <c r="C4" s="353"/>
      <c r="D4" s="353"/>
      <c r="E4" s="353"/>
      <c r="F4" s="354"/>
      <c r="G4" s="332" t="s">
        <v>145</v>
      </c>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3"/>
    </row>
    <row r="5" spans="1:44" ht="37.15" customHeight="1">
      <c r="A5" s="352"/>
      <c r="B5" s="353"/>
      <c r="C5" s="353"/>
      <c r="D5" s="353"/>
      <c r="E5" s="353"/>
      <c r="F5" s="354"/>
      <c r="G5" s="332" t="s">
        <v>146</v>
      </c>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3"/>
    </row>
    <row r="6" spans="1:44" ht="15.75">
      <c r="A6" s="33"/>
      <c r="B6" s="34"/>
      <c r="C6" s="34"/>
      <c r="D6" s="34"/>
      <c r="E6" s="34"/>
      <c r="F6" s="34"/>
      <c r="G6" s="34"/>
      <c r="H6" s="34"/>
      <c r="I6" s="35"/>
      <c r="J6" s="35"/>
      <c r="K6" s="35"/>
      <c r="L6" s="35"/>
      <c r="M6" s="35"/>
      <c r="N6" s="35"/>
      <c r="O6" s="35"/>
      <c r="P6" s="35"/>
      <c r="Q6" s="35"/>
      <c r="R6" s="35"/>
      <c r="S6" s="35"/>
      <c r="T6" s="35"/>
      <c r="U6" s="35"/>
      <c r="V6" s="35"/>
      <c r="W6" s="35"/>
      <c r="X6" s="35"/>
      <c r="Y6" s="35"/>
      <c r="Z6" s="35"/>
      <c r="AA6" s="35"/>
      <c r="AB6" s="35"/>
      <c r="AC6" s="35"/>
      <c r="AD6" s="35"/>
      <c r="AE6" s="35"/>
      <c r="AF6" s="35"/>
      <c r="AG6" s="35"/>
      <c r="AH6" s="34"/>
      <c r="AI6" s="34"/>
      <c r="AJ6" s="34"/>
      <c r="AK6" s="34"/>
      <c r="AL6" s="34"/>
      <c r="AM6" s="34"/>
      <c r="AN6" s="34"/>
      <c r="AO6" s="34"/>
      <c r="AP6" s="34"/>
      <c r="AQ6" s="34"/>
      <c r="AR6" s="36"/>
    </row>
    <row r="7" spans="1:44" ht="30" customHeight="1">
      <c r="A7" s="360" t="s">
        <v>4</v>
      </c>
      <c r="B7" s="332"/>
      <c r="C7" s="332"/>
      <c r="D7" s="332"/>
      <c r="E7" s="332"/>
      <c r="F7" s="332"/>
      <c r="G7" s="332"/>
      <c r="H7" s="332"/>
      <c r="I7" s="332"/>
      <c r="J7" s="332"/>
      <c r="K7" s="332"/>
      <c r="L7" s="332"/>
      <c r="M7" s="332"/>
      <c r="N7" s="332"/>
      <c r="O7" s="332"/>
      <c r="P7" s="332"/>
      <c r="Q7" s="363" t="s">
        <v>217</v>
      </c>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3"/>
      <c r="AR7" s="364"/>
    </row>
    <row r="8" spans="1:44" ht="30" customHeight="1" thickBot="1">
      <c r="A8" s="361" t="s">
        <v>2</v>
      </c>
      <c r="B8" s="362"/>
      <c r="C8" s="362" t="s">
        <v>2</v>
      </c>
      <c r="D8" s="362"/>
      <c r="E8" s="362"/>
      <c r="F8" s="362"/>
      <c r="G8" s="362"/>
      <c r="H8" s="362"/>
      <c r="I8" s="362"/>
      <c r="J8" s="362"/>
      <c r="K8" s="362"/>
      <c r="L8" s="362"/>
      <c r="M8" s="362"/>
      <c r="N8" s="362"/>
      <c r="O8" s="362"/>
      <c r="P8" s="362"/>
      <c r="Q8" s="358" t="s">
        <v>216</v>
      </c>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9"/>
    </row>
    <row r="9" spans="1:44" ht="36" customHeight="1" thickBot="1">
      <c r="A9" s="30"/>
      <c r="B9" s="31"/>
      <c r="C9" s="31"/>
      <c r="D9" s="31"/>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4"/>
      <c r="AI9" s="34"/>
      <c r="AJ9" s="34"/>
      <c r="AK9" s="34"/>
      <c r="AL9" s="34"/>
      <c r="AM9" s="34"/>
      <c r="AN9" s="34"/>
      <c r="AO9" s="34"/>
      <c r="AP9" s="34"/>
      <c r="AQ9" s="34"/>
      <c r="AR9" s="36"/>
    </row>
    <row r="10" spans="1:44" s="2" customFormat="1" ht="44.25" customHeight="1">
      <c r="A10" s="355" t="s">
        <v>82</v>
      </c>
      <c r="B10" s="340"/>
      <c r="C10" s="340" t="s">
        <v>84</v>
      </c>
      <c r="D10" s="340"/>
      <c r="E10" s="340" t="s">
        <v>86</v>
      </c>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t="s">
        <v>93</v>
      </c>
      <c r="AM10" s="340" t="s">
        <v>94</v>
      </c>
      <c r="AN10" s="334" t="s">
        <v>95</v>
      </c>
      <c r="AO10" s="334" t="s">
        <v>96</v>
      </c>
      <c r="AP10" s="334" t="s">
        <v>97</v>
      </c>
      <c r="AQ10" s="334" t="s">
        <v>98</v>
      </c>
      <c r="AR10" s="337" t="s">
        <v>99</v>
      </c>
    </row>
    <row r="11" spans="1:44" s="3" customFormat="1" ht="45.75" customHeight="1">
      <c r="A11" s="331" t="s">
        <v>83</v>
      </c>
      <c r="B11" s="331" t="s">
        <v>165</v>
      </c>
      <c r="C11" s="331" t="s">
        <v>65</v>
      </c>
      <c r="D11" s="331" t="s">
        <v>85</v>
      </c>
      <c r="E11" s="331" t="s">
        <v>87</v>
      </c>
      <c r="F11" s="331" t="s">
        <v>88</v>
      </c>
      <c r="G11" s="331" t="s">
        <v>89</v>
      </c>
      <c r="H11" s="331" t="s">
        <v>90</v>
      </c>
      <c r="I11" s="331" t="s">
        <v>91</v>
      </c>
      <c r="J11" s="56"/>
      <c r="K11" s="331" t="s">
        <v>158</v>
      </c>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31" t="s">
        <v>92</v>
      </c>
      <c r="AI11" s="331"/>
      <c r="AJ11" s="331"/>
      <c r="AK11" s="331"/>
      <c r="AL11" s="331"/>
      <c r="AM11" s="331"/>
      <c r="AN11" s="335"/>
      <c r="AO11" s="335"/>
      <c r="AP11" s="335"/>
      <c r="AQ11" s="335"/>
      <c r="AR11" s="338"/>
    </row>
    <row r="12" spans="1:44" s="3" customFormat="1" ht="24" customHeight="1">
      <c r="A12" s="331"/>
      <c r="B12" s="331"/>
      <c r="C12" s="331"/>
      <c r="D12" s="331"/>
      <c r="E12" s="331"/>
      <c r="F12" s="331"/>
      <c r="G12" s="331"/>
      <c r="H12" s="331"/>
      <c r="I12" s="331"/>
      <c r="J12" s="343">
        <v>2016</v>
      </c>
      <c r="K12" s="344"/>
      <c r="L12" s="344"/>
      <c r="M12" s="345"/>
      <c r="N12" s="342">
        <v>2017</v>
      </c>
      <c r="O12" s="342"/>
      <c r="P12" s="342"/>
      <c r="Q12" s="342"/>
      <c r="R12" s="342"/>
      <c r="S12" s="342">
        <v>2018</v>
      </c>
      <c r="T12" s="342"/>
      <c r="U12" s="342"/>
      <c r="V12" s="342"/>
      <c r="W12" s="342"/>
      <c r="X12" s="342">
        <v>2019</v>
      </c>
      <c r="Y12" s="342"/>
      <c r="Z12" s="342"/>
      <c r="AA12" s="342"/>
      <c r="AB12" s="342"/>
      <c r="AC12" s="342">
        <v>2020</v>
      </c>
      <c r="AD12" s="342"/>
      <c r="AE12" s="342"/>
      <c r="AF12" s="342"/>
      <c r="AG12" s="342"/>
      <c r="AH12" s="331" t="s">
        <v>5</v>
      </c>
      <c r="AI12" s="331" t="s">
        <v>6</v>
      </c>
      <c r="AJ12" s="331" t="s">
        <v>7</v>
      </c>
      <c r="AK12" s="331" t="s">
        <v>8</v>
      </c>
      <c r="AL12" s="331"/>
      <c r="AM12" s="331"/>
      <c r="AN12" s="335"/>
      <c r="AO12" s="335"/>
      <c r="AP12" s="335"/>
      <c r="AQ12" s="335"/>
      <c r="AR12" s="338"/>
    </row>
    <row r="13" spans="1:44" s="3" customFormat="1" ht="30">
      <c r="A13" s="331"/>
      <c r="B13" s="331"/>
      <c r="C13" s="331"/>
      <c r="D13" s="331"/>
      <c r="E13" s="331"/>
      <c r="F13" s="331"/>
      <c r="G13" s="331"/>
      <c r="H13" s="331"/>
      <c r="I13" s="331"/>
      <c r="J13" s="58" t="s">
        <v>167</v>
      </c>
      <c r="K13" s="56" t="s">
        <v>7</v>
      </c>
      <c r="L13" s="56" t="s">
        <v>8</v>
      </c>
      <c r="M13" s="56" t="s">
        <v>25</v>
      </c>
      <c r="N13" s="56" t="s">
        <v>5</v>
      </c>
      <c r="O13" s="56" t="s">
        <v>6</v>
      </c>
      <c r="P13" s="56" t="s">
        <v>7</v>
      </c>
      <c r="Q13" s="56" t="s">
        <v>8</v>
      </c>
      <c r="R13" s="56" t="s">
        <v>25</v>
      </c>
      <c r="S13" s="56" t="s">
        <v>5</v>
      </c>
      <c r="T13" s="56" t="s">
        <v>6</v>
      </c>
      <c r="U13" s="56" t="s">
        <v>7</v>
      </c>
      <c r="V13" s="56" t="s">
        <v>8</v>
      </c>
      <c r="W13" s="56" t="s">
        <v>25</v>
      </c>
      <c r="X13" s="56" t="s">
        <v>5</v>
      </c>
      <c r="Y13" s="56" t="s">
        <v>6</v>
      </c>
      <c r="Z13" s="56" t="s">
        <v>7</v>
      </c>
      <c r="AA13" s="56" t="s">
        <v>8</v>
      </c>
      <c r="AB13" s="56" t="s">
        <v>25</v>
      </c>
      <c r="AC13" s="56" t="s">
        <v>5</v>
      </c>
      <c r="AD13" s="56" t="s">
        <v>6</v>
      </c>
      <c r="AE13" s="56" t="s">
        <v>7</v>
      </c>
      <c r="AF13" s="56" t="s">
        <v>8</v>
      </c>
      <c r="AG13" s="56" t="s">
        <v>25</v>
      </c>
      <c r="AH13" s="331"/>
      <c r="AI13" s="331"/>
      <c r="AJ13" s="331"/>
      <c r="AK13" s="331"/>
      <c r="AL13" s="341"/>
      <c r="AM13" s="341"/>
      <c r="AN13" s="336"/>
      <c r="AO13" s="336"/>
      <c r="AP13" s="336"/>
      <c r="AQ13" s="336"/>
      <c r="AR13" s="339"/>
    </row>
    <row r="14" spans="1:44" s="3" customFormat="1" ht="106.5" customHeight="1">
      <c r="A14" s="98">
        <v>177</v>
      </c>
      <c r="B14" s="98" t="s">
        <v>188</v>
      </c>
      <c r="C14" s="99">
        <v>463</v>
      </c>
      <c r="D14" s="98" t="s">
        <v>187</v>
      </c>
      <c r="E14" s="99">
        <v>340</v>
      </c>
      <c r="F14" s="100" t="s">
        <v>186</v>
      </c>
      <c r="G14" s="101" t="s">
        <v>157</v>
      </c>
      <c r="H14" s="99" t="s">
        <v>108</v>
      </c>
      <c r="I14" s="102">
        <v>100</v>
      </c>
      <c r="J14" s="103">
        <v>0</v>
      </c>
      <c r="K14" s="103"/>
      <c r="L14" s="116"/>
      <c r="M14" s="116"/>
      <c r="N14" s="104">
        <v>0</v>
      </c>
      <c r="O14" s="104"/>
      <c r="P14" s="104"/>
      <c r="Q14" s="103"/>
      <c r="R14" s="103"/>
      <c r="S14" s="104">
        <v>50</v>
      </c>
      <c r="T14" s="104"/>
      <c r="U14" s="104"/>
      <c r="V14" s="103"/>
      <c r="W14" s="103"/>
      <c r="X14" s="104">
        <v>50</v>
      </c>
      <c r="Y14" s="104"/>
      <c r="Z14" s="104"/>
      <c r="AA14" s="103"/>
      <c r="AB14" s="103"/>
      <c r="AC14" s="104">
        <v>0</v>
      </c>
      <c r="AD14" s="61"/>
      <c r="AE14" s="61"/>
      <c r="AF14" s="60"/>
      <c r="AG14" s="51"/>
      <c r="AH14" s="51" t="s">
        <v>281</v>
      </c>
      <c r="AI14" s="51"/>
      <c r="AJ14" s="51"/>
      <c r="AK14" s="116"/>
      <c r="AL14" s="213">
        <v>0</v>
      </c>
      <c r="AM14" s="215" t="e">
        <f>(AH14+N14)/I14</f>
        <v>#VALUE!</v>
      </c>
      <c r="AN14" s="121" t="s">
        <v>282</v>
      </c>
      <c r="AO14" s="122" t="s">
        <v>171</v>
      </c>
      <c r="AP14" s="122" t="s">
        <v>171</v>
      </c>
      <c r="AQ14" s="123" t="s">
        <v>171</v>
      </c>
      <c r="AR14" s="124" t="s">
        <v>171</v>
      </c>
    </row>
    <row r="15" spans="1:44" s="3" customFormat="1" ht="106.5" customHeight="1">
      <c r="A15" s="98">
        <v>177</v>
      </c>
      <c r="B15" s="98" t="s">
        <v>188</v>
      </c>
      <c r="C15" s="99">
        <v>436</v>
      </c>
      <c r="D15" s="98" t="s">
        <v>190</v>
      </c>
      <c r="E15" s="99">
        <v>334</v>
      </c>
      <c r="F15" s="100" t="s">
        <v>189</v>
      </c>
      <c r="G15" s="101" t="s">
        <v>157</v>
      </c>
      <c r="H15" s="99" t="s">
        <v>108</v>
      </c>
      <c r="I15" s="102">
        <v>100</v>
      </c>
      <c r="J15" s="103">
        <v>10</v>
      </c>
      <c r="K15" s="103"/>
      <c r="L15" s="116">
        <v>10</v>
      </c>
      <c r="M15" s="117">
        <v>0.1</v>
      </c>
      <c r="N15" s="103">
        <v>22</v>
      </c>
      <c r="O15" s="103"/>
      <c r="P15" s="103"/>
      <c r="Q15" s="103"/>
      <c r="R15" s="103"/>
      <c r="S15" s="103">
        <v>40</v>
      </c>
      <c r="T15" s="103"/>
      <c r="U15" s="103"/>
      <c r="V15" s="103"/>
      <c r="W15" s="103"/>
      <c r="X15" s="103">
        <v>20</v>
      </c>
      <c r="Y15" s="103"/>
      <c r="Z15" s="103"/>
      <c r="AA15" s="103"/>
      <c r="AB15" s="103"/>
      <c r="AC15" s="103">
        <v>10</v>
      </c>
      <c r="AD15" s="61"/>
      <c r="AE15" s="61"/>
      <c r="AF15" s="60"/>
      <c r="AG15" s="51"/>
      <c r="AH15" s="51">
        <v>2</v>
      </c>
      <c r="AI15" s="51"/>
      <c r="AJ15" s="51"/>
      <c r="AK15" s="116"/>
      <c r="AL15" s="117">
        <f aca="true" t="shared" si="0" ref="AL15:AL22">AH15/N15</f>
        <v>0.09090909090909091</v>
      </c>
      <c r="AM15" s="214">
        <f>(AH15+N15)/I15</f>
        <v>0.24</v>
      </c>
      <c r="AN15" s="212" t="s">
        <v>283</v>
      </c>
      <c r="AO15" s="126" t="s">
        <v>284</v>
      </c>
      <c r="AP15" s="116" t="s">
        <v>284</v>
      </c>
      <c r="AQ15" s="127" t="s">
        <v>285</v>
      </c>
      <c r="AR15" s="126" t="s">
        <v>286</v>
      </c>
    </row>
    <row r="16" spans="1:44" s="3" customFormat="1" ht="90" customHeight="1">
      <c r="A16" s="98">
        <v>177</v>
      </c>
      <c r="B16" s="98" t="s">
        <v>188</v>
      </c>
      <c r="C16" s="99">
        <v>462</v>
      </c>
      <c r="D16" s="98" t="s">
        <v>192</v>
      </c>
      <c r="E16" s="99">
        <v>339</v>
      </c>
      <c r="F16" s="101" t="s">
        <v>191</v>
      </c>
      <c r="G16" s="99" t="s">
        <v>126</v>
      </c>
      <c r="H16" s="99" t="s">
        <v>107</v>
      </c>
      <c r="I16" s="102">
        <v>100</v>
      </c>
      <c r="J16" s="102">
        <v>10</v>
      </c>
      <c r="K16" s="102"/>
      <c r="L16" s="118">
        <v>0.1</v>
      </c>
      <c r="M16" s="119">
        <v>0.08</v>
      </c>
      <c r="N16" s="104">
        <v>20</v>
      </c>
      <c r="O16" s="104"/>
      <c r="P16" s="104"/>
      <c r="Q16" s="103"/>
      <c r="R16" s="103"/>
      <c r="S16" s="104">
        <v>60</v>
      </c>
      <c r="T16" s="104"/>
      <c r="U16" s="104"/>
      <c r="V16" s="103"/>
      <c r="W16" s="103"/>
      <c r="X16" s="104">
        <v>90</v>
      </c>
      <c r="Y16" s="104"/>
      <c r="Z16" s="104"/>
      <c r="AA16" s="103"/>
      <c r="AB16" s="103"/>
      <c r="AC16" s="104">
        <v>100</v>
      </c>
      <c r="AD16" s="61"/>
      <c r="AE16" s="61"/>
      <c r="AF16" s="60"/>
      <c r="AG16" s="51"/>
      <c r="AH16" s="51">
        <v>11</v>
      </c>
      <c r="AI16" s="51"/>
      <c r="AJ16" s="51"/>
      <c r="AK16" s="119"/>
      <c r="AL16" s="117">
        <f t="shared" si="0"/>
        <v>0.55</v>
      </c>
      <c r="AM16" s="119">
        <f>AH16/I16</f>
        <v>0.11</v>
      </c>
      <c r="AN16" s="128" t="s">
        <v>287</v>
      </c>
      <c r="AO16" s="126" t="s">
        <v>288</v>
      </c>
      <c r="AP16" s="116" t="s">
        <v>289</v>
      </c>
      <c r="AQ16" s="126" t="s">
        <v>290</v>
      </c>
      <c r="AR16" s="126" t="s">
        <v>291</v>
      </c>
    </row>
    <row r="17" spans="1:44" s="3" customFormat="1" ht="90" customHeight="1">
      <c r="A17" s="98">
        <v>177</v>
      </c>
      <c r="B17" s="98" t="s">
        <v>188</v>
      </c>
      <c r="C17" s="99">
        <v>434</v>
      </c>
      <c r="D17" s="105" t="s">
        <v>193</v>
      </c>
      <c r="E17" s="99">
        <v>332</v>
      </c>
      <c r="F17" s="100" t="s">
        <v>209</v>
      </c>
      <c r="G17" s="101" t="s">
        <v>210</v>
      </c>
      <c r="H17" s="99" t="s">
        <v>210</v>
      </c>
      <c r="I17" s="102">
        <v>15</v>
      </c>
      <c r="J17" s="102">
        <v>15</v>
      </c>
      <c r="K17" s="102"/>
      <c r="L17" s="120">
        <v>15</v>
      </c>
      <c r="M17" s="120">
        <v>0</v>
      </c>
      <c r="N17" s="104">
        <v>15</v>
      </c>
      <c r="O17" s="104"/>
      <c r="P17" s="104"/>
      <c r="Q17" s="103"/>
      <c r="R17" s="103"/>
      <c r="S17" s="104"/>
      <c r="T17" s="104"/>
      <c r="U17" s="104"/>
      <c r="V17" s="103"/>
      <c r="W17" s="103"/>
      <c r="X17" s="104"/>
      <c r="Y17" s="104"/>
      <c r="Z17" s="104"/>
      <c r="AA17" s="103"/>
      <c r="AB17" s="103"/>
      <c r="AC17" s="104"/>
      <c r="AD17" s="61"/>
      <c r="AE17" s="61"/>
      <c r="AF17" s="60"/>
      <c r="AG17" s="51"/>
      <c r="AH17" s="217">
        <v>0.1</v>
      </c>
      <c r="AI17" s="51"/>
      <c r="AJ17" s="51"/>
      <c r="AK17" s="120"/>
      <c r="AL17" s="117">
        <f t="shared" si="0"/>
        <v>0.006666666666666667</v>
      </c>
      <c r="AM17" s="118">
        <v>1</v>
      </c>
      <c r="AN17" s="129" t="s">
        <v>292</v>
      </c>
      <c r="AO17" s="129" t="s">
        <v>293</v>
      </c>
      <c r="AP17" s="129" t="s">
        <v>294</v>
      </c>
      <c r="AQ17" s="120" t="s">
        <v>295</v>
      </c>
      <c r="AR17" s="120" t="s">
        <v>296</v>
      </c>
    </row>
    <row r="18" spans="1:44" s="3" customFormat="1" ht="90" customHeight="1">
      <c r="A18" s="98">
        <v>177</v>
      </c>
      <c r="B18" s="98" t="s">
        <v>188</v>
      </c>
      <c r="C18" s="99">
        <v>464</v>
      </c>
      <c r="D18" s="98" t="s">
        <v>109</v>
      </c>
      <c r="E18" s="99">
        <v>341</v>
      </c>
      <c r="F18" s="100" t="s">
        <v>194</v>
      </c>
      <c r="G18" s="101" t="s">
        <v>157</v>
      </c>
      <c r="H18" s="99" t="s">
        <v>107</v>
      </c>
      <c r="I18" s="102">
        <v>800</v>
      </c>
      <c r="J18" s="102">
        <v>342</v>
      </c>
      <c r="K18" s="102"/>
      <c r="L18" s="116">
        <v>342</v>
      </c>
      <c r="M18" s="116">
        <v>342</v>
      </c>
      <c r="N18" s="104">
        <v>520</v>
      </c>
      <c r="O18" s="104"/>
      <c r="P18" s="104"/>
      <c r="Q18" s="103"/>
      <c r="R18" s="103"/>
      <c r="S18" s="104">
        <v>675</v>
      </c>
      <c r="T18" s="104"/>
      <c r="U18" s="104"/>
      <c r="V18" s="103"/>
      <c r="W18" s="103"/>
      <c r="X18" s="104">
        <v>775</v>
      </c>
      <c r="Y18" s="104"/>
      <c r="Z18" s="104"/>
      <c r="AA18" s="103"/>
      <c r="AB18" s="103"/>
      <c r="AC18" s="104">
        <v>800</v>
      </c>
      <c r="AD18" s="61"/>
      <c r="AE18" s="61"/>
      <c r="AF18" s="60"/>
      <c r="AG18" s="51"/>
      <c r="AH18" s="217">
        <v>344.7</v>
      </c>
      <c r="AI18" s="51"/>
      <c r="AJ18" s="51"/>
      <c r="AK18" s="116"/>
      <c r="AL18" s="117">
        <f t="shared" si="0"/>
        <v>0.6628846153846154</v>
      </c>
      <c r="AM18" s="130">
        <f>AH18/I18</f>
        <v>0.430875</v>
      </c>
      <c r="AN18" s="131" t="s">
        <v>297</v>
      </c>
      <c r="AO18" s="116" t="s">
        <v>298</v>
      </c>
      <c r="AP18" s="116" t="s">
        <v>299</v>
      </c>
      <c r="AQ18" s="126" t="s">
        <v>300</v>
      </c>
      <c r="AR18" s="126" t="s">
        <v>301</v>
      </c>
    </row>
    <row r="19" spans="1:44" s="3" customFormat="1" ht="90" customHeight="1">
      <c r="A19" s="98">
        <v>177</v>
      </c>
      <c r="B19" s="98" t="s">
        <v>188</v>
      </c>
      <c r="C19" s="99">
        <v>437</v>
      </c>
      <c r="D19" s="98" t="s">
        <v>195</v>
      </c>
      <c r="E19" s="99">
        <v>335</v>
      </c>
      <c r="F19" s="100" t="s">
        <v>211</v>
      </c>
      <c r="G19" s="101" t="s">
        <v>126</v>
      </c>
      <c r="H19" s="99" t="s">
        <v>107</v>
      </c>
      <c r="I19" s="102">
        <v>100</v>
      </c>
      <c r="J19" s="102"/>
      <c r="K19" s="102"/>
      <c r="L19" s="116"/>
      <c r="M19" s="116"/>
      <c r="N19" s="104">
        <v>21</v>
      </c>
      <c r="O19" s="104"/>
      <c r="P19" s="104"/>
      <c r="Q19" s="103"/>
      <c r="R19" s="103"/>
      <c r="S19" s="106">
        <f>7.5+N19</f>
        <v>28.5</v>
      </c>
      <c r="T19" s="104"/>
      <c r="U19" s="104"/>
      <c r="V19" s="103"/>
      <c r="W19" s="103"/>
      <c r="X19" s="106">
        <f>71.5+S19</f>
        <v>100</v>
      </c>
      <c r="Y19" s="104"/>
      <c r="Z19" s="104"/>
      <c r="AA19" s="103"/>
      <c r="AB19" s="103"/>
      <c r="AC19" s="107"/>
      <c r="AD19" s="61"/>
      <c r="AE19" s="61"/>
      <c r="AF19" s="60"/>
      <c r="AG19" s="51"/>
      <c r="AH19" s="51">
        <v>0</v>
      </c>
      <c r="AI19" s="51"/>
      <c r="AJ19" s="51"/>
      <c r="AK19" s="116"/>
      <c r="AL19" s="117">
        <f t="shared" si="0"/>
        <v>0</v>
      </c>
      <c r="AM19" s="132">
        <f>AH19/I19</f>
        <v>0</v>
      </c>
      <c r="AN19" s="131" t="s">
        <v>302</v>
      </c>
      <c r="AO19" s="133" t="s">
        <v>303</v>
      </c>
      <c r="AP19" s="133" t="s">
        <v>304</v>
      </c>
      <c r="AQ19" s="133" t="s">
        <v>171</v>
      </c>
      <c r="AR19" s="134" t="s">
        <v>171</v>
      </c>
    </row>
    <row r="20" spans="1:46" s="3" customFormat="1" ht="90" customHeight="1">
      <c r="A20" s="98">
        <v>177</v>
      </c>
      <c r="B20" s="98" t="s">
        <v>188</v>
      </c>
      <c r="C20" s="99">
        <v>438</v>
      </c>
      <c r="D20" s="98" t="s">
        <v>196</v>
      </c>
      <c r="E20" s="99">
        <v>336</v>
      </c>
      <c r="F20" s="100" t="s">
        <v>212</v>
      </c>
      <c r="G20" s="101" t="s">
        <v>157</v>
      </c>
      <c r="H20" s="101" t="s">
        <v>107</v>
      </c>
      <c r="I20" s="102">
        <v>115</v>
      </c>
      <c r="J20" s="102">
        <v>0</v>
      </c>
      <c r="K20" s="102"/>
      <c r="L20" s="116">
        <v>10</v>
      </c>
      <c r="M20" s="116">
        <v>1</v>
      </c>
      <c r="N20" s="104">
        <v>33.6</v>
      </c>
      <c r="O20" s="104"/>
      <c r="P20" s="104"/>
      <c r="Q20" s="103"/>
      <c r="R20" s="103"/>
      <c r="S20" s="104">
        <v>65</v>
      </c>
      <c r="T20" s="104"/>
      <c r="U20" s="104"/>
      <c r="V20" s="103"/>
      <c r="W20" s="103"/>
      <c r="X20" s="104">
        <v>105</v>
      </c>
      <c r="Y20" s="104"/>
      <c r="Z20" s="104"/>
      <c r="AA20" s="103"/>
      <c r="AB20" s="103"/>
      <c r="AC20" s="104">
        <v>115</v>
      </c>
      <c r="AD20" s="61"/>
      <c r="AE20" s="61"/>
      <c r="AF20" s="60"/>
      <c r="AG20" s="51"/>
      <c r="AH20" s="51">
        <v>6</v>
      </c>
      <c r="AI20" s="51"/>
      <c r="AJ20" s="51"/>
      <c r="AK20" s="116"/>
      <c r="AL20" s="117">
        <f t="shared" si="0"/>
        <v>0.17857142857142858</v>
      </c>
      <c r="AM20" s="125">
        <f>AH20/I20</f>
        <v>0.05217391304347826</v>
      </c>
      <c r="AN20" s="132" t="s">
        <v>305</v>
      </c>
      <c r="AO20" s="132" t="s">
        <v>306</v>
      </c>
      <c r="AP20" s="132" t="s">
        <v>307</v>
      </c>
      <c r="AQ20" s="132" t="s">
        <v>308</v>
      </c>
      <c r="AR20" s="132" t="s">
        <v>309</v>
      </c>
      <c r="AT20" s="64"/>
    </row>
    <row r="21" spans="1:44" s="3" customFormat="1" ht="99" customHeight="1">
      <c r="A21" s="98">
        <v>177</v>
      </c>
      <c r="B21" s="98" t="s">
        <v>188</v>
      </c>
      <c r="C21" s="99">
        <v>439</v>
      </c>
      <c r="D21" s="108" t="s">
        <v>198</v>
      </c>
      <c r="E21" s="99">
        <v>337</v>
      </c>
      <c r="F21" s="101" t="s">
        <v>197</v>
      </c>
      <c r="G21" s="101" t="s">
        <v>157</v>
      </c>
      <c r="H21" s="101" t="s">
        <v>108</v>
      </c>
      <c r="I21" s="102">
        <v>200</v>
      </c>
      <c r="J21" s="102">
        <v>10</v>
      </c>
      <c r="K21" s="102"/>
      <c r="L21" s="116">
        <v>10</v>
      </c>
      <c r="M21" s="116">
        <v>6.33</v>
      </c>
      <c r="N21" s="104">
        <v>43.67</v>
      </c>
      <c r="O21" s="104"/>
      <c r="P21" s="104"/>
      <c r="Q21" s="103"/>
      <c r="R21" s="103"/>
      <c r="S21" s="104">
        <v>70</v>
      </c>
      <c r="T21" s="104"/>
      <c r="U21" s="104"/>
      <c r="V21" s="103"/>
      <c r="W21" s="103"/>
      <c r="X21" s="104">
        <v>70</v>
      </c>
      <c r="Y21" s="104"/>
      <c r="Z21" s="104"/>
      <c r="AA21" s="103"/>
      <c r="AB21" s="103"/>
      <c r="AC21" s="104">
        <v>10</v>
      </c>
      <c r="AD21" s="61"/>
      <c r="AE21" s="61"/>
      <c r="AF21" s="60"/>
      <c r="AG21" s="51"/>
      <c r="AH21" s="51">
        <v>0</v>
      </c>
      <c r="AI21" s="51"/>
      <c r="AJ21" s="51"/>
      <c r="AK21" s="116"/>
      <c r="AL21" s="117">
        <f t="shared" si="0"/>
        <v>0</v>
      </c>
      <c r="AM21" s="125">
        <f>(AH21+N21)/I21</f>
        <v>0.21835000000000002</v>
      </c>
      <c r="AN21" s="120" t="s">
        <v>310</v>
      </c>
      <c r="AO21" s="120" t="s">
        <v>311</v>
      </c>
      <c r="AP21" s="120" t="s">
        <v>312</v>
      </c>
      <c r="AQ21" s="120" t="s">
        <v>313</v>
      </c>
      <c r="AR21" s="120" t="s">
        <v>314</v>
      </c>
    </row>
    <row r="22" spans="1:44" s="3" customFormat="1" ht="90" customHeight="1">
      <c r="A22" s="98">
        <v>177</v>
      </c>
      <c r="B22" s="98" t="s">
        <v>188</v>
      </c>
      <c r="C22" s="99">
        <v>435</v>
      </c>
      <c r="D22" s="109" t="s">
        <v>200</v>
      </c>
      <c r="E22" s="99">
        <v>333</v>
      </c>
      <c r="F22" s="100" t="s">
        <v>199</v>
      </c>
      <c r="G22" s="101" t="s">
        <v>157</v>
      </c>
      <c r="H22" s="99" t="s">
        <v>108</v>
      </c>
      <c r="I22" s="102">
        <v>400</v>
      </c>
      <c r="J22" s="102">
        <v>20</v>
      </c>
      <c r="K22" s="102"/>
      <c r="L22" s="116">
        <v>20</v>
      </c>
      <c r="M22" s="116">
        <f>12.2+4.5</f>
        <v>16.7</v>
      </c>
      <c r="N22" s="104">
        <v>80</v>
      </c>
      <c r="O22" s="104"/>
      <c r="P22" s="104"/>
      <c r="Q22" s="103"/>
      <c r="R22" s="103"/>
      <c r="S22" s="104">
        <v>140</v>
      </c>
      <c r="T22" s="104"/>
      <c r="U22" s="104"/>
      <c r="V22" s="103"/>
      <c r="W22" s="103"/>
      <c r="X22" s="104">
        <v>140</v>
      </c>
      <c r="Y22" s="104"/>
      <c r="Z22" s="104"/>
      <c r="AA22" s="103"/>
      <c r="AB22" s="103"/>
      <c r="AC22" s="104">
        <v>20</v>
      </c>
      <c r="AD22" s="61"/>
      <c r="AE22" s="61"/>
      <c r="AF22" s="60"/>
      <c r="AG22" s="51"/>
      <c r="AH22" s="51">
        <v>0</v>
      </c>
      <c r="AI22" s="51"/>
      <c r="AJ22" s="51"/>
      <c r="AK22" s="135"/>
      <c r="AL22" s="117">
        <f t="shared" si="0"/>
        <v>0</v>
      </c>
      <c r="AM22" s="125">
        <f>(AH22+N22)/I22</f>
        <v>0.2</v>
      </c>
      <c r="AN22" s="136" t="s">
        <v>315</v>
      </c>
      <c r="AO22" s="136" t="s">
        <v>316</v>
      </c>
      <c r="AP22" s="136" t="s">
        <v>317</v>
      </c>
      <c r="AQ22" s="136" t="s">
        <v>318</v>
      </c>
      <c r="AR22" s="136" t="s">
        <v>319</v>
      </c>
    </row>
    <row r="23" spans="1:44" s="3" customFormat="1" ht="90" customHeight="1">
      <c r="A23" s="98">
        <v>177</v>
      </c>
      <c r="B23" s="98" t="s">
        <v>188</v>
      </c>
      <c r="C23" s="99">
        <v>467</v>
      </c>
      <c r="D23" s="98" t="s">
        <v>201</v>
      </c>
      <c r="E23" s="99">
        <v>383</v>
      </c>
      <c r="F23" s="101" t="s">
        <v>110</v>
      </c>
      <c r="G23" s="101" t="s">
        <v>157</v>
      </c>
      <c r="H23" s="99" t="s">
        <v>107</v>
      </c>
      <c r="I23" s="102">
        <v>200</v>
      </c>
      <c r="J23" s="102">
        <v>55</v>
      </c>
      <c r="K23" s="102"/>
      <c r="L23" s="201"/>
      <c r="M23" s="201"/>
      <c r="N23" s="209"/>
      <c r="O23" s="202"/>
      <c r="P23" s="202"/>
      <c r="Q23" s="203"/>
      <c r="R23" s="203"/>
      <c r="S23" s="202"/>
      <c r="T23" s="202"/>
      <c r="U23" s="202"/>
      <c r="V23" s="203"/>
      <c r="W23" s="203"/>
      <c r="X23" s="202"/>
      <c r="Y23" s="202"/>
      <c r="Z23" s="202"/>
      <c r="AA23" s="203"/>
      <c r="AB23" s="203"/>
      <c r="AC23" s="202"/>
      <c r="AD23" s="204"/>
      <c r="AE23" s="204"/>
      <c r="AF23" s="205"/>
      <c r="AG23" s="205"/>
      <c r="AH23" s="205"/>
      <c r="AI23" s="205"/>
      <c r="AJ23" s="205"/>
      <c r="AK23" s="201"/>
      <c r="AL23" s="207"/>
      <c r="AM23" s="210"/>
      <c r="AN23" s="208"/>
      <c r="AO23" s="208"/>
      <c r="AP23" s="208"/>
      <c r="AQ23" s="208"/>
      <c r="AR23" s="208"/>
    </row>
    <row r="24" spans="1:44" s="3" customFormat="1" ht="90" customHeight="1">
      <c r="A24" s="98">
        <v>177</v>
      </c>
      <c r="B24" s="98" t="s">
        <v>215</v>
      </c>
      <c r="C24" s="99">
        <v>456</v>
      </c>
      <c r="D24" s="98" t="s">
        <v>202</v>
      </c>
      <c r="E24" s="99">
        <v>381</v>
      </c>
      <c r="F24" s="101" t="s">
        <v>204</v>
      </c>
      <c r="G24" s="101" t="s">
        <v>203</v>
      </c>
      <c r="H24" s="99" t="s">
        <v>108</v>
      </c>
      <c r="I24" s="102"/>
      <c r="J24" s="102">
        <v>1</v>
      </c>
      <c r="K24" s="102"/>
      <c r="L24" s="201"/>
      <c r="M24" s="201"/>
      <c r="N24" s="209"/>
      <c r="O24" s="202"/>
      <c r="P24" s="202"/>
      <c r="Q24" s="203"/>
      <c r="R24" s="203"/>
      <c r="S24" s="202"/>
      <c r="T24" s="202"/>
      <c r="U24" s="202"/>
      <c r="V24" s="203"/>
      <c r="W24" s="203"/>
      <c r="X24" s="202"/>
      <c r="Y24" s="202"/>
      <c r="Z24" s="202"/>
      <c r="AA24" s="203"/>
      <c r="AB24" s="203"/>
      <c r="AC24" s="202"/>
      <c r="AD24" s="204"/>
      <c r="AE24" s="204"/>
      <c r="AF24" s="205"/>
      <c r="AG24" s="205"/>
      <c r="AH24" s="205"/>
      <c r="AI24" s="205"/>
      <c r="AJ24" s="205"/>
      <c r="AK24" s="201"/>
      <c r="AL24" s="210"/>
      <c r="AM24" s="210"/>
      <c r="AN24" s="208"/>
      <c r="AO24" s="211"/>
      <c r="AP24" s="208"/>
      <c r="AQ24" s="208"/>
      <c r="AR24" s="208"/>
    </row>
    <row r="25" spans="1:44" s="3" customFormat="1" ht="90" customHeight="1">
      <c r="A25" s="98">
        <v>177</v>
      </c>
      <c r="B25" s="98" t="s">
        <v>188</v>
      </c>
      <c r="C25" s="99">
        <v>440</v>
      </c>
      <c r="D25" s="98" t="s">
        <v>206</v>
      </c>
      <c r="E25" s="99">
        <v>338</v>
      </c>
      <c r="F25" s="101" t="s">
        <v>205</v>
      </c>
      <c r="G25" s="99" t="s">
        <v>126</v>
      </c>
      <c r="H25" s="99" t="s">
        <v>107</v>
      </c>
      <c r="I25" s="102">
        <v>2</v>
      </c>
      <c r="J25" s="110">
        <v>0.5</v>
      </c>
      <c r="K25" s="110"/>
      <c r="L25" s="116">
        <v>0.5</v>
      </c>
      <c r="M25" s="116">
        <v>0.5</v>
      </c>
      <c r="N25" s="106">
        <v>1</v>
      </c>
      <c r="O25" s="104"/>
      <c r="P25" s="104"/>
      <c r="Q25" s="103"/>
      <c r="R25" s="103"/>
      <c r="S25" s="106">
        <v>1.5</v>
      </c>
      <c r="T25" s="104"/>
      <c r="U25" s="104"/>
      <c r="V25" s="103"/>
      <c r="W25" s="103"/>
      <c r="X25" s="106">
        <v>1.7</v>
      </c>
      <c r="Y25" s="104"/>
      <c r="Z25" s="104"/>
      <c r="AA25" s="103"/>
      <c r="AB25" s="103"/>
      <c r="AC25" s="106">
        <v>2</v>
      </c>
      <c r="AD25" s="113"/>
      <c r="AE25" s="113"/>
      <c r="AF25" s="114"/>
      <c r="AG25" s="115"/>
      <c r="AH25" s="216">
        <v>0.05</v>
      </c>
      <c r="AI25" s="115"/>
      <c r="AJ25" s="115"/>
      <c r="AK25" s="116"/>
      <c r="AL25" s="117">
        <f>AH25/N25</f>
        <v>0.05</v>
      </c>
      <c r="AM25" s="137">
        <f>AH25/I25</f>
        <v>0.025</v>
      </c>
      <c r="AN25" s="132" t="s">
        <v>320</v>
      </c>
      <c r="AO25" s="116" t="s">
        <v>171</v>
      </c>
      <c r="AP25" s="116" t="s">
        <v>171</v>
      </c>
      <c r="AQ25" s="138" t="s">
        <v>321</v>
      </c>
      <c r="AR25" s="132" t="s">
        <v>322</v>
      </c>
    </row>
    <row r="26" spans="1:46" s="3" customFormat="1" ht="166.5" customHeight="1">
      <c r="A26" s="98">
        <v>177</v>
      </c>
      <c r="B26" s="98" t="s">
        <v>188</v>
      </c>
      <c r="C26" s="99">
        <v>468</v>
      </c>
      <c r="D26" s="98" t="s">
        <v>111</v>
      </c>
      <c r="E26" s="99">
        <v>384</v>
      </c>
      <c r="F26" s="101" t="s">
        <v>112</v>
      </c>
      <c r="G26" s="99" t="s">
        <v>127</v>
      </c>
      <c r="H26" s="99" t="s">
        <v>108</v>
      </c>
      <c r="I26" s="102">
        <v>500</v>
      </c>
      <c r="J26" s="102">
        <v>556</v>
      </c>
      <c r="K26" s="102"/>
      <c r="L26" s="201"/>
      <c r="M26" s="201"/>
      <c r="N26" s="202"/>
      <c r="O26" s="202"/>
      <c r="P26" s="202"/>
      <c r="Q26" s="203"/>
      <c r="R26" s="203"/>
      <c r="S26" s="202"/>
      <c r="T26" s="202"/>
      <c r="U26" s="202"/>
      <c r="V26" s="203"/>
      <c r="W26" s="203"/>
      <c r="X26" s="202"/>
      <c r="Y26" s="202"/>
      <c r="Z26" s="202"/>
      <c r="AA26" s="203"/>
      <c r="AB26" s="203"/>
      <c r="AC26" s="202"/>
      <c r="AD26" s="204"/>
      <c r="AE26" s="204"/>
      <c r="AF26" s="205"/>
      <c r="AG26" s="205"/>
      <c r="AH26" s="205"/>
      <c r="AI26" s="205"/>
      <c r="AJ26" s="205"/>
      <c r="AK26" s="201"/>
      <c r="AL26" s="206"/>
      <c r="AM26" s="207"/>
      <c r="AN26" s="208"/>
      <c r="AO26" s="201"/>
      <c r="AP26" s="201"/>
      <c r="AQ26" s="208"/>
      <c r="AR26" s="208"/>
      <c r="AT26" s="97">
        <f>+J26+N26</f>
        <v>556</v>
      </c>
    </row>
    <row r="27" spans="1:44" s="3" customFormat="1" ht="166.5" customHeight="1">
      <c r="A27" s="98">
        <v>177</v>
      </c>
      <c r="B27" s="98" t="s">
        <v>188</v>
      </c>
      <c r="C27" s="99">
        <v>457</v>
      </c>
      <c r="D27" s="98" t="s">
        <v>207</v>
      </c>
      <c r="E27" s="99">
        <v>382</v>
      </c>
      <c r="F27" s="101" t="s">
        <v>208</v>
      </c>
      <c r="G27" s="99" t="s">
        <v>127</v>
      </c>
      <c r="H27" s="99" t="s">
        <v>108</v>
      </c>
      <c r="I27" s="102">
        <v>500</v>
      </c>
      <c r="J27" s="102">
        <v>56</v>
      </c>
      <c r="K27" s="102"/>
      <c r="L27" s="201"/>
      <c r="M27" s="201"/>
      <c r="N27" s="202"/>
      <c r="O27" s="202"/>
      <c r="P27" s="202"/>
      <c r="Q27" s="203"/>
      <c r="R27" s="203"/>
      <c r="S27" s="202"/>
      <c r="T27" s="202"/>
      <c r="U27" s="202"/>
      <c r="V27" s="203"/>
      <c r="W27" s="203"/>
      <c r="X27" s="202"/>
      <c r="Y27" s="202"/>
      <c r="Z27" s="202"/>
      <c r="AA27" s="203"/>
      <c r="AB27" s="203"/>
      <c r="AC27" s="202"/>
      <c r="AD27" s="204"/>
      <c r="AE27" s="204"/>
      <c r="AF27" s="205"/>
      <c r="AG27" s="205"/>
      <c r="AH27" s="205"/>
      <c r="AI27" s="205"/>
      <c r="AJ27" s="205"/>
      <c r="AK27" s="201"/>
      <c r="AL27" s="207"/>
      <c r="AM27" s="207"/>
      <c r="AN27" s="208"/>
      <c r="AO27" s="201"/>
      <c r="AP27" s="201"/>
      <c r="AQ27" s="208"/>
      <c r="AR27" s="208"/>
    </row>
    <row r="28" spans="1:44" ht="30.75" customHeight="1" thickBot="1">
      <c r="A28" s="27"/>
      <c r="B28" s="28"/>
      <c r="C28" s="346" t="s">
        <v>103</v>
      </c>
      <c r="D28" s="347"/>
      <c r="E28" s="347"/>
      <c r="F28" s="347"/>
      <c r="G28" s="347"/>
      <c r="H28" s="347"/>
      <c r="I28" s="347"/>
      <c r="J28" s="347"/>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8"/>
    </row>
  </sheetData>
  <mergeCells count="42">
    <mergeCell ref="C28:AR28"/>
    <mergeCell ref="A2:F5"/>
    <mergeCell ref="A10:B10"/>
    <mergeCell ref="G2:AR2"/>
    <mergeCell ref="G3:AR3"/>
    <mergeCell ref="Q8:AR8"/>
    <mergeCell ref="G4:P4"/>
    <mergeCell ref="C10:D10"/>
    <mergeCell ref="A7:P7"/>
    <mergeCell ref="A8:P8"/>
    <mergeCell ref="Q7:AR7"/>
    <mergeCell ref="AP10:AP13"/>
    <mergeCell ref="Q4:AR4"/>
    <mergeCell ref="G5:P5"/>
    <mergeCell ref="AN10:AN13"/>
    <mergeCell ref="AH12:AH13"/>
    <mergeCell ref="AI12:AI13"/>
    <mergeCell ref="E10:AK10"/>
    <mergeCell ref="AH11:AK11"/>
    <mergeCell ref="J12:M12"/>
    <mergeCell ref="N12:R12"/>
    <mergeCell ref="Q5:AR5"/>
    <mergeCell ref="I11:I13"/>
    <mergeCell ref="AQ10:AQ13"/>
    <mergeCell ref="AR10:AR13"/>
    <mergeCell ref="F11:F13"/>
    <mergeCell ref="G11:G13"/>
    <mergeCell ref="H11:H13"/>
    <mergeCell ref="AJ12:AJ13"/>
    <mergeCell ref="AK12:AK13"/>
    <mergeCell ref="AL10:AL13"/>
    <mergeCell ref="AM10:AM13"/>
    <mergeCell ref="AO10:AO13"/>
    <mergeCell ref="S12:W12"/>
    <mergeCell ref="X12:AB12"/>
    <mergeCell ref="AC12:AG12"/>
    <mergeCell ref="K11:AG11"/>
    <mergeCell ref="A11:A13"/>
    <mergeCell ref="B11:B13"/>
    <mergeCell ref="C11:C13"/>
    <mergeCell ref="D11:D13"/>
    <mergeCell ref="E11:E13"/>
  </mergeCells>
  <dataValidations count="1">
    <dataValidation type="list" allowBlank="1" showInputMessage="1" showErrorMessage="1" sqref="H14:H27">
      <formula1>$AT$8:$AT$11</formula1>
    </dataValidation>
  </dataValidations>
  <printOptions horizontalCentered="1" verticalCentered="1"/>
  <pageMargins left="0" right="0" top="0.5511811023622047" bottom="0" header="0.31496062992125984" footer="0.31496062992125984"/>
  <pageSetup fitToWidth="0" horizontalDpi="600" verticalDpi="600" orientation="landscape" scale="22"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02"/>
  <sheetViews>
    <sheetView view="pageBreakPreview" zoomScale="80" zoomScaleSheetLayoutView="80" workbookViewId="0" topLeftCell="A1">
      <selection activeCell="A9" sqref="A9:A20"/>
    </sheetView>
  </sheetViews>
  <sheetFormatPr defaultColWidth="11.421875" defaultRowHeight="15"/>
  <cols>
    <col min="1" max="1" width="12.7109375" style="1" customWidth="1"/>
    <col min="2" max="2" width="12.421875" style="1" customWidth="1"/>
    <col min="3" max="3" width="16.421875" style="1" customWidth="1"/>
    <col min="4" max="4" width="17.7109375" style="7" customWidth="1"/>
    <col min="5" max="5" width="18.00390625" style="7" customWidth="1"/>
    <col min="6" max="6" width="17.7109375" style="7" customWidth="1"/>
    <col min="7" max="7" width="17.8515625" style="11" customWidth="1"/>
    <col min="8" max="8" width="17.8515625" style="8" customWidth="1"/>
    <col min="9" max="9" width="20.8515625" style="87" customWidth="1"/>
    <col min="10" max="10" width="18.57421875" style="8" customWidth="1"/>
    <col min="11" max="11" width="16.7109375" style="8" customWidth="1"/>
    <col min="12" max="12" width="18.57421875" style="8" customWidth="1"/>
    <col min="13" max="13" width="19.421875" style="8" customWidth="1"/>
    <col min="14" max="17" width="15.7109375" style="8" customWidth="1"/>
    <col min="18" max="18" width="17.7109375" style="8" customWidth="1"/>
    <col min="19" max="22" width="15.7109375" style="8" customWidth="1"/>
    <col min="23" max="23" width="20.28125" style="8" customWidth="1"/>
    <col min="24" max="27" width="15.7109375" style="8" customWidth="1"/>
    <col min="28" max="28" width="18.00390625" style="8" customWidth="1"/>
    <col min="29" max="31" width="5.7109375" style="8" customWidth="1"/>
    <col min="32" max="32" width="8.28125" style="8" customWidth="1"/>
    <col min="33" max="33" width="18.7109375" style="1" customWidth="1"/>
    <col min="34" max="34" width="13.28125" style="1" customWidth="1"/>
    <col min="35" max="35" width="12.7109375" style="16" customWidth="1"/>
    <col min="36" max="36" width="15.421875" style="16" customWidth="1"/>
    <col min="37" max="37" width="11.28125" style="1" customWidth="1"/>
    <col min="38" max="38" width="11.57421875" style="1" customWidth="1"/>
    <col min="39" max="39" width="28.7109375" style="1" customWidth="1"/>
    <col min="40" max="40" width="13.7109375" style="1" customWidth="1"/>
    <col min="41" max="41" width="12.7109375" style="1" customWidth="1"/>
    <col min="42" max="42" width="11.28125" style="1" customWidth="1"/>
    <col min="43" max="43" width="12.7109375" style="1" customWidth="1"/>
    <col min="44" max="44" width="23.28125" style="1" customWidth="1"/>
    <col min="45" max="16384" width="11.421875" style="1" customWidth="1"/>
  </cols>
  <sheetData>
    <row r="1" spans="1:43" ht="18">
      <c r="A1" s="366"/>
      <c r="B1" s="367"/>
      <c r="C1" s="367"/>
      <c r="D1" s="367"/>
      <c r="E1" s="367"/>
      <c r="F1" s="372" t="s">
        <v>0</v>
      </c>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4"/>
    </row>
    <row r="2" spans="1:43" ht="18">
      <c r="A2" s="368"/>
      <c r="B2" s="369"/>
      <c r="C2" s="369"/>
      <c r="D2" s="369"/>
      <c r="E2" s="369"/>
      <c r="F2" s="375" t="s">
        <v>101</v>
      </c>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7"/>
    </row>
    <row r="3" spans="1:43" ht="18">
      <c r="A3" s="368"/>
      <c r="B3" s="369"/>
      <c r="C3" s="369"/>
      <c r="D3" s="369"/>
      <c r="E3" s="369"/>
      <c r="F3" s="332" t="s">
        <v>1</v>
      </c>
      <c r="G3" s="332"/>
      <c r="H3" s="332"/>
      <c r="I3" s="332"/>
      <c r="J3" s="332"/>
      <c r="K3" s="332"/>
      <c r="L3" s="332"/>
      <c r="M3" s="332"/>
      <c r="N3" s="332"/>
      <c r="O3" s="332"/>
      <c r="P3" s="375" t="s">
        <v>148</v>
      </c>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7"/>
    </row>
    <row r="4" spans="1:43" ht="18.75" thickBot="1">
      <c r="A4" s="370"/>
      <c r="B4" s="371"/>
      <c r="C4" s="371"/>
      <c r="D4" s="371"/>
      <c r="E4" s="371"/>
      <c r="F4" s="362" t="s">
        <v>3</v>
      </c>
      <c r="G4" s="362"/>
      <c r="H4" s="362"/>
      <c r="I4" s="362"/>
      <c r="J4" s="362"/>
      <c r="K4" s="362"/>
      <c r="L4" s="362"/>
      <c r="M4" s="362"/>
      <c r="N4" s="362"/>
      <c r="O4" s="362"/>
      <c r="P4" s="378" t="s">
        <v>147</v>
      </c>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80"/>
    </row>
    <row r="5" ht="16.5" thickBot="1">
      <c r="AJ5" s="12"/>
    </row>
    <row r="6" spans="1:43" s="29" customFormat="1" ht="16.5">
      <c r="A6" s="355" t="s">
        <v>54</v>
      </c>
      <c r="B6" s="340" t="s">
        <v>64</v>
      </c>
      <c r="C6" s="340"/>
      <c r="D6" s="340"/>
      <c r="E6" s="340" t="s">
        <v>68</v>
      </c>
      <c r="F6" s="340" t="s">
        <v>69</v>
      </c>
      <c r="G6" s="340" t="s">
        <v>70</v>
      </c>
      <c r="H6" s="340" t="s">
        <v>71</v>
      </c>
      <c r="I6" s="396" t="s">
        <v>72</v>
      </c>
      <c r="J6" s="397"/>
      <c r="K6" s="397"/>
      <c r="L6" s="397"/>
      <c r="M6" s="397"/>
      <c r="N6" s="397"/>
      <c r="O6" s="397"/>
      <c r="P6" s="397"/>
      <c r="Q6" s="397"/>
      <c r="R6" s="397"/>
      <c r="S6" s="397"/>
      <c r="T6" s="397"/>
      <c r="U6" s="397"/>
      <c r="V6" s="397"/>
      <c r="W6" s="397"/>
      <c r="X6" s="397"/>
      <c r="Y6" s="397"/>
      <c r="Z6" s="397"/>
      <c r="AA6" s="397"/>
      <c r="AB6" s="397"/>
      <c r="AC6" s="397"/>
      <c r="AD6" s="397"/>
      <c r="AE6" s="397"/>
      <c r="AF6" s="398"/>
      <c r="AG6" s="340" t="s">
        <v>73</v>
      </c>
      <c r="AH6" s="340"/>
      <c r="AI6" s="340"/>
      <c r="AJ6" s="340"/>
      <c r="AK6" s="340" t="s">
        <v>75</v>
      </c>
      <c r="AL6" s="340" t="s">
        <v>76</v>
      </c>
      <c r="AM6" s="340" t="s">
        <v>77</v>
      </c>
      <c r="AN6" s="340" t="s">
        <v>78</v>
      </c>
      <c r="AO6" s="340" t="s">
        <v>79</v>
      </c>
      <c r="AP6" s="340" t="s">
        <v>80</v>
      </c>
      <c r="AQ6" s="393" t="s">
        <v>81</v>
      </c>
    </row>
    <row r="7" spans="1:43" s="29" customFormat="1" ht="16.5">
      <c r="A7" s="399"/>
      <c r="B7" s="331"/>
      <c r="C7" s="331"/>
      <c r="D7" s="331"/>
      <c r="E7" s="331"/>
      <c r="F7" s="331"/>
      <c r="G7" s="331"/>
      <c r="H7" s="331"/>
      <c r="I7" s="342">
        <v>2016</v>
      </c>
      <c r="J7" s="342"/>
      <c r="K7" s="342"/>
      <c r="L7" s="342"/>
      <c r="M7" s="342">
        <v>2017</v>
      </c>
      <c r="N7" s="342"/>
      <c r="O7" s="342"/>
      <c r="P7" s="342"/>
      <c r="Q7" s="342"/>
      <c r="R7" s="342">
        <v>2018</v>
      </c>
      <c r="S7" s="342"/>
      <c r="T7" s="342"/>
      <c r="U7" s="342"/>
      <c r="V7" s="342"/>
      <c r="W7" s="343">
        <v>2019</v>
      </c>
      <c r="X7" s="344"/>
      <c r="Y7" s="344"/>
      <c r="Z7" s="344"/>
      <c r="AA7" s="345"/>
      <c r="AB7" s="343">
        <v>2020</v>
      </c>
      <c r="AC7" s="344"/>
      <c r="AD7" s="344"/>
      <c r="AE7" s="344"/>
      <c r="AF7" s="345"/>
      <c r="AG7" s="342" t="s">
        <v>74</v>
      </c>
      <c r="AH7" s="342"/>
      <c r="AI7" s="342"/>
      <c r="AJ7" s="342"/>
      <c r="AK7" s="331"/>
      <c r="AL7" s="331"/>
      <c r="AM7" s="331"/>
      <c r="AN7" s="331"/>
      <c r="AO7" s="331"/>
      <c r="AP7" s="331"/>
      <c r="AQ7" s="394"/>
    </row>
    <row r="8" spans="1:43" s="29" customFormat="1" ht="45.75" thickBot="1">
      <c r="A8" s="400"/>
      <c r="B8" s="65" t="s">
        <v>65</v>
      </c>
      <c r="C8" s="65" t="s">
        <v>66</v>
      </c>
      <c r="D8" s="65" t="s">
        <v>67</v>
      </c>
      <c r="E8" s="341"/>
      <c r="F8" s="341"/>
      <c r="G8" s="341"/>
      <c r="H8" s="365"/>
      <c r="I8" s="88" t="s">
        <v>6</v>
      </c>
      <c r="J8" s="65" t="s">
        <v>185</v>
      </c>
      <c r="K8" s="65" t="s">
        <v>8</v>
      </c>
      <c r="L8" s="65" t="s">
        <v>25</v>
      </c>
      <c r="M8" s="65" t="s">
        <v>5</v>
      </c>
      <c r="N8" s="65" t="s">
        <v>6</v>
      </c>
      <c r="O8" s="65" t="s">
        <v>7</v>
      </c>
      <c r="P8" s="65" t="s">
        <v>8</v>
      </c>
      <c r="Q8" s="65" t="s">
        <v>25</v>
      </c>
      <c r="R8" s="65" t="s">
        <v>5</v>
      </c>
      <c r="S8" s="65" t="s">
        <v>6</v>
      </c>
      <c r="T8" s="65" t="s">
        <v>7</v>
      </c>
      <c r="U8" s="65" t="s">
        <v>8</v>
      </c>
      <c r="V8" s="65" t="s">
        <v>25</v>
      </c>
      <c r="W8" s="65" t="s">
        <v>5</v>
      </c>
      <c r="X8" s="65" t="s">
        <v>6</v>
      </c>
      <c r="Y8" s="65" t="s">
        <v>7</v>
      </c>
      <c r="Z8" s="65" t="s">
        <v>8</v>
      </c>
      <c r="AA8" s="65" t="s">
        <v>25</v>
      </c>
      <c r="AB8" s="65" t="s">
        <v>5</v>
      </c>
      <c r="AC8" s="65" t="s">
        <v>6</v>
      </c>
      <c r="AD8" s="65" t="s">
        <v>7</v>
      </c>
      <c r="AE8" s="65" t="s">
        <v>8</v>
      </c>
      <c r="AF8" s="65" t="s">
        <v>25</v>
      </c>
      <c r="AG8" s="65" t="s">
        <v>5</v>
      </c>
      <c r="AH8" s="65" t="s">
        <v>6</v>
      </c>
      <c r="AI8" s="65" t="s">
        <v>7</v>
      </c>
      <c r="AJ8" s="65" t="s">
        <v>8</v>
      </c>
      <c r="AK8" s="341"/>
      <c r="AL8" s="341"/>
      <c r="AM8" s="341"/>
      <c r="AN8" s="341"/>
      <c r="AO8" s="341"/>
      <c r="AP8" s="341"/>
      <c r="AQ8" s="395"/>
    </row>
    <row r="9" spans="1:43" s="5" customFormat="1" ht="15">
      <c r="A9" s="381" t="s">
        <v>104</v>
      </c>
      <c r="B9" s="384">
        <v>1</v>
      </c>
      <c r="C9" s="387" t="s">
        <v>113</v>
      </c>
      <c r="D9" s="390" t="s">
        <v>108</v>
      </c>
      <c r="E9" s="390">
        <v>463</v>
      </c>
      <c r="F9" s="390">
        <v>177</v>
      </c>
      <c r="G9" s="37" t="s">
        <v>9</v>
      </c>
      <c r="H9" s="72">
        <v>100</v>
      </c>
      <c r="I9" s="89">
        <v>0</v>
      </c>
      <c r="J9" s="71"/>
      <c r="K9" s="72"/>
      <c r="L9" s="72"/>
      <c r="M9" s="71">
        <v>0</v>
      </c>
      <c r="N9" s="72"/>
      <c r="O9" s="72"/>
      <c r="P9" s="72"/>
      <c r="Q9" s="72"/>
      <c r="R9" s="72">
        <v>50</v>
      </c>
      <c r="S9" s="72"/>
      <c r="T9" s="72"/>
      <c r="U9" s="72"/>
      <c r="V9" s="72"/>
      <c r="W9" s="72">
        <v>50</v>
      </c>
      <c r="X9" s="72"/>
      <c r="Y9" s="72"/>
      <c r="Z9" s="72"/>
      <c r="AA9" s="72"/>
      <c r="AB9" s="71">
        <v>0</v>
      </c>
      <c r="AC9" s="17"/>
      <c r="AD9" s="17"/>
      <c r="AE9" s="17"/>
      <c r="AF9" s="17"/>
      <c r="AG9" s="13">
        <v>0</v>
      </c>
      <c r="AH9" s="13"/>
      <c r="AI9" s="66"/>
      <c r="AJ9" s="148"/>
      <c r="AK9" s="149"/>
      <c r="AL9" s="150"/>
      <c r="AM9" s="401" t="s">
        <v>323</v>
      </c>
      <c r="AN9" s="404"/>
      <c r="AO9" s="404"/>
      <c r="AP9" s="404"/>
      <c r="AQ9" s="407"/>
    </row>
    <row r="10" spans="1:43" s="5" customFormat="1" ht="15">
      <c r="A10" s="382"/>
      <c r="B10" s="385"/>
      <c r="C10" s="388"/>
      <c r="D10" s="391"/>
      <c r="E10" s="391"/>
      <c r="F10" s="391"/>
      <c r="G10" s="38" t="s">
        <v>10</v>
      </c>
      <c r="H10" s="63">
        <v>313800000</v>
      </c>
      <c r="I10" s="90"/>
      <c r="J10" s="63"/>
      <c r="K10" s="63"/>
      <c r="L10" s="63"/>
      <c r="M10" s="63"/>
      <c r="N10" s="63"/>
      <c r="O10" s="63"/>
      <c r="P10" s="63"/>
      <c r="Q10" s="63"/>
      <c r="R10" s="73">
        <v>159500000</v>
      </c>
      <c r="S10" s="63"/>
      <c r="T10" s="63"/>
      <c r="U10" s="63"/>
      <c r="V10" s="63"/>
      <c r="W10" s="73">
        <v>154800000</v>
      </c>
      <c r="X10" s="63"/>
      <c r="Y10" s="63"/>
      <c r="Z10" s="63"/>
      <c r="AA10" s="63"/>
      <c r="AB10" s="63"/>
      <c r="AC10" s="62"/>
      <c r="AD10" s="62"/>
      <c r="AE10" s="62"/>
      <c r="AF10" s="62"/>
      <c r="AG10" s="62"/>
      <c r="AH10" s="62"/>
      <c r="AI10" s="67"/>
      <c r="AJ10" s="141"/>
      <c r="AK10" s="151"/>
      <c r="AL10" s="152"/>
      <c r="AM10" s="402"/>
      <c r="AN10" s="405"/>
      <c r="AO10" s="405"/>
      <c r="AP10" s="405"/>
      <c r="AQ10" s="408"/>
    </row>
    <row r="11" spans="1:43" s="5" customFormat="1" ht="18">
      <c r="A11" s="382"/>
      <c r="B11" s="385"/>
      <c r="C11" s="388"/>
      <c r="D11" s="391"/>
      <c r="E11" s="391"/>
      <c r="F11" s="391"/>
      <c r="G11" s="38" t="s">
        <v>11</v>
      </c>
      <c r="H11" s="74"/>
      <c r="I11" s="91"/>
      <c r="J11" s="74"/>
      <c r="K11" s="74"/>
      <c r="L11" s="74"/>
      <c r="M11" s="74"/>
      <c r="N11" s="74"/>
      <c r="O11" s="74"/>
      <c r="P11" s="74"/>
      <c r="Q11" s="74"/>
      <c r="R11" s="74"/>
      <c r="S11" s="74"/>
      <c r="T11" s="74"/>
      <c r="U11" s="74"/>
      <c r="V11" s="74"/>
      <c r="W11" s="74"/>
      <c r="X11" s="74"/>
      <c r="Y11" s="74"/>
      <c r="Z11" s="74"/>
      <c r="AA11" s="74"/>
      <c r="AB11" s="74"/>
      <c r="AC11" s="18"/>
      <c r="AD11" s="18"/>
      <c r="AE11" s="18"/>
      <c r="AF11" s="18"/>
      <c r="AG11" s="19"/>
      <c r="AH11" s="19"/>
      <c r="AI11" s="67"/>
      <c r="AJ11" s="141"/>
      <c r="AK11" s="151"/>
      <c r="AL11" s="152"/>
      <c r="AM11" s="402"/>
      <c r="AN11" s="405"/>
      <c r="AO11" s="405"/>
      <c r="AP11" s="405"/>
      <c r="AQ11" s="408"/>
    </row>
    <row r="12" spans="1:43" s="5" customFormat="1" ht="18">
      <c r="A12" s="382"/>
      <c r="B12" s="385"/>
      <c r="C12" s="388"/>
      <c r="D12" s="391"/>
      <c r="E12" s="391"/>
      <c r="F12" s="391"/>
      <c r="G12" s="38" t="s">
        <v>12</v>
      </c>
      <c r="H12" s="74"/>
      <c r="I12" s="91"/>
      <c r="J12" s="74"/>
      <c r="K12" s="74"/>
      <c r="L12" s="74"/>
      <c r="M12" s="74"/>
      <c r="N12" s="74"/>
      <c r="O12" s="74"/>
      <c r="P12" s="74"/>
      <c r="Q12" s="74"/>
      <c r="R12" s="74"/>
      <c r="S12" s="74"/>
      <c r="T12" s="74"/>
      <c r="U12" s="74"/>
      <c r="V12" s="74"/>
      <c r="W12" s="74"/>
      <c r="X12" s="74"/>
      <c r="Y12" s="74"/>
      <c r="Z12" s="74"/>
      <c r="AA12" s="74"/>
      <c r="AB12" s="74"/>
      <c r="AC12" s="18"/>
      <c r="AD12" s="18"/>
      <c r="AE12" s="18"/>
      <c r="AF12" s="18"/>
      <c r="AG12" s="62"/>
      <c r="AH12" s="62"/>
      <c r="AI12" s="67"/>
      <c r="AJ12" s="141"/>
      <c r="AK12" s="151"/>
      <c r="AL12" s="152"/>
      <c r="AM12" s="402"/>
      <c r="AN12" s="405"/>
      <c r="AO12" s="405"/>
      <c r="AP12" s="405"/>
      <c r="AQ12" s="408"/>
    </row>
    <row r="13" spans="1:43" s="5" customFormat="1" ht="15">
      <c r="A13" s="382"/>
      <c r="B13" s="385"/>
      <c r="C13" s="388"/>
      <c r="D13" s="391"/>
      <c r="E13" s="391"/>
      <c r="F13" s="391"/>
      <c r="G13" s="38" t="s">
        <v>13</v>
      </c>
      <c r="H13" s="75">
        <v>100</v>
      </c>
      <c r="I13" s="82"/>
      <c r="J13" s="75"/>
      <c r="K13" s="75"/>
      <c r="L13" s="75"/>
      <c r="M13" s="75"/>
      <c r="N13" s="75"/>
      <c r="O13" s="75"/>
      <c r="P13" s="75"/>
      <c r="Q13" s="75"/>
      <c r="R13" s="75"/>
      <c r="S13" s="75"/>
      <c r="T13" s="75"/>
      <c r="U13" s="75"/>
      <c r="V13" s="75"/>
      <c r="W13" s="75"/>
      <c r="X13" s="75"/>
      <c r="Y13" s="75"/>
      <c r="Z13" s="75"/>
      <c r="AA13" s="75"/>
      <c r="AB13" s="75"/>
      <c r="AC13" s="20"/>
      <c r="AD13" s="20"/>
      <c r="AE13" s="20"/>
      <c r="AF13" s="20"/>
      <c r="AG13" s="19"/>
      <c r="AH13" s="19"/>
      <c r="AI13" s="67"/>
      <c r="AJ13" s="141"/>
      <c r="AK13" s="151"/>
      <c r="AL13" s="152"/>
      <c r="AM13" s="402"/>
      <c r="AN13" s="405"/>
      <c r="AO13" s="405"/>
      <c r="AP13" s="405"/>
      <c r="AQ13" s="408"/>
    </row>
    <row r="14" spans="1:43" s="5" customFormat="1" ht="15" thickBot="1">
      <c r="A14" s="382"/>
      <c r="B14" s="386"/>
      <c r="C14" s="389"/>
      <c r="D14" s="392"/>
      <c r="E14" s="392"/>
      <c r="F14" s="392"/>
      <c r="G14" s="39" t="s">
        <v>14</v>
      </c>
      <c r="H14" s="77">
        <f>H10</f>
        <v>313800000</v>
      </c>
      <c r="I14" s="92">
        <v>0</v>
      </c>
      <c r="J14" s="76"/>
      <c r="K14" s="77"/>
      <c r="L14" s="77"/>
      <c r="M14" s="76">
        <v>0</v>
      </c>
      <c r="N14" s="77"/>
      <c r="O14" s="77"/>
      <c r="P14" s="77"/>
      <c r="Q14" s="77"/>
      <c r="R14" s="78">
        <f>R10</f>
        <v>159500000</v>
      </c>
      <c r="S14" s="77"/>
      <c r="T14" s="77"/>
      <c r="U14" s="77"/>
      <c r="V14" s="77"/>
      <c r="W14" s="78">
        <f>W10</f>
        <v>154800000</v>
      </c>
      <c r="X14" s="77"/>
      <c r="Y14" s="77"/>
      <c r="Z14" s="77"/>
      <c r="AA14" s="77"/>
      <c r="AB14" s="76">
        <v>0</v>
      </c>
      <c r="AC14" s="68"/>
      <c r="AD14" s="68"/>
      <c r="AE14" s="68"/>
      <c r="AF14" s="68"/>
      <c r="AG14" s="69">
        <v>0</v>
      </c>
      <c r="AH14" s="69"/>
      <c r="AI14" s="70"/>
      <c r="AJ14" s="153"/>
      <c r="AK14" s="154"/>
      <c r="AL14" s="155"/>
      <c r="AM14" s="403"/>
      <c r="AN14" s="406"/>
      <c r="AO14" s="406"/>
      <c r="AP14" s="406"/>
      <c r="AQ14" s="409"/>
    </row>
    <row r="15" spans="1:43" s="5" customFormat="1" ht="15" customHeight="1" thickBot="1">
      <c r="A15" s="382"/>
      <c r="B15" s="384">
        <v>2</v>
      </c>
      <c r="C15" s="410" t="s">
        <v>105</v>
      </c>
      <c r="D15" s="390" t="s">
        <v>108</v>
      </c>
      <c r="E15" s="390">
        <v>436</v>
      </c>
      <c r="F15" s="390">
        <v>177</v>
      </c>
      <c r="G15" s="37" t="s">
        <v>9</v>
      </c>
      <c r="H15" s="72">
        <v>100</v>
      </c>
      <c r="I15" s="71">
        <v>10</v>
      </c>
      <c r="J15" s="71">
        <v>10</v>
      </c>
      <c r="K15" s="71">
        <v>10</v>
      </c>
      <c r="L15" s="71">
        <v>10</v>
      </c>
      <c r="M15" s="71">
        <v>20</v>
      </c>
      <c r="N15" s="71"/>
      <c r="O15" s="71"/>
      <c r="P15" s="71"/>
      <c r="Q15" s="71"/>
      <c r="R15" s="71">
        <v>40</v>
      </c>
      <c r="S15" s="71"/>
      <c r="T15" s="71"/>
      <c r="U15" s="71"/>
      <c r="V15" s="71"/>
      <c r="W15" s="71">
        <v>20</v>
      </c>
      <c r="X15" s="71"/>
      <c r="Y15" s="71"/>
      <c r="Z15" s="71"/>
      <c r="AA15" s="71"/>
      <c r="AB15" s="71">
        <v>10</v>
      </c>
      <c r="AC15" s="17"/>
      <c r="AD15" s="17"/>
      <c r="AE15" s="17"/>
      <c r="AF15" s="17"/>
      <c r="AG15" s="13">
        <v>2</v>
      </c>
      <c r="AH15" s="13"/>
      <c r="AI15" s="66"/>
      <c r="AJ15" s="156"/>
      <c r="AK15" s="218">
        <f>AG19/M19</f>
        <v>0.18181818181818182</v>
      </c>
      <c r="AL15" s="157">
        <f>(AG15+L15)/H15</f>
        <v>0.12</v>
      </c>
      <c r="AM15" s="413" t="s">
        <v>324</v>
      </c>
      <c r="AN15" s="419" t="s">
        <v>325</v>
      </c>
      <c r="AO15" s="419" t="s">
        <v>325</v>
      </c>
      <c r="AP15" s="413" t="s">
        <v>285</v>
      </c>
      <c r="AQ15" s="416" t="s">
        <v>326</v>
      </c>
    </row>
    <row r="16" spans="1:45" s="5" customFormat="1" ht="15">
      <c r="A16" s="382"/>
      <c r="B16" s="385"/>
      <c r="C16" s="411"/>
      <c r="D16" s="391"/>
      <c r="E16" s="391"/>
      <c r="F16" s="391"/>
      <c r="G16" s="38" t="s">
        <v>10</v>
      </c>
      <c r="H16" s="111">
        <f>+L16+M16+R16+W16+AB16</f>
        <v>5571195414.829199</v>
      </c>
      <c r="I16" s="96">
        <v>686407000</v>
      </c>
      <c r="J16" s="73">
        <v>686407000</v>
      </c>
      <c r="K16" s="63">
        <v>487401997</v>
      </c>
      <c r="L16" s="63">
        <v>449078460</v>
      </c>
      <c r="M16" s="73">
        <v>1178754000</v>
      </c>
      <c r="N16" s="63"/>
      <c r="O16" s="63"/>
      <c r="P16" s="63"/>
      <c r="Q16" s="63"/>
      <c r="R16" s="73">
        <v>1473493612.6574998</v>
      </c>
      <c r="S16" s="63"/>
      <c r="T16" s="63"/>
      <c r="U16" s="63"/>
      <c r="V16" s="63"/>
      <c r="W16" s="73">
        <v>1547168293.29038</v>
      </c>
      <c r="X16" s="63"/>
      <c r="Y16" s="63"/>
      <c r="Z16" s="63"/>
      <c r="AA16" s="63"/>
      <c r="AB16" s="73">
        <v>922701048.8813187</v>
      </c>
      <c r="AC16" s="62"/>
      <c r="AD16" s="62"/>
      <c r="AE16" s="62"/>
      <c r="AF16" s="62"/>
      <c r="AG16" s="62">
        <v>291520000</v>
      </c>
      <c r="AH16" s="62"/>
      <c r="AI16" s="67"/>
      <c r="AJ16" s="139"/>
      <c r="AK16" s="140">
        <f>AG16/M16</f>
        <v>0.24731199215442748</v>
      </c>
      <c r="AL16" s="157">
        <f>(AG16+L16)/H16</f>
        <v>0.13293349180118558</v>
      </c>
      <c r="AM16" s="414"/>
      <c r="AN16" s="420"/>
      <c r="AO16" s="420"/>
      <c r="AP16" s="414"/>
      <c r="AQ16" s="417"/>
      <c r="AR16" s="59"/>
      <c r="AS16" s="55"/>
    </row>
    <row r="17" spans="1:43" s="5" customFormat="1" ht="18">
      <c r="A17" s="382"/>
      <c r="B17" s="385"/>
      <c r="C17" s="411"/>
      <c r="D17" s="391"/>
      <c r="E17" s="391"/>
      <c r="F17" s="391"/>
      <c r="G17" s="38" t="s">
        <v>11</v>
      </c>
      <c r="H17" s="74"/>
      <c r="I17" s="91"/>
      <c r="J17" s="74"/>
      <c r="K17" s="74"/>
      <c r="L17" s="74"/>
      <c r="M17" s="74">
        <v>2</v>
      </c>
      <c r="N17" s="74"/>
      <c r="O17" s="74"/>
      <c r="P17" s="74"/>
      <c r="Q17" s="74"/>
      <c r="R17" s="74"/>
      <c r="S17" s="74"/>
      <c r="T17" s="74"/>
      <c r="U17" s="74"/>
      <c r="V17" s="74"/>
      <c r="W17" s="74"/>
      <c r="X17" s="74"/>
      <c r="Y17" s="74"/>
      <c r="Z17" s="74"/>
      <c r="AA17" s="74"/>
      <c r="AB17" s="74"/>
      <c r="AC17" s="18"/>
      <c r="AD17" s="18"/>
      <c r="AE17" s="18"/>
      <c r="AF17" s="18"/>
      <c r="AG17" s="19">
        <v>2</v>
      </c>
      <c r="AH17" s="19"/>
      <c r="AI17" s="67"/>
      <c r="AJ17" s="141"/>
      <c r="AK17" s="140"/>
      <c r="AL17" s="140"/>
      <c r="AM17" s="414"/>
      <c r="AN17" s="420"/>
      <c r="AO17" s="420"/>
      <c r="AP17" s="414"/>
      <c r="AQ17" s="417"/>
    </row>
    <row r="18" spans="1:43" s="5" customFormat="1" ht="18">
      <c r="A18" s="382"/>
      <c r="B18" s="385"/>
      <c r="C18" s="411"/>
      <c r="D18" s="391"/>
      <c r="E18" s="391"/>
      <c r="F18" s="391"/>
      <c r="G18" s="38" t="s">
        <v>12</v>
      </c>
      <c r="H18" s="79"/>
      <c r="I18" s="91"/>
      <c r="J18" s="79"/>
      <c r="K18" s="79"/>
      <c r="L18" s="79"/>
      <c r="M18" s="79">
        <v>193031020</v>
      </c>
      <c r="N18" s="79"/>
      <c r="O18" s="79"/>
      <c r="P18" s="79"/>
      <c r="Q18" s="79"/>
      <c r="R18" s="79"/>
      <c r="S18" s="79"/>
      <c r="T18" s="79"/>
      <c r="U18" s="79"/>
      <c r="V18" s="79"/>
      <c r="W18" s="79"/>
      <c r="X18" s="79"/>
      <c r="Y18" s="79"/>
      <c r="Z18" s="79"/>
      <c r="AA18" s="79"/>
      <c r="AB18" s="79"/>
      <c r="AC18" s="21"/>
      <c r="AD18" s="21"/>
      <c r="AE18" s="21"/>
      <c r="AF18" s="21"/>
      <c r="AG18" s="62">
        <v>123725027</v>
      </c>
      <c r="AH18" s="62"/>
      <c r="AI18" s="62"/>
      <c r="AJ18" s="141"/>
      <c r="AK18" s="140"/>
      <c r="AL18" s="140"/>
      <c r="AM18" s="414"/>
      <c r="AN18" s="420"/>
      <c r="AO18" s="420"/>
      <c r="AP18" s="414"/>
      <c r="AQ18" s="417"/>
    </row>
    <row r="19" spans="1:43" s="5" customFormat="1" ht="15">
      <c r="A19" s="382"/>
      <c r="B19" s="385"/>
      <c r="C19" s="411"/>
      <c r="D19" s="391"/>
      <c r="E19" s="391"/>
      <c r="F19" s="391"/>
      <c r="G19" s="38" t="s">
        <v>13</v>
      </c>
      <c r="H19" s="75">
        <f>+H15+H17</f>
        <v>100</v>
      </c>
      <c r="I19" s="82">
        <f aca="true" t="shared" si="0" ref="I19:AB19">+I15+I17</f>
        <v>10</v>
      </c>
      <c r="J19" s="75">
        <v>10</v>
      </c>
      <c r="K19" s="75">
        <v>10</v>
      </c>
      <c r="L19" s="75">
        <v>10</v>
      </c>
      <c r="M19" s="75">
        <v>22</v>
      </c>
      <c r="N19" s="75">
        <f t="shared" si="0"/>
        <v>0</v>
      </c>
      <c r="O19" s="75">
        <f t="shared" si="0"/>
        <v>0</v>
      </c>
      <c r="P19" s="75">
        <f t="shared" si="0"/>
        <v>0</v>
      </c>
      <c r="Q19" s="75">
        <f t="shared" si="0"/>
        <v>0</v>
      </c>
      <c r="R19" s="75">
        <f t="shared" si="0"/>
        <v>40</v>
      </c>
      <c r="S19" s="75">
        <f t="shared" si="0"/>
        <v>0</v>
      </c>
      <c r="T19" s="75">
        <f t="shared" si="0"/>
        <v>0</v>
      </c>
      <c r="U19" s="75">
        <f t="shared" si="0"/>
        <v>0</v>
      </c>
      <c r="V19" s="75">
        <f t="shared" si="0"/>
        <v>0</v>
      </c>
      <c r="W19" s="75">
        <v>90</v>
      </c>
      <c r="X19" s="75"/>
      <c r="Y19" s="75">
        <f t="shared" si="0"/>
        <v>0</v>
      </c>
      <c r="Z19" s="75">
        <f t="shared" si="0"/>
        <v>0</v>
      </c>
      <c r="AA19" s="75">
        <f t="shared" si="0"/>
        <v>0</v>
      </c>
      <c r="AB19" s="75">
        <f t="shared" si="0"/>
        <v>10</v>
      </c>
      <c r="AC19" s="20"/>
      <c r="AD19" s="20"/>
      <c r="AE19" s="20"/>
      <c r="AF19" s="20"/>
      <c r="AG19" s="19">
        <v>4</v>
      </c>
      <c r="AH19" s="19"/>
      <c r="AI19" s="67"/>
      <c r="AJ19" s="158"/>
      <c r="AK19" s="159"/>
      <c r="AL19" s="159"/>
      <c r="AM19" s="414"/>
      <c r="AN19" s="420"/>
      <c r="AO19" s="420"/>
      <c r="AP19" s="414"/>
      <c r="AQ19" s="417"/>
    </row>
    <row r="20" spans="1:44" s="5" customFormat="1" ht="15" thickBot="1">
      <c r="A20" s="383"/>
      <c r="B20" s="386"/>
      <c r="C20" s="412"/>
      <c r="D20" s="392"/>
      <c r="E20" s="392"/>
      <c r="F20" s="392"/>
      <c r="G20" s="39" t="s">
        <v>14</v>
      </c>
      <c r="H20" s="76">
        <f>H16</f>
        <v>5571195414.829199</v>
      </c>
      <c r="I20" s="92">
        <f>I16</f>
        <v>686407000</v>
      </c>
      <c r="J20" s="76">
        <v>686407000</v>
      </c>
      <c r="K20" s="76">
        <v>487401997</v>
      </c>
      <c r="L20" s="76">
        <v>449078460</v>
      </c>
      <c r="M20" s="76">
        <v>1371785020</v>
      </c>
      <c r="N20" s="76">
        <f aca="true" t="shared" si="1" ref="N20:AB20">N16</f>
        <v>0</v>
      </c>
      <c r="O20" s="76">
        <f t="shared" si="1"/>
        <v>0</v>
      </c>
      <c r="P20" s="76">
        <f t="shared" si="1"/>
        <v>0</v>
      </c>
      <c r="Q20" s="76">
        <f t="shared" si="1"/>
        <v>0</v>
      </c>
      <c r="R20" s="76">
        <f t="shared" si="1"/>
        <v>1473493612.6574998</v>
      </c>
      <c r="S20" s="76">
        <f t="shared" si="1"/>
        <v>0</v>
      </c>
      <c r="T20" s="76">
        <f t="shared" si="1"/>
        <v>0</v>
      </c>
      <c r="U20" s="76">
        <f t="shared" si="1"/>
        <v>0</v>
      </c>
      <c r="V20" s="76">
        <f t="shared" si="1"/>
        <v>0</v>
      </c>
      <c r="W20" s="73">
        <f>W16</f>
        <v>1547168293.29038</v>
      </c>
      <c r="X20" s="76"/>
      <c r="Y20" s="76">
        <f t="shared" si="1"/>
        <v>0</v>
      </c>
      <c r="Z20" s="76">
        <f t="shared" si="1"/>
        <v>0</v>
      </c>
      <c r="AA20" s="76">
        <f t="shared" si="1"/>
        <v>0</v>
      </c>
      <c r="AB20" s="76">
        <f t="shared" si="1"/>
        <v>922701048.8813187</v>
      </c>
      <c r="AC20" s="69"/>
      <c r="AD20" s="69"/>
      <c r="AE20" s="69"/>
      <c r="AF20" s="69"/>
      <c r="AG20" s="69">
        <v>415245027</v>
      </c>
      <c r="AH20" s="69"/>
      <c r="AI20" s="70"/>
      <c r="AJ20" s="142"/>
      <c r="AK20" s="143"/>
      <c r="AL20" s="143"/>
      <c r="AM20" s="415"/>
      <c r="AN20" s="421"/>
      <c r="AO20" s="421"/>
      <c r="AP20" s="415"/>
      <c r="AQ20" s="418"/>
      <c r="AR20" s="55"/>
    </row>
    <row r="21" spans="1:43" s="5" customFormat="1" ht="15" customHeight="1">
      <c r="A21" s="381" t="s">
        <v>114</v>
      </c>
      <c r="B21" s="384">
        <v>3</v>
      </c>
      <c r="C21" s="390" t="s">
        <v>162</v>
      </c>
      <c r="D21" s="390" t="s">
        <v>107</v>
      </c>
      <c r="E21" s="390">
        <v>462</v>
      </c>
      <c r="F21" s="390">
        <v>177</v>
      </c>
      <c r="G21" s="37" t="s">
        <v>9</v>
      </c>
      <c r="H21" s="75">
        <v>100</v>
      </c>
      <c r="I21" s="82">
        <v>2</v>
      </c>
      <c r="J21" s="80">
        <v>2</v>
      </c>
      <c r="K21" s="72">
        <v>2</v>
      </c>
      <c r="L21" s="72">
        <v>2</v>
      </c>
      <c r="M21" s="72">
        <v>30</v>
      </c>
      <c r="N21" s="72"/>
      <c r="O21" s="72"/>
      <c r="P21" s="72"/>
      <c r="Q21" s="72"/>
      <c r="R21" s="72">
        <v>74</v>
      </c>
      <c r="S21" s="72"/>
      <c r="T21" s="72"/>
      <c r="U21" s="72"/>
      <c r="V21" s="72"/>
      <c r="W21" s="72">
        <v>94</v>
      </c>
      <c r="X21" s="72"/>
      <c r="Y21" s="72"/>
      <c r="Z21" s="72"/>
      <c r="AA21" s="72"/>
      <c r="AB21" s="72">
        <v>100</v>
      </c>
      <c r="AC21" s="17"/>
      <c r="AD21" s="17"/>
      <c r="AE21" s="17"/>
      <c r="AF21" s="17"/>
      <c r="AG21" s="13">
        <v>3</v>
      </c>
      <c r="AH21" s="13"/>
      <c r="AI21" s="66"/>
      <c r="AJ21" s="156"/>
      <c r="AK21" s="157">
        <f>AG25/M25</f>
        <v>0.1</v>
      </c>
      <c r="AL21" s="157">
        <v>0.011000000000000001</v>
      </c>
      <c r="AM21" s="413" t="s">
        <v>327</v>
      </c>
      <c r="AN21" s="413" t="s">
        <v>288</v>
      </c>
      <c r="AO21" s="413" t="s">
        <v>289</v>
      </c>
      <c r="AP21" s="413" t="s">
        <v>290</v>
      </c>
      <c r="AQ21" s="416" t="s">
        <v>291</v>
      </c>
    </row>
    <row r="22" spans="1:44" s="5" customFormat="1" ht="15">
      <c r="A22" s="382"/>
      <c r="B22" s="385"/>
      <c r="C22" s="391"/>
      <c r="D22" s="391"/>
      <c r="E22" s="391"/>
      <c r="F22" s="391"/>
      <c r="G22" s="38" t="s">
        <v>10</v>
      </c>
      <c r="H22" s="63">
        <f>+L22+M22+R22+W22+AB22</f>
        <v>2049532422.2475748</v>
      </c>
      <c r="I22" s="93">
        <v>279439153</v>
      </c>
      <c r="J22" s="73">
        <v>279439153</v>
      </c>
      <c r="K22" s="63">
        <v>408364271</v>
      </c>
      <c r="L22" s="63">
        <v>395492725</v>
      </c>
      <c r="M22" s="73">
        <v>1222364000</v>
      </c>
      <c r="N22" s="63"/>
      <c r="O22" s="63"/>
      <c r="P22" s="63"/>
      <c r="Q22" s="63"/>
      <c r="R22" s="73">
        <v>172883497.26000002</v>
      </c>
      <c r="S22" s="63"/>
      <c r="T22" s="63"/>
      <c r="U22" s="63"/>
      <c r="V22" s="63"/>
      <c r="W22" s="73">
        <v>180027672.12300003</v>
      </c>
      <c r="X22" s="63"/>
      <c r="Y22" s="63"/>
      <c r="Z22" s="63"/>
      <c r="AA22" s="63"/>
      <c r="AB22" s="73">
        <v>78764527.864575</v>
      </c>
      <c r="AC22" s="62"/>
      <c r="AD22" s="62"/>
      <c r="AE22" s="62"/>
      <c r="AF22" s="62"/>
      <c r="AG22" s="62">
        <v>121843500</v>
      </c>
      <c r="AH22" s="62"/>
      <c r="AI22" s="67"/>
      <c r="AJ22" s="139"/>
      <c r="AK22" s="140">
        <f>AG22/M22</f>
        <v>0.09967857364909306</v>
      </c>
      <c r="AL22" s="140">
        <f>(AG22+L22)/H22</f>
        <v>0.25241670704222113</v>
      </c>
      <c r="AM22" s="414"/>
      <c r="AN22" s="414"/>
      <c r="AO22" s="414"/>
      <c r="AP22" s="414"/>
      <c r="AQ22" s="417"/>
      <c r="AR22" s="54"/>
    </row>
    <row r="23" spans="1:43" s="5" customFormat="1" ht="18">
      <c r="A23" s="382"/>
      <c r="B23" s="385"/>
      <c r="C23" s="391"/>
      <c r="D23" s="391"/>
      <c r="E23" s="391"/>
      <c r="F23" s="391"/>
      <c r="G23" s="38" t="s">
        <v>11</v>
      </c>
      <c r="H23" s="74"/>
      <c r="I23" s="91"/>
      <c r="J23" s="74"/>
      <c r="K23" s="74"/>
      <c r="L23" s="74"/>
      <c r="M23" s="74"/>
      <c r="N23" s="74"/>
      <c r="O23" s="74"/>
      <c r="P23" s="74"/>
      <c r="Q23" s="74"/>
      <c r="R23" s="74"/>
      <c r="S23" s="74"/>
      <c r="T23" s="74"/>
      <c r="U23" s="74"/>
      <c r="V23" s="74"/>
      <c r="W23" s="74"/>
      <c r="X23" s="74"/>
      <c r="Y23" s="74"/>
      <c r="Z23" s="74"/>
      <c r="AA23" s="74"/>
      <c r="AB23" s="74"/>
      <c r="AC23" s="18"/>
      <c r="AD23" s="18"/>
      <c r="AE23" s="18"/>
      <c r="AF23" s="18"/>
      <c r="AG23" s="19"/>
      <c r="AH23" s="19"/>
      <c r="AI23" s="67"/>
      <c r="AJ23" s="141"/>
      <c r="AK23" s="140"/>
      <c r="AL23" s="140"/>
      <c r="AM23" s="414"/>
      <c r="AN23" s="414"/>
      <c r="AO23" s="414"/>
      <c r="AP23" s="414"/>
      <c r="AQ23" s="417"/>
    </row>
    <row r="24" spans="1:43" s="5" customFormat="1" ht="18">
      <c r="A24" s="382"/>
      <c r="B24" s="385"/>
      <c r="C24" s="391"/>
      <c r="D24" s="391"/>
      <c r="E24" s="391"/>
      <c r="F24" s="391"/>
      <c r="G24" s="38" t="s">
        <v>12</v>
      </c>
      <c r="H24" s="79"/>
      <c r="I24" s="91"/>
      <c r="J24" s="79"/>
      <c r="K24" s="79"/>
      <c r="L24" s="79"/>
      <c r="M24" s="79">
        <v>239090079</v>
      </c>
      <c r="N24" s="79"/>
      <c r="O24" s="79"/>
      <c r="P24" s="79"/>
      <c r="Q24" s="79"/>
      <c r="R24" s="79"/>
      <c r="S24" s="79"/>
      <c r="T24" s="79"/>
      <c r="U24" s="79"/>
      <c r="V24" s="79"/>
      <c r="W24" s="79"/>
      <c r="X24" s="79"/>
      <c r="Y24" s="79"/>
      <c r="Z24" s="79"/>
      <c r="AA24" s="79"/>
      <c r="AB24" s="79"/>
      <c r="AC24" s="21"/>
      <c r="AD24" s="21"/>
      <c r="AE24" s="21"/>
      <c r="AF24" s="21"/>
      <c r="AG24" s="62">
        <v>5625599</v>
      </c>
      <c r="AH24" s="62"/>
      <c r="AI24" s="62"/>
      <c r="AJ24" s="141"/>
      <c r="AK24" s="140"/>
      <c r="AL24" s="140"/>
      <c r="AM24" s="414"/>
      <c r="AN24" s="414"/>
      <c r="AO24" s="414"/>
      <c r="AP24" s="414"/>
      <c r="AQ24" s="417"/>
    </row>
    <row r="25" spans="1:43" s="5" customFormat="1" ht="15">
      <c r="A25" s="382"/>
      <c r="B25" s="385"/>
      <c r="C25" s="391"/>
      <c r="D25" s="391"/>
      <c r="E25" s="391"/>
      <c r="F25" s="391"/>
      <c r="G25" s="38" t="s">
        <v>13</v>
      </c>
      <c r="H25" s="75">
        <f>+H21+H23</f>
        <v>100</v>
      </c>
      <c r="I25" s="82">
        <f aca="true" t="shared" si="2" ref="I25:AB25">+I21+I23</f>
        <v>2</v>
      </c>
      <c r="J25" s="75">
        <v>2</v>
      </c>
      <c r="K25" s="75">
        <v>2</v>
      </c>
      <c r="L25" s="75">
        <v>2</v>
      </c>
      <c r="M25" s="75">
        <v>30</v>
      </c>
      <c r="N25" s="75">
        <f t="shared" si="2"/>
        <v>0</v>
      </c>
      <c r="O25" s="75">
        <f t="shared" si="2"/>
        <v>0</v>
      </c>
      <c r="P25" s="75">
        <f t="shared" si="2"/>
        <v>0</v>
      </c>
      <c r="Q25" s="75">
        <f t="shared" si="2"/>
        <v>0</v>
      </c>
      <c r="R25" s="75">
        <f t="shared" si="2"/>
        <v>74</v>
      </c>
      <c r="S25" s="75">
        <f t="shared" si="2"/>
        <v>0</v>
      </c>
      <c r="T25" s="75">
        <f t="shared" si="2"/>
        <v>0</v>
      </c>
      <c r="U25" s="75">
        <f t="shared" si="2"/>
        <v>0</v>
      </c>
      <c r="V25" s="75">
        <f t="shared" si="2"/>
        <v>0</v>
      </c>
      <c r="W25" s="75">
        <v>94</v>
      </c>
      <c r="X25" s="75"/>
      <c r="Y25" s="75">
        <f t="shared" si="2"/>
        <v>0</v>
      </c>
      <c r="Z25" s="75">
        <f t="shared" si="2"/>
        <v>0</v>
      </c>
      <c r="AA25" s="75">
        <f t="shared" si="2"/>
        <v>0</v>
      </c>
      <c r="AB25" s="75">
        <f t="shared" si="2"/>
        <v>100</v>
      </c>
      <c r="AC25" s="20"/>
      <c r="AD25" s="20"/>
      <c r="AE25" s="20"/>
      <c r="AF25" s="20"/>
      <c r="AG25" s="19">
        <v>3</v>
      </c>
      <c r="AH25" s="19"/>
      <c r="AI25" s="67"/>
      <c r="AJ25" s="158"/>
      <c r="AK25" s="159"/>
      <c r="AL25" s="159"/>
      <c r="AM25" s="414"/>
      <c r="AN25" s="414"/>
      <c r="AO25" s="414"/>
      <c r="AP25" s="414"/>
      <c r="AQ25" s="417"/>
    </row>
    <row r="26" spans="1:44" s="5" customFormat="1" ht="15" thickBot="1">
      <c r="A26" s="382"/>
      <c r="B26" s="386"/>
      <c r="C26" s="392"/>
      <c r="D26" s="392"/>
      <c r="E26" s="392"/>
      <c r="F26" s="392"/>
      <c r="G26" s="39" t="s">
        <v>14</v>
      </c>
      <c r="H26" s="76">
        <f>H22</f>
        <v>2049532422.2475748</v>
      </c>
      <c r="I26" s="92">
        <f aca="true" t="shared" si="3" ref="I26:AB26">I22</f>
        <v>279439153</v>
      </c>
      <c r="J26" s="76">
        <v>279439153</v>
      </c>
      <c r="K26" s="76">
        <v>408364271</v>
      </c>
      <c r="L26" s="76">
        <v>395492725</v>
      </c>
      <c r="M26" s="76">
        <v>1461454079</v>
      </c>
      <c r="N26" s="76">
        <f t="shared" si="3"/>
        <v>0</v>
      </c>
      <c r="O26" s="76">
        <f t="shared" si="3"/>
        <v>0</v>
      </c>
      <c r="P26" s="76">
        <f t="shared" si="3"/>
        <v>0</v>
      </c>
      <c r="Q26" s="76">
        <f t="shared" si="3"/>
        <v>0</v>
      </c>
      <c r="R26" s="76">
        <f t="shared" si="3"/>
        <v>172883497.26000002</v>
      </c>
      <c r="S26" s="76">
        <f t="shared" si="3"/>
        <v>0</v>
      </c>
      <c r="T26" s="76">
        <f t="shared" si="3"/>
        <v>0</v>
      </c>
      <c r="U26" s="76">
        <f t="shared" si="3"/>
        <v>0</v>
      </c>
      <c r="V26" s="76">
        <f t="shared" si="3"/>
        <v>0</v>
      </c>
      <c r="W26" s="76">
        <f>W22</f>
        <v>180027672.12300003</v>
      </c>
      <c r="X26" s="76"/>
      <c r="Y26" s="76">
        <f t="shared" si="3"/>
        <v>0</v>
      </c>
      <c r="Z26" s="76">
        <f t="shared" si="3"/>
        <v>0</v>
      </c>
      <c r="AA26" s="76">
        <f t="shared" si="3"/>
        <v>0</v>
      </c>
      <c r="AB26" s="73">
        <f t="shared" si="3"/>
        <v>78764527.864575</v>
      </c>
      <c r="AC26" s="69"/>
      <c r="AD26" s="69"/>
      <c r="AE26" s="69"/>
      <c r="AF26" s="69"/>
      <c r="AG26" s="69">
        <v>127469099</v>
      </c>
      <c r="AH26" s="69"/>
      <c r="AI26" s="70"/>
      <c r="AJ26" s="142"/>
      <c r="AK26" s="143"/>
      <c r="AL26" s="143"/>
      <c r="AM26" s="415"/>
      <c r="AN26" s="415"/>
      <c r="AO26" s="415"/>
      <c r="AP26" s="415"/>
      <c r="AQ26" s="418"/>
      <c r="AR26" s="55"/>
    </row>
    <row r="27" spans="1:43" s="5" customFormat="1" ht="15" customHeight="1">
      <c r="A27" s="382"/>
      <c r="B27" s="384">
        <v>4</v>
      </c>
      <c r="C27" s="390" t="s">
        <v>161</v>
      </c>
      <c r="D27" s="390" t="s">
        <v>106</v>
      </c>
      <c r="E27" s="390">
        <v>462</v>
      </c>
      <c r="F27" s="390">
        <v>177</v>
      </c>
      <c r="G27" s="37" t="s">
        <v>9</v>
      </c>
      <c r="H27" s="72">
        <v>15</v>
      </c>
      <c r="I27" s="81">
        <v>15</v>
      </c>
      <c r="J27" s="72">
        <v>15</v>
      </c>
      <c r="K27" s="72">
        <v>15</v>
      </c>
      <c r="L27" s="72">
        <v>15</v>
      </c>
      <c r="M27" s="72">
        <v>15</v>
      </c>
      <c r="N27" s="72"/>
      <c r="O27" s="72"/>
      <c r="P27" s="72"/>
      <c r="Q27" s="72"/>
      <c r="R27" s="72">
        <v>15</v>
      </c>
      <c r="S27" s="72"/>
      <c r="T27" s="72"/>
      <c r="U27" s="72"/>
      <c r="V27" s="72"/>
      <c r="W27" s="72">
        <v>15</v>
      </c>
      <c r="X27" s="72"/>
      <c r="Y27" s="72"/>
      <c r="Z27" s="72"/>
      <c r="AA27" s="72"/>
      <c r="AB27" s="72">
        <v>15</v>
      </c>
      <c r="AC27" s="17"/>
      <c r="AD27" s="17"/>
      <c r="AE27" s="17"/>
      <c r="AF27" s="17"/>
      <c r="AG27" s="13">
        <v>15</v>
      </c>
      <c r="AH27" s="13"/>
      <c r="AI27" s="66"/>
      <c r="AJ27" s="156"/>
      <c r="AK27" s="157">
        <f>AG31/M31</f>
        <v>1</v>
      </c>
      <c r="AL27" s="157">
        <f>(AG27+L27)/(K27+M27+R27+W27+AB27)</f>
        <v>0.4</v>
      </c>
      <c r="AM27" s="413" t="s">
        <v>328</v>
      </c>
      <c r="AN27" s="413" t="s">
        <v>329</v>
      </c>
      <c r="AO27" s="413" t="s">
        <v>330</v>
      </c>
      <c r="AP27" s="413" t="s">
        <v>331</v>
      </c>
      <c r="AQ27" s="416" t="s">
        <v>332</v>
      </c>
    </row>
    <row r="28" spans="1:44" s="5" customFormat="1" ht="15" thickBot="1">
      <c r="A28" s="382"/>
      <c r="B28" s="385"/>
      <c r="C28" s="391"/>
      <c r="D28" s="391"/>
      <c r="E28" s="391"/>
      <c r="F28" s="391"/>
      <c r="G28" s="38" t="s">
        <v>10</v>
      </c>
      <c r="H28" s="63">
        <f>+L28+M28+R28+W28+AB28</f>
        <v>26410611703.052998</v>
      </c>
      <c r="I28" s="93">
        <v>956012090</v>
      </c>
      <c r="J28" s="73">
        <v>1001109210</v>
      </c>
      <c r="K28" s="63">
        <v>1070593101</v>
      </c>
      <c r="L28" s="63">
        <v>1023888298</v>
      </c>
      <c r="M28" s="73">
        <v>3422927000</v>
      </c>
      <c r="N28" s="63"/>
      <c r="O28" s="63"/>
      <c r="P28" s="63"/>
      <c r="Q28" s="63"/>
      <c r="R28" s="73">
        <v>12209008409.663334</v>
      </c>
      <c r="S28" s="63"/>
      <c r="T28" s="63"/>
      <c r="U28" s="63"/>
      <c r="V28" s="63"/>
      <c r="W28" s="76">
        <v>7569336830.479834</v>
      </c>
      <c r="X28" s="63"/>
      <c r="Y28" s="63"/>
      <c r="Z28" s="63"/>
      <c r="AA28" s="63"/>
      <c r="AB28" s="76">
        <v>2185451164.9098315</v>
      </c>
      <c r="AC28" s="62"/>
      <c r="AD28" s="62"/>
      <c r="AE28" s="62"/>
      <c r="AF28" s="62"/>
      <c r="AG28" s="62">
        <v>519034850</v>
      </c>
      <c r="AH28" s="62"/>
      <c r="AI28" s="67"/>
      <c r="AJ28" s="139"/>
      <c r="AK28" s="140">
        <f>AG28/M28</f>
        <v>0.15163479969044039</v>
      </c>
      <c r="AL28" s="140">
        <f>(AG28+L28)/H28</f>
        <v>0.05842057599224944</v>
      </c>
      <c r="AM28" s="414"/>
      <c r="AN28" s="414"/>
      <c r="AO28" s="414"/>
      <c r="AP28" s="414"/>
      <c r="AQ28" s="417"/>
      <c r="AR28" s="54"/>
    </row>
    <row r="29" spans="1:43" s="5" customFormat="1" ht="18">
      <c r="A29" s="382"/>
      <c r="B29" s="385"/>
      <c r="C29" s="391"/>
      <c r="D29" s="391"/>
      <c r="E29" s="391"/>
      <c r="F29" s="391"/>
      <c r="G29" s="38" t="s">
        <v>11</v>
      </c>
      <c r="H29" s="74"/>
      <c r="I29" s="91"/>
      <c r="J29" s="74"/>
      <c r="K29" s="74"/>
      <c r="L29" s="74"/>
      <c r="M29" s="74"/>
      <c r="N29" s="74"/>
      <c r="O29" s="74"/>
      <c r="P29" s="74"/>
      <c r="Q29" s="74"/>
      <c r="R29" s="74"/>
      <c r="S29" s="74"/>
      <c r="T29" s="74"/>
      <c r="U29" s="74"/>
      <c r="V29" s="74"/>
      <c r="W29" s="74"/>
      <c r="X29" s="74"/>
      <c r="Y29" s="74"/>
      <c r="Z29" s="74"/>
      <c r="AA29" s="74"/>
      <c r="AB29" s="74"/>
      <c r="AC29" s="18"/>
      <c r="AD29" s="18"/>
      <c r="AE29" s="18"/>
      <c r="AF29" s="18"/>
      <c r="AG29" s="19"/>
      <c r="AH29" s="19"/>
      <c r="AI29" s="67"/>
      <c r="AJ29" s="141"/>
      <c r="AK29" s="140"/>
      <c r="AL29" s="140"/>
      <c r="AM29" s="414"/>
      <c r="AN29" s="414"/>
      <c r="AO29" s="414"/>
      <c r="AP29" s="414"/>
      <c r="AQ29" s="417"/>
    </row>
    <row r="30" spans="1:43" s="5" customFormat="1" ht="18">
      <c r="A30" s="382"/>
      <c r="B30" s="385"/>
      <c r="C30" s="391"/>
      <c r="D30" s="391"/>
      <c r="E30" s="391"/>
      <c r="F30" s="391"/>
      <c r="G30" s="38" t="s">
        <v>12</v>
      </c>
      <c r="H30" s="79"/>
      <c r="I30" s="91"/>
      <c r="J30" s="79"/>
      <c r="K30" s="79"/>
      <c r="L30" s="79"/>
      <c r="M30" s="79">
        <v>809070023</v>
      </c>
      <c r="N30" s="79"/>
      <c r="O30" s="79"/>
      <c r="P30" s="79"/>
      <c r="Q30" s="79"/>
      <c r="R30" s="79"/>
      <c r="S30" s="79"/>
      <c r="T30" s="79"/>
      <c r="U30" s="79"/>
      <c r="V30" s="79"/>
      <c r="W30" s="79"/>
      <c r="X30" s="79"/>
      <c r="Y30" s="79"/>
      <c r="Z30" s="79"/>
      <c r="AA30" s="79"/>
      <c r="AB30" s="79"/>
      <c r="AC30" s="21"/>
      <c r="AD30" s="21"/>
      <c r="AE30" s="21"/>
      <c r="AF30" s="21"/>
      <c r="AG30" s="62">
        <v>247220317</v>
      </c>
      <c r="AH30" s="62"/>
      <c r="AI30" s="62"/>
      <c r="AJ30" s="141"/>
      <c r="AK30" s="140"/>
      <c r="AL30" s="140"/>
      <c r="AM30" s="414"/>
      <c r="AN30" s="414"/>
      <c r="AO30" s="414"/>
      <c r="AP30" s="414"/>
      <c r="AQ30" s="417"/>
    </row>
    <row r="31" spans="1:43" s="5" customFormat="1" ht="15">
      <c r="A31" s="382"/>
      <c r="B31" s="385"/>
      <c r="C31" s="391"/>
      <c r="D31" s="391"/>
      <c r="E31" s="391"/>
      <c r="F31" s="391"/>
      <c r="G31" s="38" t="s">
        <v>13</v>
      </c>
      <c r="H31" s="75">
        <f>+H27+H29</f>
        <v>15</v>
      </c>
      <c r="I31" s="82">
        <f>+I27+I29</f>
        <v>15</v>
      </c>
      <c r="J31" s="75">
        <v>15</v>
      </c>
      <c r="K31" s="75">
        <v>15</v>
      </c>
      <c r="L31" s="75">
        <v>15</v>
      </c>
      <c r="M31" s="75">
        <v>15</v>
      </c>
      <c r="N31" s="75"/>
      <c r="O31" s="75"/>
      <c r="P31" s="75"/>
      <c r="Q31" s="75"/>
      <c r="R31" s="75">
        <f>+R27+R29</f>
        <v>15</v>
      </c>
      <c r="S31" s="75"/>
      <c r="T31" s="75"/>
      <c r="U31" s="75"/>
      <c r="V31" s="75"/>
      <c r="W31" s="75">
        <v>15</v>
      </c>
      <c r="X31" s="75"/>
      <c r="Y31" s="75"/>
      <c r="Z31" s="75"/>
      <c r="AA31" s="75"/>
      <c r="AB31" s="75">
        <f>+AB27+AB29</f>
        <v>15</v>
      </c>
      <c r="AC31" s="20"/>
      <c r="AD31" s="20"/>
      <c r="AE31" s="20"/>
      <c r="AF31" s="20"/>
      <c r="AG31" s="19">
        <v>15</v>
      </c>
      <c r="AH31" s="19"/>
      <c r="AI31" s="67"/>
      <c r="AJ31" s="158"/>
      <c r="AK31" s="159"/>
      <c r="AL31" s="159"/>
      <c r="AM31" s="414"/>
      <c r="AN31" s="414"/>
      <c r="AO31" s="414"/>
      <c r="AP31" s="414"/>
      <c r="AQ31" s="417"/>
    </row>
    <row r="32" spans="1:43" s="5" customFormat="1" ht="15" thickBot="1">
      <c r="A32" s="382"/>
      <c r="B32" s="386"/>
      <c r="C32" s="392"/>
      <c r="D32" s="392"/>
      <c r="E32" s="392"/>
      <c r="F32" s="392"/>
      <c r="G32" s="39" t="s">
        <v>14</v>
      </c>
      <c r="H32" s="76">
        <f>H28</f>
        <v>26410611703.052998</v>
      </c>
      <c r="I32" s="92">
        <f aca="true" t="shared" si="4" ref="I32">I28</f>
        <v>956012090</v>
      </c>
      <c r="J32" s="76">
        <v>1001109210</v>
      </c>
      <c r="K32" s="76">
        <v>1070593101</v>
      </c>
      <c r="L32" s="76">
        <v>1023888298</v>
      </c>
      <c r="M32" s="76">
        <v>4231997023</v>
      </c>
      <c r="N32" s="76"/>
      <c r="O32" s="76"/>
      <c r="P32" s="76"/>
      <c r="Q32" s="76"/>
      <c r="R32" s="76">
        <f aca="true" t="shared" si="5" ref="R32:W32">R28</f>
        <v>12209008409.663334</v>
      </c>
      <c r="S32" s="76">
        <f t="shared" si="5"/>
        <v>0</v>
      </c>
      <c r="T32" s="76">
        <f t="shared" si="5"/>
        <v>0</v>
      </c>
      <c r="U32" s="76">
        <f t="shared" si="5"/>
        <v>0</v>
      </c>
      <c r="V32" s="76">
        <f t="shared" si="5"/>
        <v>0</v>
      </c>
      <c r="W32" s="76">
        <f t="shared" si="5"/>
        <v>7569336830.479834</v>
      </c>
      <c r="X32" s="76"/>
      <c r="Y32" s="76"/>
      <c r="Z32" s="76"/>
      <c r="AA32" s="76"/>
      <c r="AB32" s="76">
        <f aca="true" t="shared" si="6" ref="AB32">AB28</f>
        <v>2185451164.9098315</v>
      </c>
      <c r="AC32" s="69"/>
      <c r="AD32" s="69"/>
      <c r="AE32" s="69"/>
      <c r="AF32" s="69"/>
      <c r="AG32" s="69">
        <v>766255167</v>
      </c>
      <c r="AH32" s="69"/>
      <c r="AI32" s="70"/>
      <c r="AJ32" s="142"/>
      <c r="AK32" s="143"/>
      <c r="AL32" s="143"/>
      <c r="AM32" s="415"/>
      <c r="AN32" s="415"/>
      <c r="AO32" s="415"/>
      <c r="AP32" s="415"/>
      <c r="AQ32" s="418"/>
    </row>
    <row r="33" spans="1:43" s="5" customFormat="1" ht="15" customHeight="1">
      <c r="A33" s="382"/>
      <c r="B33" s="384">
        <v>5</v>
      </c>
      <c r="C33" s="390" t="s">
        <v>115</v>
      </c>
      <c r="D33" s="390" t="s">
        <v>107</v>
      </c>
      <c r="E33" s="390">
        <v>464</v>
      </c>
      <c r="F33" s="390">
        <v>177</v>
      </c>
      <c r="G33" s="37" t="s">
        <v>9</v>
      </c>
      <c r="H33" s="72">
        <v>1</v>
      </c>
      <c r="I33" s="81">
        <v>0.2</v>
      </c>
      <c r="J33" s="81">
        <v>0.2</v>
      </c>
      <c r="K33" s="81">
        <v>0.2</v>
      </c>
      <c r="L33" s="72">
        <v>0.2</v>
      </c>
      <c r="M33" s="81">
        <v>0.9</v>
      </c>
      <c r="N33" s="72"/>
      <c r="O33" s="72"/>
      <c r="P33" s="72"/>
      <c r="Q33" s="72"/>
      <c r="R33" s="72">
        <v>1</v>
      </c>
      <c r="S33" s="72"/>
      <c r="T33" s="72"/>
      <c r="U33" s="72"/>
      <c r="V33" s="72"/>
      <c r="W33" s="72">
        <v>0</v>
      </c>
      <c r="X33" s="72"/>
      <c r="Y33" s="72"/>
      <c r="Z33" s="72"/>
      <c r="AA33" s="72"/>
      <c r="AB33" s="72">
        <v>0</v>
      </c>
      <c r="AC33" s="17"/>
      <c r="AD33" s="17"/>
      <c r="AE33" s="17"/>
      <c r="AF33" s="17"/>
      <c r="AG33" s="13">
        <v>0</v>
      </c>
      <c r="AH33" s="13"/>
      <c r="AI33" s="66"/>
      <c r="AJ33" s="156"/>
      <c r="AK33" s="157">
        <f>AG37/M37</f>
        <v>0</v>
      </c>
      <c r="AL33" s="157">
        <v>0.011000000000000001</v>
      </c>
      <c r="AM33" s="413" t="s">
        <v>333</v>
      </c>
      <c r="AN33" s="419" t="s">
        <v>334</v>
      </c>
      <c r="AO33" s="419" t="s">
        <v>335</v>
      </c>
      <c r="AP33" s="419" t="s">
        <v>336</v>
      </c>
      <c r="AQ33" s="416" t="s">
        <v>337</v>
      </c>
    </row>
    <row r="34" spans="1:44" s="5" customFormat="1" ht="15">
      <c r="A34" s="382"/>
      <c r="B34" s="385"/>
      <c r="C34" s="391"/>
      <c r="D34" s="391"/>
      <c r="E34" s="391"/>
      <c r="F34" s="391"/>
      <c r="G34" s="38" t="s">
        <v>10</v>
      </c>
      <c r="H34" s="63">
        <f>+L34+M34+R34+W34+AB34</f>
        <v>6934162349.74</v>
      </c>
      <c r="I34" s="93">
        <v>293134159</v>
      </c>
      <c r="J34" s="73">
        <v>293134159</v>
      </c>
      <c r="K34" s="63">
        <v>394000000</v>
      </c>
      <c r="L34" s="63">
        <v>393240000</v>
      </c>
      <c r="M34" s="73">
        <v>4310056000</v>
      </c>
      <c r="N34" s="63"/>
      <c r="O34" s="63"/>
      <c r="P34" s="63"/>
      <c r="Q34" s="63"/>
      <c r="R34" s="73">
        <v>2230866349.74</v>
      </c>
      <c r="S34" s="63"/>
      <c r="T34" s="63"/>
      <c r="U34" s="63"/>
      <c r="V34" s="63"/>
      <c r="W34" s="73">
        <v>0</v>
      </c>
      <c r="X34" s="63"/>
      <c r="Y34" s="63"/>
      <c r="Z34" s="63"/>
      <c r="AA34" s="63"/>
      <c r="AB34" s="73">
        <v>0</v>
      </c>
      <c r="AC34" s="62"/>
      <c r="AD34" s="62"/>
      <c r="AE34" s="62"/>
      <c r="AF34" s="62"/>
      <c r="AG34" s="62">
        <v>0</v>
      </c>
      <c r="AH34" s="62"/>
      <c r="AI34" s="67"/>
      <c r="AJ34" s="139"/>
      <c r="AK34" s="140">
        <f>AG34/M34</f>
        <v>0</v>
      </c>
      <c r="AL34" s="140">
        <f>(AG34+L34)/H34</f>
        <v>0.05671052683309971</v>
      </c>
      <c r="AM34" s="414"/>
      <c r="AN34" s="420"/>
      <c r="AO34" s="420"/>
      <c r="AP34" s="420"/>
      <c r="AQ34" s="417"/>
      <c r="AR34" s="54"/>
    </row>
    <row r="35" spans="1:43" s="5" customFormat="1" ht="18">
      <c r="A35" s="382"/>
      <c r="B35" s="385"/>
      <c r="C35" s="391"/>
      <c r="D35" s="391"/>
      <c r="E35" s="391"/>
      <c r="F35" s="391"/>
      <c r="G35" s="38" t="s">
        <v>11</v>
      </c>
      <c r="H35" s="74"/>
      <c r="I35" s="91"/>
      <c r="J35" s="74"/>
      <c r="K35" s="74"/>
      <c r="L35" s="74"/>
      <c r="M35" s="74"/>
      <c r="N35" s="74"/>
      <c r="O35" s="74"/>
      <c r="P35" s="74"/>
      <c r="Q35" s="74"/>
      <c r="R35" s="74"/>
      <c r="S35" s="74"/>
      <c r="T35" s="74"/>
      <c r="U35" s="74"/>
      <c r="V35" s="74"/>
      <c r="W35" s="74"/>
      <c r="X35" s="74"/>
      <c r="Y35" s="74"/>
      <c r="Z35" s="74"/>
      <c r="AA35" s="74"/>
      <c r="AB35" s="74"/>
      <c r="AC35" s="18"/>
      <c r="AD35" s="18"/>
      <c r="AE35" s="18"/>
      <c r="AF35" s="18"/>
      <c r="AG35" s="19"/>
      <c r="AH35" s="19"/>
      <c r="AI35" s="67"/>
      <c r="AJ35" s="141"/>
      <c r="AK35" s="140"/>
      <c r="AL35" s="140"/>
      <c r="AM35" s="414"/>
      <c r="AN35" s="420"/>
      <c r="AO35" s="420"/>
      <c r="AP35" s="420"/>
      <c r="AQ35" s="417"/>
    </row>
    <row r="36" spans="1:43" s="5" customFormat="1" ht="18">
      <c r="A36" s="382"/>
      <c r="B36" s="385"/>
      <c r="C36" s="391"/>
      <c r="D36" s="391"/>
      <c r="E36" s="391"/>
      <c r="F36" s="391"/>
      <c r="G36" s="38" t="s">
        <v>12</v>
      </c>
      <c r="H36" s="79"/>
      <c r="I36" s="91"/>
      <c r="J36" s="79"/>
      <c r="K36" s="79"/>
      <c r="L36" s="79"/>
      <c r="M36" s="79">
        <v>393240000</v>
      </c>
      <c r="N36" s="79"/>
      <c r="O36" s="79"/>
      <c r="P36" s="79"/>
      <c r="Q36" s="79"/>
      <c r="R36" s="79"/>
      <c r="S36" s="79"/>
      <c r="T36" s="79"/>
      <c r="U36" s="79"/>
      <c r="V36" s="79"/>
      <c r="W36" s="79"/>
      <c r="X36" s="79"/>
      <c r="Y36" s="79"/>
      <c r="Z36" s="79"/>
      <c r="AA36" s="79"/>
      <c r="AB36" s="79"/>
      <c r="AC36" s="21"/>
      <c r="AD36" s="21"/>
      <c r="AE36" s="21"/>
      <c r="AF36" s="21"/>
      <c r="AG36" s="62"/>
      <c r="AH36" s="62"/>
      <c r="AI36" s="62"/>
      <c r="AJ36" s="141"/>
      <c r="AK36" s="140"/>
      <c r="AL36" s="140"/>
      <c r="AM36" s="414"/>
      <c r="AN36" s="420"/>
      <c r="AO36" s="420"/>
      <c r="AP36" s="420"/>
      <c r="AQ36" s="417"/>
    </row>
    <row r="37" spans="1:43" s="5" customFormat="1" ht="15">
      <c r="A37" s="382"/>
      <c r="B37" s="385"/>
      <c r="C37" s="391"/>
      <c r="D37" s="391"/>
      <c r="E37" s="391"/>
      <c r="F37" s="391"/>
      <c r="G37" s="38" t="s">
        <v>13</v>
      </c>
      <c r="H37" s="75">
        <f>+H33+H35</f>
        <v>1</v>
      </c>
      <c r="I37" s="82">
        <f aca="true" t="shared" si="7" ref="I37:V37">+I33+I35</f>
        <v>0.2</v>
      </c>
      <c r="J37" s="82">
        <v>0.2</v>
      </c>
      <c r="K37" s="75">
        <v>0.2</v>
      </c>
      <c r="L37" s="75">
        <v>0.2</v>
      </c>
      <c r="M37" s="82">
        <v>0.9</v>
      </c>
      <c r="N37" s="75">
        <f t="shared" si="7"/>
        <v>0</v>
      </c>
      <c r="O37" s="75">
        <f t="shared" si="7"/>
        <v>0</v>
      </c>
      <c r="P37" s="75">
        <f t="shared" si="7"/>
        <v>0</v>
      </c>
      <c r="Q37" s="75">
        <f t="shared" si="7"/>
        <v>0</v>
      </c>
      <c r="R37" s="75">
        <f t="shared" si="7"/>
        <v>1</v>
      </c>
      <c r="S37" s="75">
        <f t="shared" si="7"/>
        <v>0</v>
      </c>
      <c r="T37" s="75">
        <f t="shared" si="7"/>
        <v>0</v>
      </c>
      <c r="U37" s="75">
        <f t="shared" si="7"/>
        <v>0</v>
      </c>
      <c r="V37" s="75">
        <f t="shared" si="7"/>
        <v>0</v>
      </c>
      <c r="W37" s="83">
        <v>0</v>
      </c>
      <c r="X37" s="75"/>
      <c r="Y37" s="75"/>
      <c r="Z37" s="75"/>
      <c r="AA37" s="75"/>
      <c r="AB37" s="83">
        <v>0</v>
      </c>
      <c r="AC37" s="20"/>
      <c r="AD37" s="20"/>
      <c r="AE37" s="20"/>
      <c r="AF37" s="20"/>
      <c r="AG37" s="19">
        <v>0</v>
      </c>
      <c r="AH37" s="19"/>
      <c r="AI37" s="67"/>
      <c r="AJ37" s="158"/>
      <c r="AK37" s="159"/>
      <c r="AL37" s="159"/>
      <c r="AM37" s="414"/>
      <c r="AN37" s="420"/>
      <c r="AO37" s="420"/>
      <c r="AP37" s="420"/>
      <c r="AQ37" s="417"/>
    </row>
    <row r="38" spans="1:44" s="5" customFormat="1" ht="15" thickBot="1">
      <c r="A38" s="382"/>
      <c r="B38" s="386"/>
      <c r="C38" s="392"/>
      <c r="D38" s="392"/>
      <c r="E38" s="392"/>
      <c r="F38" s="392"/>
      <c r="G38" s="39" t="s">
        <v>14</v>
      </c>
      <c r="H38" s="76">
        <f>H34</f>
        <v>6934162349.74</v>
      </c>
      <c r="I38" s="92">
        <f aca="true" t="shared" si="8" ref="I38:V38">I34</f>
        <v>293134159</v>
      </c>
      <c r="J38" s="76">
        <v>293134159</v>
      </c>
      <c r="K38" s="76">
        <v>394000000</v>
      </c>
      <c r="L38" s="76">
        <v>393240000</v>
      </c>
      <c r="M38" s="76">
        <v>4703296000</v>
      </c>
      <c r="N38" s="76">
        <f t="shared" si="8"/>
        <v>0</v>
      </c>
      <c r="O38" s="76">
        <f t="shared" si="8"/>
        <v>0</v>
      </c>
      <c r="P38" s="76">
        <f t="shared" si="8"/>
        <v>0</v>
      </c>
      <c r="Q38" s="76">
        <f t="shared" si="8"/>
        <v>0</v>
      </c>
      <c r="R38" s="76">
        <f t="shared" si="8"/>
        <v>2230866349.74</v>
      </c>
      <c r="S38" s="76">
        <f t="shared" si="8"/>
        <v>0</v>
      </c>
      <c r="T38" s="76">
        <f t="shared" si="8"/>
        <v>0</v>
      </c>
      <c r="U38" s="76">
        <f t="shared" si="8"/>
        <v>0</v>
      </c>
      <c r="V38" s="76">
        <f t="shared" si="8"/>
        <v>0</v>
      </c>
      <c r="W38" s="73">
        <v>0</v>
      </c>
      <c r="X38" s="76"/>
      <c r="Y38" s="76"/>
      <c r="Z38" s="76"/>
      <c r="AA38" s="76"/>
      <c r="AB38" s="73">
        <v>0</v>
      </c>
      <c r="AC38" s="69"/>
      <c r="AD38" s="69"/>
      <c r="AE38" s="69"/>
      <c r="AF38" s="69"/>
      <c r="AG38" s="69">
        <v>0</v>
      </c>
      <c r="AH38" s="69"/>
      <c r="AI38" s="70"/>
      <c r="AJ38" s="142"/>
      <c r="AK38" s="143"/>
      <c r="AL38" s="143"/>
      <c r="AM38" s="415"/>
      <c r="AN38" s="421"/>
      <c r="AO38" s="421"/>
      <c r="AP38" s="421"/>
      <c r="AQ38" s="418"/>
      <c r="AR38" s="55"/>
    </row>
    <row r="39" spans="1:43" s="5" customFormat="1" ht="15" customHeight="1">
      <c r="A39" s="382"/>
      <c r="B39" s="384">
        <v>6</v>
      </c>
      <c r="C39" s="390" t="s">
        <v>116</v>
      </c>
      <c r="D39" s="390" t="s">
        <v>108</v>
      </c>
      <c r="E39" s="390">
        <v>464</v>
      </c>
      <c r="F39" s="390">
        <v>177</v>
      </c>
      <c r="G39" s="37" t="s">
        <v>9</v>
      </c>
      <c r="H39" s="72">
        <v>60</v>
      </c>
      <c r="I39" s="81">
        <v>4</v>
      </c>
      <c r="J39" s="72">
        <v>4</v>
      </c>
      <c r="K39" s="72">
        <v>4</v>
      </c>
      <c r="L39" s="72">
        <v>4</v>
      </c>
      <c r="M39" s="72">
        <v>15</v>
      </c>
      <c r="N39" s="72"/>
      <c r="O39" s="72"/>
      <c r="P39" s="72"/>
      <c r="Q39" s="72"/>
      <c r="R39" s="72">
        <v>15</v>
      </c>
      <c r="S39" s="72"/>
      <c r="T39" s="72"/>
      <c r="U39" s="72"/>
      <c r="V39" s="72"/>
      <c r="W39" s="72">
        <v>15</v>
      </c>
      <c r="X39" s="72"/>
      <c r="Y39" s="72"/>
      <c r="Z39" s="72"/>
      <c r="AA39" s="72"/>
      <c r="AB39" s="72">
        <v>11</v>
      </c>
      <c r="AC39" s="17"/>
      <c r="AD39" s="17"/>
      <c r="AE39" s="17"/>
      <c r="AF39" s="17"/>
      <c r="AG39" s="13">
        <v>0</v>
      </c>
      <c r="AH39" s="13"/>
      <c r="AI39" s="66"/>
      <c r="AJ39" s="156"/>
      <c r="AK39" s="157">
        <f>AG43/M43</f>
        <v>0</v>
      </c>
      <c r="AL39" s="157">
        <f>(AG39+L39)/H39</f>
        <v>0.06666666666666667</v>
      </c>
      <c r="AM39" s="413" t="s">
        <v>338</v>
      </c>
      <c r="AN39" s="419" t="s">
        <v>339</v>
      </c>
      <c r="AO39" s="419" t="s">
        <v>340</v>
      </c>
      <c r="AP39" s="413" t="s">
        <v>341</v>
      </c>
      <c r="AQ39" s="416" t="s">
        <v>342</v>
      </c>
    </row>
    <row r="40" spans="1:44" s="5" customFormat="1" ht="15" thickBot="1">
      <c r="A40" s="382"/>
      <c r="B40" s="385"/>
      <c r="C40" s="422"/>
      <c r="D40" s="391"/>
      <c r="E40" s="391"/>
      <c r="F40" s="391"/>
      <c r="G40" s="38" t="s">
        <v>10</v>
      </c>
      <c r="H40" s="63">
        <f>+L40+M40+R40+W40+AB40</f>
        <v>12777995598.404951</v>
      </c>
      <c r="I40" s="93">
        <v>1684857126</v>
      </c>
      <c r="J40" s="73">
        <v>1684857126</v>
      </c>
      <c r="K40" s="63">
        <v>1684857126</v>
      </c>
      <c r="L40" s="63">
        <v>848451625</v>
      </c>
      <c r="M40" s="73">
        <v>1526619000</v>
      </c>
      <c r="N40" s="63"/>
      <c r="O40" s="63"/>
      <c r="P40" s="63"/>
      <c r="Q40" s="63"/>
      <c r="R40" s="73">
        <v>4585225511.16</v>
      </c>
      <c r="S40" s="63"/>
      <c r="T40" s="63"/>
      <c r="U40" s="63"/>
      <c r="V40" s="63"/>
      <c r="W40" s="73">
        <v>4814486786.718</v>
      </c>
      <c r="X40" s="63"/>
      <c r="Y40" s="63"/>
      <c r="Z40" s="63"/>
      <c r="AA40" s="63"/>
      <c r="AB40" s="76">
        <v>1003212675.52695</v>
      </c>
      <c r="AC40" s="62"/>
      <c r="AD40" s="62"/>
      <c r="AE40" s="62"/>
      <c r="AF40" s="62"/>
      <c r="AG40" s="62">
        <v>146700000</v>
      </c>
      <c r="AH40" s="62"/>
      <c r="AI40" s="67"/>
      <c r="AJ40" s="139"/>
      <c r="AK40" s="140">
        <f>AG40/M40</f>
        <v>0.09609470339357758</v>
      </c>
      <c r="AL40" s="140">
        <f>(AG40+L40)/H40</f>
        <v>0.07788010391271559</v>
      </c>
      <c r="AM40" s="414"/>
      <c r="AN40" s="420"/>
      <c r="AO40" s="420"/>
      <c r="AP40" s="414"/>
      <c r="AQ40" s="417"/>
      <c r="AR40" s="54"/>
    </row>
    <row r="41" spans="1:43" s="5" customFormat="1" ht="18">
      <c r="A41" s="382"/>
      <c r="B41" s="385"/>
      <c r="C41" s="422"/>
      <c r="D41" s="391"/>
      <c r="E41" s="391"/>
      <c r="F41" s="391"/>
      <c r="G41" s="38" t="s">
        <v>11</v>
      </c>
      <c r="H41" s="74"/>
      <c r="I41" s="91"/>
      <c r="J41" s="74"/>
      <c r="K41" s="74"/>
      <c r="L41" s="74"/>
      <c r="M41" s="74"/>
      <c r="N41" s="74"/>
      <c r="O41" s="74"/>
      <c r="P41" s="74"/>
      <c r="Q41" s="74"/>
      <c r="R41" s="74"/>
      <c r="S41" s="74"/>
      <c r="T41" s="74"/>
      <c r="U41" s="74"/>
      <c r="V41" s="74"/>
      <c r="W41" s="74"/>
      <c r="X41" s="74"/>
      <c r="Y41" s="74"/>
      <c r="Z41" s="74"/>
      <c r="AA41" s="74"/>
      <c r="AB41" s="74"/>
      <c r="AC41" s="18"/>
      <c r="AD41" s="18"/>
      <c r="AE41" s="18"/>
      <c r="AF41" s="18"/>
      <c r="AG41" s="19"/>
      <c r="AH41" s="19"/>
      <c r="AI41" s="67"/>
      <c r="AJ41" s="141"/>
      <c r="AK41" s="140"/>
      <c r="AL41" s="140"/>
      <c r="AM41" s="414"/>
      <c r="AN41" s="420"/>
      <c r="AO41" s="420"/>
      <c r="AP41" s="414"/>
      <c r="AQ41" s="417"/>
    </row>
    <row r="42" spans="1:43" s="5" customFormat="1" ht="18">
      <c r="A42" s="382"/>
      <c r="B42" s="385"/>
      <c r="C42" s="422"/>
      <c r="D42" s="391"/>
      <c r="E42" s="391"/>
      <c r="F42" s="391"/>
      <c r="G42" s="38" t="s">
        <v>12</v>
      </c>
      <c r="H42" s="79"/>
      <c r="I42" s="91"/>
      <c r="J42" s="79"/>
      <c r="K42" s="79"/>
      <c r="L42" s="79"/>
      <c r="M42" s="79">
        <v>499364921</v>
      </c>
      <c r="N42" s="79"/>
      <c r="O42" s="79"/>
      <c r="P42" s="79"/>
      <c r="Q42" s="79"/>
      <c r="R42" s="79"/>
      <c r="S42" s="79"/>
      <c r="T42" s="79"/>
      <c r="U42" s="79"/>
      <c r="V42" s="79"/>
      <c r="W42" s="79"/>
      <c r="X42" s="79"/>
      <c r="Y42" s="79"/>
      <c r="Z42" s="79"/>
      <c r="AA42" s="79"/>
      <c r="AB42" s="79"/>
      <c r="AC42" s="21"/>
      <c r="AD42" s="21"/>
      <c r="AE42" s="21"/>
      <c r="AF42" s="21"/>
      <c r="AG42" s="62">
        <v>26798334</v>
      </c>
      <c r="AH42" s="62"/>
      <c r="AI42" s="62"/>
      <c r="AJ42" s="141"/>
      <c r="AK42" s="140"/>
      <c r="AL42" s="140"/>
      <c r="AM42" s="414"/>
      <c r="AN42" s="420"/>
      <c r="AO42" s="420"/>
      <c r="AP42" s="414"/>
      <c r="AQ42" s="417"/>
    </row>
    <row r="43" spans="1:43" s="5" customFormat="1" ht="15">
      <c r="A43" s="382"/>
      <c r="B43" s="385"/>
      <c r="C43" s="422"/>
      <c r="D43" s="391"/>
      <c r="E43" s="391"/>
      <c r="F43" s="391"/>
      <c r="G43" s="38" t="s">
        <v>13</v>
      </c>
      <c r="H43" s="75">
        <f>+H39+H41</f>
        <v>60</v>
      </c>
      <c r="I43" s="82">
        <f aca="true" t="shared" si="9" ref="I43">+I39+I41</f>
        <v>4</v>
      </c>
      <c r="J43" s="75">
        <v>4</v>
      </c>
      <c r="K43" s="75">
        <v>4</v>
      </c>
      <c r="L43" s="75">
        <v>4</v>
      </c>
      <c r="M43" s="75">
        <v>15</v>
      </c>
      <c r="N43" s="75">
        <f aca="true" t="shared" si="10" ref="N43:AB43">+N39+N41</f>
        <v>0</v>
      </c>
      <c r="O43" s="75">
        <f t="shared" si="10"/>
        <v>0</v>
      </c>
      <c r="P43" s="75">
        <f t="shared" si="10"/>
        <v>0</v>
      </c>
      <c r="Q43" s="75">
        <f t="shared" si="10"/>
        <v>0</v>
      </c>
      <c r="R43" s="75">
        <f t="shared" si="10"/>
        <v>15</v>
      </c>
      <c r="S43" s="75">
        <f t="shared" si="10"/>
        <v>0</v>
      </c>
      <c r="T43" s="75">
        <f t="shared" si="10"/>
        <v>0</v>
      </c>
      <c r="U43" s="75">
        <f t="shared" si="10"/>
        <v>0</v>
      </c>
      <c r="V43" s="75">
        <f t="shared" si="10"/>
        <v>0</v>
      </c>
      <c r="W43" s="75">
        <v>15</v>
      </c>
      <c r="X43" s="75"/>
      <c r="Y43" s="75">
        <f t="shared" si="10"/>
        <v>0</v>
      </c>
      <c r="Z43" s="75">
        <f t="shared" si="10"/>
        <v>0</v>
      </c>
      <c r="AA43" s="75">
        <f t="shared" si="10"/>
        <v>0</v>
      </c>
      <c r="AB43" s="75">
        <f t="shared" si="10"/>
        <v>11</v>
      </c>
      <c r="AC43" s="20"/>
      <c r="AD43" s="20"/>
      <c r="AE43" s="20"/>
      <c r="AF43" s="20"/>
      <c r="AG43" s="19">
        <v>0</v>
      </c>
      <c r="AH43" s="19"/>
      <c r="AI43" s="67"/>
      <c r="AJ43" s="160"/>
      <c r="AK43" s="159"/>
      <c r="AL43" s="159"/>
      <c r="AM43" s="414"/>
      <c r="AN43" s="420"/>
      <c r="AO43" s="420"/>
      <c r="AP43" s="414"/>
      <c r="AQ43" s="417"/>
    </row>
    <row r="44" spans="1:43" s="5" customFormat="1" ht="15" thickBot="1">
      <c r="A44" s="382"/>
      <c r="B44" s="386"/>
      <c r="C44" s="423"/>
      <c r="D44" s="392"/>
      <c r="E44" s="392"/>
      <c r="F44" s="392"/>
      <c r="G44" s="39" t="s">
        <v>14</v>
      </c>
      <c r="H44" s="76">
        <f>H40</f>
        <v>12777995598.404951</v>
      </c>
      <c r="I44" s="92">
        <f aca="true" t="shared" si="11" ref="I44">I40</f>
        <v>1684857126</v>
      </c>
      <c r="J44" s="76">
        <v>1684857126</v>
      </c>
      <c r="K44" s="76">
        <v>1684857126</v>
      </c>
      <c r="L44" s="76">
        <v>848451625</v>
      </c>
      <c r="M44" s="76">
        <v>2025983921</v>
      </c>
      <c r="N44" s="76">
        <f aca="true" t="shared" si="12" ref="N44:AB44">N40</f>
        <v>0</v>
      </c>
      <c r="O44" s="76">
        <f t="shared" si="12"/>
        <v>0</v>
      </c>
      <c r="P44" s="76">
        <f t="shared" si="12"/>
        <v>0</v>
      </c>
      <c r="Q44" s="76">
        <f t="shared" si="12"/>
        <v>0</v>
      </c>
      <c r="R44" s="76">
        <f t="shared" si="12"/>
        <v>4585225511.16</v>
      </c>
      <c r="S44" s="76">
        <f t="shared" si="12"/>
        <v>0</v>
      </c>
      <c r="T44" s="76">
        <f t="shared" si="12"/>
        <v>0</v>
      </c>
      <c r="U44" s="76">
        <f t="shared" si="12"/>
        <v>0</v>
      </c>
      <c r="V44" s="76">
        <f t="shared" si="12"/>
        <v>0</v>
      </c>
      <c r="W44" s="76">
        <f t="shared" si="12"/>
        <v>4814486786.718</v>
      </c>
      <c r="X44" s="76"/>
      <c r="Y44" s="76">
        <f t="shared" si="12"/>
        <v>0</v>
      </c>
      <c r="Z44" s="76">
        <f t="shared" si="12"/>
        <v>0</v>
      </c>
      <c r="AA44" s="76">
        <f t="shared" si="12"/>
        <v>0</v>
      </c>
      <c r="AB44" s="76">
        <f t="shared" si="12"/>
        <v>1003212675.52695</v>
      </c>
      <c r="AC44" s="69"/>
      <c r="AD44" s="69"/>
      <c r="AE44" s="69"/>
      <c r="AF44" s="69"/>
      <c r="AG44" s="69">
        <v>173498334</v>
      </c>
      <c r="AH44" s="69"/>
      <c r="AI44" s="70"/>
      <c r="AJ44" s="161"/>
      <c r="AK44" s="143"/>
      <c r="AL44" s="143"/>
      <c r="AM44" s="415"/>
      <c r="AN44" s="421"/>
      <c r="AO44" s="421"/>
      <c r="AP44" s="415"/>
      <c r="AQ44" s="418"/>
    </row>
    <row r="45" spans="1:43" s="5" customFormat="1" ht="15" customHeight="1">
      <c r="A45" s="382"/>
      <c r="B45" s="384">
        <v>7</v>
      </c>
      <c r="C45" s="390" t="s">
        <v>160</v>
      </c>
      <c r="D45" s="390" t="s">
        <v>107</v>
      </c>
      <c r="E45" s="390">
        <v>464</v>
      </c>
      <c r="F45" s="390">
        <v>177</v>
      </c>
      <c r="G45" s="37" t="s">
        <v>9</v>
      </c>
      <c r="H45" s="72">
        <v>800</v>
      </c>
      <c r="I45" s="81">
        <v>342</v>
      </c>
      <c r="J45" s="72">
        <v>342</v>
      </c>
      <c r="K45" s="72">
        <v>342</v>
      </c>
      <c r="L45" s="72">
        <v>342</v>
      </c>
      <c r="M45" s="72">
        <v>520</v>
      </c>
      <c r="N45" s="72"/>
      <c r="O45" s="72"/>
      <c r="P45" s="72"/>
      <c r="Q45" s="72"/>
      <c r="R45" s="72">
        <v>675</v>
      </c>
      <c r="S45" s="72"/>
      <c r="T45" s="72"/>
      <c r="U45" s="72"/>
      <c r="V45" s="72"/>
      <c r="W45" s="72">
        <v>775</v>
      </c>
      <c r="X45" s="72"/>
      <c r="Y45" s="72"/>
      <c r="Z45" s="72"/>
      <c r="AA45" s="72"/>
      <c r="AB45" s="72">
        <v>800</v>
      </c>
      <c r="AC45" s="17"/>
      <c r="AD45" s="17"/>
      <c r="AE45" s="17"/>
      <c r="AF45" s="17"/>
      <c r="AG45" s="13">
        <v>344.8</v>
      </c>
      <c r="AH45" s="13"/>
      <c r="AI45" s="66"/>
      <c r="AJ45" s="156"/>
      <c r="AK45" s="157">
        <f>AG49/M49</f>
        <v>0.6630769230769231</v>
      </c>
      <c r="AL45" s="157">
        <v>0.011000000000000001</v>
      </c>
      <c r="AM45" s="413" t="s">
        <v>343</v>
      </c>
      <c r="AN45" s="419" t="s">
        <v>171</v>
      </c>
      <c r="AO45" s="419" t="s">
        <v>171</v>
      </c>
      <c r="AP45" s="413" t="s">
        <v>344</v>
      </c>
      <c r="AQ45" s="416" t="s">
        <v>345</v>
      </c>
    </row>
    <row r="46" spans="1:43" s="5" customFormat="1" ht="15" thickBot="1">
      <c r="A46" s="382"/>
      <c r="B46" s="385"/>
      <c r="C46" s="422"/>
      <c r="D46" s="391"/>
      <c r="E46" s="391"/>
      <c r="F46" s="391"/>
      <c r="G46" s="38" t="s">
        <v>10</v>
      </c>
      <c r="H46" s="63">
        <f>+L46+M46+R46+W46+AB46</f>
        <v>19834539421.838</v>
      </c>
      <c r="I46" s="93">
        <v>1427329433</v>
      </c>
      <c r="J46" s="73">
        <v>1427329433</v>
      </c>
      <c r="K46" s="63">
        <v>1293598995</v>
      </c>
      <c r="L46" s="63">
        <v>1220549002</v>
      </c>
      <c r="M46" s="73">
        <v>4861167000</v>
      </c>
      <c r="N46" s="63"/>
      <c r="O46" s="63"/>
      <c r="P46" s="63"/>
      <c r="Q46" s="63"/>
      <c r="R46" s="73">
        <v>4968239642.360001</v>
      </c>
      <c r="S46" s="63"/>
      <c r="T46" s="63"/>
      <c r="U46" s="63"/>
      <c r="V46" s="63"/>
      <c r="W46" s="73">
        <v>5670346624.478001</v>
      </c>
      <c r="X46" s="63"/>
      <c r="Y46" s="63"/>
      <c r="Z46" s="63"/>
      <c r="AA46" s="63"/>
      <c r="AB46" s="76">
        <v>3114237153</v>
      </c>
      <c r="AC46" s="62"/>
      <c r="AD46" s="62"/>
      <c r="AE46" s="62"/>
      <c r="AF46" s="62"/>
      <c r="AG46" s="62">
        <v>547722723</v>
      </c>
      <c r="AH46" s="62"/>
      <c r="AI46" s="67"/>
      <c r="AJ46" s="139"/>
      <c r="AK46" s="140">
        <f>AG46/M46</f>
        <v>0.1126730933127786</v>
      </c>
      <c r="AL46" s="140">
        <f>(AG46+L46)/H46</f>
        <v>0.08915113617678046</v>
      </c>
      <c r="AM46" s="414"/>
      <c r="AN46" s="420"/>
      <c r="AO46" s="420"/>
      <c r="AP46" s="414"/>
      <c r="AQ46" s="417"/>
    </row>
    <row r="47" spans="1:43" s="5" customFormat="1" ht="18">
      <c r="A47" s="382"/>
      <c r="B47" s="385"/>
      <c r="C47" s="422"/>
      <c r="D47" s="391"/>
      <c r="E47" s="391"/>
      <c r="F47" s="391"/>
      <c r="G47" s="38" t="s">
        <v>11</v>
      </c>
      <c r="H47" s="74"/>
      <c r="I47" s="91"/>
      <c r="J47" s="74"/>
      <c r="K47" s="74"/>
      <c r="L47" s="74"/>
      <c r="M47" s="74"/>
      <c r="N47" s="74"/>
      <c r="O47" s="74"/>
      <c r="P47" s="74"/>
      <c r="Q47" s="74"/>
      <c r="R47" s="74"/>
      <c r="S47" s="74"/>
      <c r="T47" s="74"/>
      <c r="U47" s="74"/>
      <c r="V47" s="74"/>
      <c r="W47" s="74"/>
      <c r="X47" s="74"/>
      <c r="Y47" s="74"/>
      <c r="Z47" s="74"/>
      <c r="AA47" s="74"/>
      <c r="AB47" s="74"/>
      <c r="AC47" s="18"/>
      <c r="AD47" s="18"/>
      <c r="AE47" s="18"/>
      <c r="AF47" s="18"/>
      <c r="AG47" s="19"/>
      <c r="AH47" s="19"/>
      <c r="AI47" s="67"/>
      <c r="AJ47" s="141"/>
      <c r="AK47" s="140"/>
      <c r="AL47" s="140"/>
      <c r="AM47" s="414"/>
      <c r="AN47" s="420"/>
      <c r="AO47" s="420"/>
      <c r="AP47" s="414"/>
      <c r="AQ47" s="417"/>
    </row>
    <row r="48" spans="1:43" s="5" customFormat="1" ht="18">
      <c r="A48" s="382"/>
      <c r="B48" s="385"/>
      <c r="C48" s="422"/>
      <c r="D48" s="391"/>
      <c r="E48" s="391"/>
      <c r="F48" s="391"/>
      <c r="G48" s="38" t="s">
        <v>12</v>
      </c>
      <c r="H48" s="79"/>
      <c r="I48" s="91"/>
      <c r="J48" s="79"/>
      <c r="K48" s="79"/>
      <c r="L48" s="79"/>
      <c r="M48" s="79">
        <v>757313420</v>
      </c>
      <c r="N48" s="79"/>
      <c r="O48" s="79"/>
      <c r="P48" s="79"/>
      <c r="Q48" s="79"/>
      <c r="R48" s="79"/>
      <c r="S48" s="79"/>
      <c r="T48" s="79"/>
      <c r="U48" s="79"/>
      <c r="V48" s="79"/>
      <c r="W48" s="79"/>
      <c r="X48" s="79"/>
      <c r="Y48" s="79"/>
      <c r="Z48" s="79"/>
      <c r="AA48" s="79"/>
      <c r="AB48" s="79"/>
      <c r="AC48" s="21"/>
      <c r="AD48" s="21"/>
      <c r="AE48" s="21"/>
      <c r="AF48" s="21"/>
      <c r="AG48" s="62">
        <v>284283829</v>
      </c>
      <c r="AH48" s="62"/>
      <c r="AI48" s="62"/>
      <c r="AJ48" s="141"/>
      <c r="AK48" s="140"/>
      <c r="AL48" s="140"/>
      <c r="AM48" s="414"/>
      <c r="AN48" s="420"/>
      <c r="AO48" s="420"/>
      <c r="AP48" s="414"/>
      <c r="AQ48" s="417"/>
    </row>
    <row r="49" spans="1:43" s="5" customFormat="1" ht="15">
      <c r="A49" s="382"/>
      <c r="B49" s="385"/>
      <c r="C49" s="422"/>
      <c r="D49" s="391"/>
      <c r="E49" s="391"/>
      <c r="F49" s="391"/>
      <c r="G49" s="38" t="s">
        <v>13</v>
      </c>
      <c r="H49" s="75">
        <f>+H45+H47</f>
        <v>800</v>
      </c>
      <c r="I49" s="82">
        <f aca="true" t="shared" si="13" ref="I49:AB49">+I45+I47</f>
        <v>342</v>
      </c>
      <c r="J49" s="75">
        <v>342</v>
      </c>
      <c r="K49" s="75">
        <v>342</v>
      </c>
      <c r="L49" s="75">
        <v>342</v>
      </c>
      <c r="M49" s="75">
        <v>520</v>
      </c>
      <c r="N49" s="75">
        <f t="shared" si="13"/>
        <v>0</v>
      </c>
      <c r="O49" s="75">
        <f t="shared" si="13"/>
        <v>0</v>
      </c>
      <c r="P49" s="75">
        <f t="shared" si="13"/>
        <v>0</v>
      </c>
      <c r="Q49" s="75">
        <f t="shared" si="13"/>
        <v>0</v>
      </c>
      <c r="R49" s="75">
        <f t="shared" si="13"/>
        <v>675</v>
      </c>
      <c r="S49" s="75">
        <f t="shared" si="13"/>
        <v>0</v>
      </c>
      <c r="T49" s="75">
        <f t="shared" si="13"/>
        <v>0</v>
      </c>
      <c r="U49" s="75">
        <f t="shared" si="13"/>
        <v>0</v>
      </c>
      <c r="V49" s="75">
        <f t="shared" si="13"/>
        <v>0</v>
      </c>
      <c r="W49" s="75">
        <v>775</v>
      </c>
      <c r="X49" s="75"/>
      <c r="Y49" s="75">
        <f t="shared" si="13"/>
        <v>0</v>
      </c>
      <c r="Z49" s="75">
        <f t="shared" si="13"/>
        <v>0</v>
      </c>
      <c r="AA49" s="75">
        <f t="shared" si="13"/>
        <v>0</v>
      </c>
      <c r="AB49" s="75">
        <f t="shared" si="13"/>
        <v>800</v>
      </c>
      <c r="AC49" s="20"/>
      <c r="AD49" s="20"/>
      <c r="AE49" s="20"/>
      <c r="AF49" s="20"/>
      <c r="AG49" s="19">
        <v>344.8</v>
      </c>
      <c r="AH49" s="19"/>
      <c r="AI49" s="67"/>
      <c r="AJ49" s="158"/>
      <c r="AK49" s="159"/>
      <c r="AL49" s="159"/>
      <c r="AM49" s="414"/>
      <c r="AN49" s="420"/>
      <c r="AO49" s="420"/>
      <c r="AP49" s="414"/>
      <c r="AQ49" s="417"/>
    </row>
    <row r="50" spans="1:43" s="5" customFormat="1" ht="15" thickBot="1">
      <c r="A50" s="382"/>
      <c r="B50" s="386"/>
      <c r="C50" s="423"/>
      <c r="D50" s="392"/>
      <c r="E50" s="392"/>
      <c r="F50" s="392"/>
      <c r="G50" s="39" t="s">
        <v>14</v>
      </c>
      <c r="H50" s="76">
        <f>H46</f>
        <v>19834539421.838</v>
      </c>
      <c r="I50" s="92">
        <f aca="true" t="shared" si="14" ref="I50:AB50">I46</f>
        <v>1427329433</v>
      </c>
      <c r="J50" s="76">
        <v>1427329433</v>
      </c>
      <c r="K50" s="76">
        <v>1293598995</v>
      </c>
      <c r="L50" s="76">
        <v>1220549002</v>
      </c>
      <c r="M50" s="76">
        <v>5618480420</v>
      </c>
      <c r="N50" s="76">
        <f t="shared" si="14"/>
        <v>0</v>
      </c>
      <c r="O50" s="76">
        <f t="shared" si="14"/>
        <v>0</v>
      </c>
      <c r="P50" s="76">
        <f t="shared" si="14"/>
        <v>0</v>
      </c>
      <c r="Q50" s="76">
        <f t="shared" si="14"/>
        <v>0</v>
      </c>
      <c r="R50" s="76">
        <f t="shared" si="14"/>
        <v>4968239642.360001</v>
      </c>
      <c r="S50" s="76">
        <f t="shared" si="14"/>
        <v>0</v>
      </c>
      <c r="T50" s="76">
        <f t="shared" si="14"/>
        <v>0</v>
      </c>
      <c r="U50" s="76">
        <f t="shared" si="14"/>
        <v>0</v>
      </c>
      <c r="V50" s="76">
        <f t="shared" si="14"/>
        <v>0</v>
      </c>
      <c r="W50" s="76">
        <f t="shared" si="14"/>
        <v>5670346624.478001</v>
      </c>
      <c r="X50" s="76"/>
      <c r="Y50" s="76">
        <f t="shared" si="14"/>
        <v>0</v>
      </c>
      <c r="Z50" s="76">
        <f t="shared" si="14"/>
        <v>0</v>
      </c>
      <c r="AA50" s="76">
        <f t="shared" si="14"/>
        <v>0</v>
      </c>
      <c r="AB50" s="76">
        <f t="shared" si="14"/>
        <v>3114237153</v>
      </c>
      <c r="AC50" s="69"/>
      <c r="AD50" s="69"/>
      <c r="AE50" s="69"/>
      <c r="AF50" s="69"/>
      <c r="AG50" s="69">
        <v>832006552</v>
      </c>
      <c r="AH50" s="69"/>
      <c r="AI50" s="70"/>
      <c r="AJ50" s="142"/>
      <c r="AK50" s="143"/>
      <c r="AL50" s="143"/>
      <c r="AM50" s="415"/>
      <c r="AN50" s="421"/>
      <c r="AO50" s="421"/>
      <c r="AP50" s="415"/>
      <c r="AQ50" s="418"/>
    </row>
    <row r="51" spans="1:43" s="5" customFormat="1" ht="15" customHeight="1">
      <c r="A51" s="382"/>
      <c r="B51" s="384">
        <v>8</v>
      </c>
      <c r="C51" s="390" t="s">
        <v>117</v>
      </c>
      <c r="D51" s="390" t="s">
        <v>107</v>
      </c>
      <c r="E51" s="390">
        <v>438</v>
      </c>
      <c r="F51" s="390">
        <v>177</v>
      </c>
      <c r="G51" s="37" t="s">
        <v>9</v>
      </c>
      <c r="H51" s="72">
        <v>115</v>
      </c>
      <c r="I51" s="81">
        <v>10</v>
      </c>
      <c r="J51" s="72">
        <v>10</v>
      </c>
      <c r="K51" s="72">
        <v>10</v>
      </c>
      <c r="L51" s="72">
        <v>10</v>
      </c>
      <c r="M51" s="72">
        <v>33.6</v>
      </c>
      <c r="N51" s="72"/>
      <c r="O51" s="72"/>
      <c r="P51" s="72"/>
      <c r="Q51" s="72"/>
      <c r="R51" s="72">
        <v>65</v>
      </c>
      <c r="S51" s="72"/>
      <c r="T51" s="72"/>
      <c r="U51" s="72"/>
      <c r="V51" s="72"/>
      <c r="W51" s="72">
        <v>100</v>
      </c>
      <c r="X51" s="72"/>
      <c r="Y51" s="72"/>
      <c r="Z51" s="72"/>
      <c r="AA51" s="72"/>
      <c r="AB51" s="72">
        <v>115</v>
      </c>
      <c r="AC51" s="17"/>
      <c r="AD51" s="17"/>
      <c r="AE51" s="17"/>
      <c r="AF51" s="17"/>
      <c r="AG51" s="13">
        <v>5</v>
      </c>
      <c r="AH51" s="13"/>
      <c r="AI51" s="66"/>
      <c r="AJ51" s="156"/>
      <c r="AK51" s="157">
        <f>AG55/M55</f>
        <v>0.1488095238095238</v>
      </c>
      <c r="AL51" s="157">
        <v>0.011000000000000001</v>
      </c>
      <c r="AM51" s="413" t="s">
        <v>346</v>
      </c>
      <c r="AN51" s="413" t="s">
        <v>347</v>
      </c>
      <c r="AO51" s="413" t="s">
        <v>307</v>
      </c>
      <c r="AP51" s="413" t="s">
        <v>348</v>
      </c>
      <c r="AQ51" s="416" t="s">
        <v>309</v>
      </c>
    </row>
    <row r="52" spans="1:43" s="5" customFormat="1" ht="15">
      <c r="A52" s="382"/>
      <c r="B52" s="385"/>
      <c r="C52" s="391"/>
      <c r="D52" s="391"/>
      <c r="E52" s="391"/>
      <c r="F52" s="391"/>
      <c r="G52" s="38" t="s">
        <v>10</v>
      </c>
      <c r="H52" s="63">
        <f>+L52+M52+R52+W52+AB52</f>
        <v>12975084059.61255</v>
      </c>
      <c r="I52" s="93">
        <v>587994548.9</v>
      </c>
      <c r="J52" s="73">
        <v>587994549</v>
      </c>
      <c r="K52" s="63">
        <v>555967780</v>
      </c>
      <c r="L52" s="63">
        <v>387590454</v>
      </c>
      <c r="M52" s="73">
        <v>2073967000</v>
      </c>
      <c r="N52" s="63"/>
      <c r="O52" s="63"/>
      <c r="P52" s="63"/>
      <c r="Q52" s="63"/>
      <c r="R52" s="73">
        <v>3698184182.84</v>
      </c>
      <c r="S52" s="63"/>
      <c r="T52" s="63"/>
      <c r="U52" s="63"/>
      <c r="V52" s="63"/>
      <c r="W52" s="73">
        <v>3998093391.982</v>
      </c>
      <c r="X52" s="63"/>
      <c r="Y52" s="63"/>
      <c r="Z52" s="63"/>
      <c r="AA52" s="63"/>
      <c r="AB52" s="73">
        <v>2817249030.79055</v>
      </c>
      <c r="AC52" s="62"/>
      <c r="AD52" s="62"/>
      <c r="AE52" s="62"/>
      <c r="AF52" s="62"/>
      <c r="AG52" s="62">
        <v>106444500</v>
      </c>
      <c r="AH52" s="62"/>
      <c r="AI52" s="67"/>
      <c r="AJ52" s="139"/>
      <c r="AK52" s="140">
        <f>AG52/M52</f>
        <v>0.051324104964061625</v>
      </c>
      <c r="AL52" s="140">
        <f>(AG52+L52)/H52</f>
        <v>0.0380756649999501</v>
      </c>
      <c r="AM52" s="414"/>
      <c r="AN52" s="414"/>
      <c r="AO52" s="414"/>
      <c r="AP52" s="414"/>
      <c r="AQ52" s="417"/>
    </row>
    <row r="53" spans="1:43" s="5" customFormat="1" ht="18">
      <c r="A53" s="382"/>
      <c r="B53" s="385"/>
      <c r="C53" s="391"/>
      <c r="D53" s="391"/>
      <c r="E53" s="391"/>
      <c r="F53" s="391"/>
      <c r="G53" s="38" t="s">
        <v>11</v>
      </c>
      <c r="H53" s="74"/>
      <c r="I53" s="91"/>
      <c r="J53" s="74"/>
      <c r="K53" s="74"/>
      <c r="L53" s="74"/>
      <c r="M53" s="74"/>
      <c r="N53" s="74"/>
      <c r="O53" s="74"/>
      <c r="P53" s="74"/>
      <c r="Q53" s="74"/>
      <c r="R53" s="74"/>
      <c r="S53" s="74"/>
      <c r="T53" s="74"/>
      <c r="U53" s="74"/>
      <c r="V53" s="74"/>
      <c r="W53" s="74"/>
      <c r="X53" s="74"/>
      <c r="Y53" s="74"/>
      <c r="Z53" s="74"/>
      <c r="AA53" s="74"/>
      <c r="AB53" s="74"/>
      <c r="AC53" s="18"/>
      <c r="AD53" s="18"/>
      <c r="AE53" s="18"/>
      <c r="AF53" s="18"/>
      <c r="AG53" s="19"/>
      <c r="AH53" s="19"/>
      <c r="AI53" s="67"/>
      <c r="AJ53" s="141"/>
      <c r="AK53" s="140"/>
      <c r="AL53" s="140"/>
      <c r="AM53" s="414"/>
      <c r="AN53" s="414"/>
      <c r="AO53" s="414"/>
      <c r="AP53" s="414"/>
      <c r="AQ53" s="417"/>
    </row>
    <row r="54" spans="1:43" s="5" customFormat="1" ht="18">
      <c r="A54" s="382"/>
      <c r="B54" s="385"/>
      <c r="C54" s="391"/>
      <c r="D54" s="391"/>
      <c r="E54" s="391"/>
      <c r="F54" s="391"/>
      <c r="G54" s="38" t="s">
        <v>12</v>
      </c>
      <c r="H54" s="79"/>
      <c r="I54" s="91"/>
      <c r="J54" s="79"/>
      <c r="K54" s="79"/>
      <c r="L54" s="79"/>
      <c r="M54" s="79">
        <v>349492474</v>
      </c>
      <c r="N54" s="79"/>
      <c r="O54" s="79"/>
      <c r="P54" s="79"/>
      <c r="Q54" s="79"/>
      <c r="R54" s="79"/>
      <c r="S54" s="79"/>
      <c r="T54" s="79"/>
      <c r="U54" s="79"/>
      <c r="V54" s="79"/>
      <c r="W54" s="79"/>
      <c r="X54" s="79"/>
      <c r="Y54" s="79"/>
      <c r="Z54" s="79"/>
      <c r="AA54" s="79"/>
      <c r="AB54" s="79"/>
      <c r="AC54" s="21"/>
      <c r="AD54" s="21"/>
      <c r="AE54" s="21"/>
      <c r="AF54" s="21"/>
      <c r="AG54" s="62">
        <v>17797658</v>
      </c>
      <c r="AH54" s="62"/>
      <c r="AI54" s="62"/>
      <c r="AJ54" s="141"/>
      <c r="AK54" s="140"/>
      <c r="AL54" s="140"/>
      <c r="AM54" s="414"/>
      <c r="AN54" s="414"/>
      <c r="AO54" s="414"/>
      <c r="AP54" s="414"/>
      <c r="AQ54" s="417"/>
    </row>
    <row r="55" spans="1:43" s="5" customFormat="1" ht="15">
      <c r="A55" s="382"/>
      <c r="B55" s="385"/>
      <c r="C55" s="391"/>
      <c r="D55" s="391"/>
      <c r="E55" s="391"/>
      <c r="F55" s="391"/>
      <c r="G55" s="38" t="s">
        <v>13</v>
      </c>
      <c r="H55" s="75">
        <f>+H51+H53</f>
        <v>115</v>
      </c>
      <c r="I55" s="82">
        <f aca="true" t="shared" si="15" ref="I55:AB56">+I51+I53</f>
        <v>10</v>
      </c>
      <c r="J55" s="75">
        <v>10</v>
      </c>
      <c r="K55" s="75">
        <v>10</v>
      </c>
      <c r="L55" s="75">
        <v>10</v>
      </c>
      <c r="M55" s="75">
        <v>33.6</v>
      </c>
      <c r="N55" s="75">
        <f t="shared" si="15"/>
        <v>0</v>
      </c>
      <c r="O55" s="75">
        <f t="shared" si="15"/>
        <v>0</v>
      </c>
      <c r="P55" s="75">
        <f t="shared" si="15"/>
        <v>0</v>
      </c>
      <c r="Q55" s="75">
        <f t="shared" si="15"/>
        <v>0</v>
      </c>
      <c r="R55" s="75">
        <f t="shared" si="15"/>
        <v>65</v>
      </c>
      <c r="S55" s="75">
        <f t="shared" si="15"/>
        <v>0</v>
      </c>
      <c r="T55" s="75">
        <f t="shared" si="15"/>
        <v>0</v>
      </c>
      <c r="U55" s="75">
        <f t="shared" si="15"/>
        <v>0</v>
      </c>
      <c r="V55" s="75">
        <f t="shared" si="15"/>
        <v>0</v>
      </c>
      <c r="W55" s="75">
        <v>100</v>
      </c>
      <c r="X55" s="75"/>
      <c r="Y55" s="75">
        <f t="shared" si="15"/>
        <v>0</v>
      </c>
      <c r="Z55" s="75">
        <f t="shared" si="15"/>
        <v>0</v>
      </c>
      <c r="AA55" s="75">
        <f t="shared" si="15"/>
        <v>0</v>
      </c>
      <c r="AB55" s="75">
        <f t="shared" si="15"/>
        <v>115</v>
      </c>
      <c r="AC55" s="20"/>
      <c r="AD55" s="20"/>
      <c r="AE55" s="20"/>
      <c r="AF55" s="20"/>
      <c r="AG55" s="19">
        <v>5</v>
      </c>
      <c r="AH55" s="19"/>
      <c r="AI55" s="67"/>
      <c r="AJ55" s="158"/>
      <c r="AK55" s="159"/>
      <c r="AL55" s="159"/>
      <c r="AM55" s="414"/>
      <c r="AN55" s="414"/>
      <c r="AO55" s="414"/>
      <c r="AP55" s="414"/>
      <c r="AQ55" s="417"/>
    </row>
    <row r="56" spans="1:43" s="5" customFormat="1" ht="15" thickBot="1">
      <c r="A56" s="382"/>
      <c r="B56" s="386"/>
      <c r="C56" s="392"/>
      <c r="D56" s="392"/>
      <c r="E56" s="392"/>
      <c r="F56" s="392"/>
      <c r="G56" s="39" t="s">
        <v>14</v>
      </c>
      <c r="H56" s="76">
        <f>H52</f>
        <v>12975084059.61255</v>
      </c>
      <c r="I56" s="92">
        <f>+I52+I54</f>
        <v>587994548.9</v>
      </c>
      <c r="J56" s="76">
        <v>587994549</v>
      </c>
      <c r="K56" s="76">
        <v>555967780</v>
      </c>
      <c r="L56" s="76">
        <v>387590454</v>
      </c>
      <c r="M56" s="76">
        <v>2423459474</v>
      </c>
      <c r="N56" s="76">
        <f t="shared" si="15"/>
        <v>0</v>
      </c>
      <c r="O56" s="76">
        <f t="shared" si="15"/>
        <v>0</v>
      </c>
      <c r="P56" s="76">
        <f t="shared" si="15"/>
        <v>0</v>
      </c>
      <c r="Q56" s="76">
        <f t="shared" si="15"/>
        <v>0</v>
      </c>
      <c r="R56" s="76">
        <f t="shared" si="15"/>
        <v>3698184182.84</v>
      </c>
      <c r="S56" s="76">
        <f t="shared" si="15"/>
        <v>0</v>
      </c>
      <c r="T56" s="76">
        <f t="shared" si="15"/>
        <v>0</v>
      </c>
      <c r="U56" s="76">
        <f t="shared" si="15"/>
        <v>0</v>
      </c>
      <c r="V56" s="76">
        <f t="shared" si="15"/>
        <v>0</v>
      </c>
      <c r="W56" s="76">
        <f t="shared" si="15"/>
        <v>3998093391.982</v>
      </c>
      <c r="X56" s="76"/>
      <c r="Y56" s="76">
        <f t="shared" si="15"/>
        <v>0</v>
      </c>
      <c r="Z56" s="76">
        <f t="shared" si="15"/>
        <v>0</v>
      </c>
      <c r="AA56" s="76">
        <f t="shared" si="15"/>
        <v>0</v>
      </c>
      <c r="AB56" s="76">
        <f t="shared" si="15"/>
        <v>2817249030.79055</v>
      </c>
      <c r="AC56" s="69"/>
      <c r="AD56" s="69"/>
      <c r="AE56" s="69"/>
      <c r="AF56" s="69"/>
      <c r="AG56" s="69">
        <v>124242158</v>
      </c>
      <c r="AH56" s="69"/>
      <c r="AI56" s="70"/>
      <c r="AJ56" s="142"/>
      <c r="AK56" s="143"/>
      <c r="AL56" s="143"/>
      <c r="AM56" s="415"/>
      <c r="AN56" s="415"/>
      <c r="AO56" s="415"/>
      <c r="AP56" s="415"/>
      <c r="AQ56" s="418"/>
    </row>
    <row r="57" spans="1:43" s="5" customFormat="1" ht="15" customHeight="1">
      <c r="A57" s="382"/>
      <c r="B57" s="384">
        <v>9</v>
      </c>
      <c r="C57" s="390" t="s">
        <v>118</v>
      </c>
      <c r="D57" s="390" t="s">
        <v>108</v>
      </c>
      <c r="E57" s="390">
        <v>439</v>
      </c>
      <c r="F57" s="390">
        <v>177</v>
      </c>
      <c r="G57" s="37" t="s">
        <v>9</v>
      </c>
      <c r="H57" s="72">
        <v>200</v>
      </c>
      <c r="I57" s="81">
        <v>10</v>
      </c>
      <c r="J57" s="72">
        <v>10</v>
      </c>
      <c r="K57" s="72">
        <v>10</v>
      </c>
      <c r="L57" s="72">
        <v>10</v>
      </c>
      <c r="M57" s="72">
        <v>45</v>
      </c>
      <c r="N57" s="72"/>
      <c r="O57" s="72"/>
      <c r="P57" s="72"/>
      <c r="Q57" s="72"/>
      <c r="R57" s="72">
        <v>70</v>
      </c>
      <c r="S57" s="72"/>
      <c r="T57" s="72"/>
      <c r="U57" s="72"/>
      <c r="V57" s="72"/>
      <c r="W57" s="72">
        <v>70</v>
      </c>
      <c r="X57" s="72"/>
      <c r="Y57" s="72"/>
      <c r="Z57" s="72"/>
      <c r="AA57" s="72"/>
      <c r="AB57" s="72">
        <v>10</v>
      </c>
      <c r="AC57" s="17"/>
      <c r="AD57" s="17"/>
      <c r="AE57" s="17"/>
      <c r="AF57" s="17"/>
      <c r="AG57" s="13">
        <v>0</v>
      </c>
      <c r="AH57" s="13"/>
      <c r="AI57" s="66"/>
      <c r="AJ57" s="156"/>
      <c r="AK57" s="157">
        <f>AG61/M61</f>
        <v>0</v>
      </c>
      <c r="AL57" s="157">
        <f>(AG57+L57)/H57</f>
        <v>0.05</v>
      </c>
      <c r="AM57" s="413" t="s">
        <v>349</v>
      </c>
      <c r="AN57" s="413" t="s">
        <v>350</v>
      </c>
      <c r="AO57" s="413" t="s">
        <v>351</v>
      </c>
      <c r="AP57" s="413" t="s">
        <v>313</v>
      </c>
      <c r="AQ57" s="416" t="s">
        <v>314</v>
      </c>
    </row>
    <row r="58" spans="1:43" s="5" customFormat="1" ht="15" thickBot="1">
      <c r="A58" s="382"/>
      <c r="B58" s="385"/>
      <c r="C58" s="391"/>
      <c r="D58" s="391"/>
      <c r="E58" s="391"/>
      <c r="F58" s="391"/>
      <c r="G58" s="38" t="s">
        <v>10</v>
      </c>
      <c r="H58" s="63">
        <f>+L58+M58+R58+W58+AB58</f>
        <v>15145267729.538176</v>
      </c>
      <c r="I58" s="93">
        <v>1122604667</v>
      </c>
      <c r="J58" s="73">
        <v>1122604667</v>
      </c>
      <c r="K58" s="63">
        <v>1139706445</v>
      </c>
      <c r="L58" s="63">
        <v>1138082493</v>
      </c>
      <c r="M58" s="73">
        <v>1851963000</v>
      </c>
      <c r="N58" s="63"/>
      <c r="O58" s="63"/>
      <c r="P58" s="63"/>
      <c r="Q58" s="63"/>
      <c r="R58" s="73">
        <v>5565489003.34</v>
      </c>
      <c r="S58" s="63"/>
      <c r="T58" s="63"/>
      <c r="U58" s="63"/>
      <c r="V58" s="63"/>
      <c r="W58" s="73">
        <v>5590486597.507</v>
      </c>
      <c r="X58" s="63"/>
      <c r="Y58" s="63"/>
      <c r="Z58" s="63"/>
      <c r="AA58" s="63"/>
      <c r="AB58" s="76">
        <v>999246635.691175</v>
      </c>
      <c r="AC58" s="62"/>
      <c r="AD58" s="62"/>
      <c r="AE58" s="62"/>
      <c r="AF58" s="62"/>
      <c r="AG58" s="62">
        <v>236124000</v>
      </c>
      <c r="AH58" s="62"/>
      <c r="AI58" s="67"/>
      <c r="AJ58" s="139"/>
      <c r="AK58" s="140">
        <f>AG58/M58</f>
        <v>0.12749930749156435</v>
      </c>
      <c r="AL58" s="140">
        <f>(AG58+L58)/H58</f>
        <v>0.09073504130401422</v>
      </c>
      <c r="AM58" s="414"/>
      <c r="AN58" s="414"/>
      <c r="AO58" s="414"/>
      <c r="AP58" s="414"/>
      <c r="AQ58" s="417"/>
    </row>
    <row r="59" spans="1:43" s="5" customFormat="1" ht="18">
      <c r="A59" s="382"/>
      <c r="B59" s="385"/>
      <c r="C59" s="391"/>
      <c r="D59" s="391"/>
      <c r="E59" s="391"/>
      <c r="F59" s="391"/>
      <c r="G59" s="38" t="s">
        <v>11</v>
      </c>
      <c r="H59" s="74"/>
      <c r="I59" s="91"/>
      <c r="J59" s="74"/>
      <c r="K59" s="74"/>
      <c r="L59" s="74"/>
      <c r="M59" s="74">
        <v>3.67</v>
      </c>
      <c r="N59" s="74"/>
      <c r="O59" s="74"/>
      <c r="P59" s="74"/>
      <c r="Q59" s="74"/>
      <c r="R59" s="74"/>
      <c r="S59" s="74"/>
      <c r="T59" s="74"/>
      <c r="U59" s="74"/>
      <c r="V59" s="74"/>
      <c r="W59" s="74"/>
      <c r="X59" s="74"/>
      <c r="Y59" s="74"/>
      <c r="Z59" s="74"/>
      <c r="AA59" s="74"/>
      <c r="AB59" s="74"/>
      <c r="AC59" s="18"/>
      <c r="AD59" s="18"/>
      <c r="AE59" s="18"/>
      <c r="AF59" s="18"/>
      <c r="AG59" s="19">
        <v>0</v>
      </c>
      <c r="AH59" s="19"/>
      <c r="AI59" s="67"/>
      <c r="AJ59" s="141"/>
      <c r="AK59" s="140"/>
      <c r="AL59" s="140"/>
      <c r="AM59" s="414"/>
      <c r="AN59" s="414"/>
      <c r="AO59" s="414"/>
      <c r="AP59" s="414"/>
      <c r="AQ59" s="417"/>
    </row>
    <row r="60" spans="1:43" s="5" customFormat="1" ht="18">
      <c r="A60" s="382"/>
      <c r="B60" s="385"/>
      <c r="C60" s="391"/>
      <c r="D60" s="391"/>
      <c r="E60" s="391"/>
      <c r="F60" s="391"/>
      <c r="G60" s="38" t="s">
        <v>12</v>
      </c>
      <c r="H60" s="79"/>
      <c r="I60" s="91"/>
      <c r="J60" s="79"/>
      <c r="K60" s="79"/>
      <c r="L60" s="79"/>
      <c r="M60" s="79">
        <v>1073707081</v>
      </c>
      <c r="N60" s="79"/>
      <c r="O60" s="79"/>
      <c r="P60" s="79"/>
      <c r="Q60" s="79"/>
      <c r="R60" s="79"/>
      <c r="S60" s="79"/>
      <c r="T60" s="79"/>
      <c r="U60" s="79"/>
      <c r="V60" s="79"/>
      <c r="W60" s="79"/>
      <c r="X60" s="79"/>
      <c r="Y60" s="79"/>
      <c r="Z60" s="79"/>
      <c r="AA60" s="79"/>
      <c r="AB60" s="79"/>
      <c r="AC60" s="21"/>
      <c r="AD60" s="21"/>
      <c r="AE60" s="21"/>
      <c r="AF60" s="21"/>
      <c r="AG60" s="62">
        <v>1010705148</v>
      </c>
      <c r="AH60" s="62"/>
      <c r="AI60" s="62"/>
      <c r="AJ60" s="141"/>
      <c r="AK60" s="140"/>
      <c r="AL60" s="140"/>
      <c r="AM60" s="414"/>
      <c r="AN60" s="414"/>
      <c r="AO60" s="414"/>
      <c r="AP60" s="414"/>
      <c r="AQ60" s="417"/>
    </row>
    <row r="61" spans="1:43" s="5" customFormat="1" ht="15">
      <c r="A61" s="382"/>
      <c r="B61" s="385"/>
      <c r="C61" s="391"/>
      <c r="D61" s="391"/>
      <c r="E61" s="391"/>
      <c r="F61" s="391"/>
      <c r="G61" s="38" t="s">
        <v>13</v>
      </c>
      <c r="H61" s="75">
        <f>+H57+H59</f>
        <v>200</v>
      </c>
      <c r="I61" s="82">
        <f aca="true" t="shared" si="16" ref="I61">+I57+I59</f>
        <v>10</v>
      </c>
      <c r="J61" s="75">
        <v>10</v>
      </c>
      <c r="K61" s="75">
        <v>10</v>
      </c>
      <c r="L61" s="75">
        <v>10</v>
      </c>
      <c r="M61" s="75">
        <v>48.67</v>
      </c>
      <c r="N61" s="75">
        <f aca="true" t="shared" si="17" ref="N61:AB62">+N57+N59</f>
        <v>0</v>
      </c>
      <c r="O61" s="75">
        <f t="shared" si="17"/>
        <v>0</v>
      </c>
      <c r="P61" s="75">
        <f t="shared" si="17"/>
        <v>0</v>
      </c>
      <c r="Q61" s="75">
        <f t="shared" si="17"/>
        <v>0</v>
      </c>
      <c r="R61" s="75">
        <f t="shared" si="17"/>
        <v>70</v>
      </c>
      <c r="S61" s="75">
        <f t="shared" si="17"/>
        <v>0</v>
      </c>
      <c r="T61" s="75">
        <f t="shared" si="17"/>
        <v>0</v>
      </c>
      <c r="U61" s="75">
        <f t="shared" si="17"/>
        <v>0</v>
      </c>
      <c r="V61" s="75">
        <f t="shared" si="17"/>
        <v>0</v>
      </c>
      <c r="W61" s="75">
        <v>70</v>
      </c>
      <c r="X61" s="75"/>
      <c r="Y61" s="75">
        <f t="shared" si="17"/>
        <v>0</v>
      </c>
      <c r="Z61" s="75">
        <f t="shared" si="17"/>
        <v>0</v>
      </c>
      <c r="AA61" s="75">
        <f t="shared" si="17"/>
        <v>0</v>
      </c>
      <c r="AB61" s="75">
        <f t="shared" si="17"/>
        <v>10</v>
      </c>
      <c r="AC61" s="20"/>
      <c r="AD61" s="20"/>
      <c r="AE61" s="20"/>
      <c r="AF61" s="20"/>
      <c r="AG61" s="19">
        <v>0</v>
      </c>
      <c r="AH61" s="19"/>
      <c r="AI61" s="67"/>
      <c r="AJ61" s="158"/>
      <c r="AK61" s="159"/>
      <c r="AL61" s="159"/>
      <c r="AM61" s="414"/>
      <c r="AN61" s="414"/>
      <c r="AO61" s="414"/>
      <c r="AP61" s="414"/>
      <c r="AQ61" s="417"/>
    </row>
    <row r="62" spans="1:43" s="5" customFormat="1" ht="15" thickBot="1">
      <c r="A62" s="382"/>
      <c r="B62" s="386"/>
      <c r="C62" s="392"/>
      <c r="D62" s="392"/>
      <c r="E62" s="392"/>
      <c r="F62" s="392"/>
      <c r="G62" s="39" t="s">
        <v>14</v>
      </c>
      <c r="H62" s="76">
        <f>H58</f>
        <v>15145267729.538176</v>
      </c>
      <c r="I62" s="92">
        <f>+I58+I60</f>
        <v>1122604667</v>
      </c>
      <c r="J62" s="76">
        <v>1122604667</v>
      </c>
      <c r="K62" s="76">
        <v>1139706445</v>
      </c>
      <c r="L62" s="76">
        <v>1138082493</v>
      </c>
      <c r="M62" s="76">
        <v>2925670081</v>
      </c>
      <c r="N62" s="76">
        <f t="shared" si="17"/>
        <v>0</v>
      </c>
      <c r="O62" s="76">
        <f t="shared" si="17"/>
        <v>0</v>
      </c>
      <c r="P62" s="76">
        <f t="shared" si="17"/>
        <v>0</v>
      </c>
      <c r="Q62" s="76">
        <f t="shared" si="17"/>
        <v>0</v>
      </c>
      <c r="R62" s="76">
        <f t="shared" si="17"/>
        <v>5565489003.34</v>
      </c>
      <c r="S62" s="76">
        <f t="shared" si="17"/>
        <v>0</v>
      </c>
      <c r="T62" s="76">
        <f t="shared" si="17"/>
        <v>0</v>
      </c>
      <c r="U62" s="76">
        <f t="shared" si="17"/>
        <v>0</v>
      </c>
      <c r="V62" s="76">
        <f t="shared" si="17"/>
        <v>0</v>
      </c>
      <c r="W62" s="76">
        <f t="shared" si="17"/>
        <v>5590486597.507</v>
      </c>
      <c r="X62" s="76"/>
      <c r="Y62" s="76">
        <f t="shared" si="17"/>
        <v>0</v>
      </c>
      <c r="Z62" s="76">
        <f t="shared" si="17"/>
        <v>0</v>
      </c>
      <c r="AA62" s="76">
        <f t="shared" si="17"/>
        <v>0</v>
      </c>
      <c r="AB62" s="76">
        <f t="shared" si="17"/>
        <v>999246635.691175</v>
      </c>
      <c r="AC62" s="69"/>
      <c r="AD62" s="69"/>
      <c r="AE62" s="69"/>
      <c r="AF62" s="69"/>
      <c r="AG62" s="69">
        <v>1246829148</v>
      </c>
      <c r="AH62" s="69"/>
      <c r="AI62" s="70"/>
      <c r="AJ62" s="142"/>
      <c r="AK62" s="143"/>
      <c r="AL62" s="143"/>
      <c r="AM62" s="415"/>
      <c r="AN62" s="415"/>
      <c r="AO62" s="415"/>
      <c r="AP62" s="415"/>
      <c r="AQ62" s="418"/>
    </row>
    <row r="63" spans="1:43" s="5" customFormat="1" ht="15" customHeight="1">
      <c r="A63" s="382"/>
      <c r="B63" s="384">
        <v>10</v>
      </c>
      <c r="C63" s="390" t="s">
        <v>159</v>
      </c>
      <c r="D63" s="390" t="s">
        <v>108</v>
      </c>
      <c r="E63" s="390">
        <v>435</v>
      </c>
      <c r="F63" s="390">
        <v>177</v>
      </c>
      <c r="G63" s="37" t="s">
        <v>9</v>
      </c>
      <c r="H63" s="112">
        <v>1</v>
      </c>
      <c r="I63" s="81">
        <v>5</v>
      </c>
      <c r="J63" s="72">
        <v>5</v>
      </c>
      <c r="K63" s="72">
        <v>5</v>
      </c>
      <c r="L63" s="72">
        <v>5</v>
      </c>
      <c r="M63" s="72">
        <v>20</v>
      </c>
      <c r="N63" s="72"/>
      <c r="O63" s="72"/>
      <c r="P63" s="72"/>
      <c r="Q63" s="72"/>
      <c r="R63" s="72">
        <v>35</v>
      </c>
      <c r="S63" s="72"/>
      <c r="T63" s="72"/>
      <c r="U63" s="72"/>
      <c r="V63" s="72"/>
      <c r="W63" s="72">
        <v>35</v>
      </c>
      <c r="X63" s="72"/>
      <c r="Y63" s="72"/>
      <c r="Z63" s="72"/>
      <c r="AA63" s="72"/>
      <c r="AB63" s="72">
        <v>5</v>
      </c>
      <c r="AC63" s="17"/>
      <c r="AD63" s="17"/>
      <c r="AE63" s="17"/>
      <c r="AF63" s="17"/>
      <c r="AG63" s="13">
        <v>0</v>
      </c>
      <c r="AH63" s="13"/>
      <c r="AI63" s="66"/>
      <c r="AJ63" s="156"/>
      <c r="AK63" s="157">
        <f>AG67/M67</f>
        <v>0.04337899543378995</v>
      </c>
      <c r="AL63" s="219">
        <f>(AG65+L63)/H63</f>
        <v>5.95</v>
      </c>
      <c r="AM63" s="413" t="s">
        <v>352</v>
      </c>
      <c r="AN63" s="413" t="s">
        <v>353</v>
      </c>
      <c r="AO63" s="413" t="s">
        <v>307</v>
      </c>
      <c r="AP63" s="413" t="s">
        <v>354</v>
      </c>
      <c r="AQ63" s="416" t="s">
        <v>355</v>
      </c>
    </row>
    <row r="64" spans="1:43" s="5" customFormat="1" ht="15" thickBot="1">
      <c r="A64" s="382"/>
      <c r="B64" s="385"/>
      <c r="C64" s="391"/>
      <c r="D64" s="391"/>
      <c r="E64" s="391"/>
      <c r="F64" s="391"/>
      <c r="G64" s="38" t="s">
        <v>10</v>
      </c>
      <c r="H64" s="63">
        <f>+L64+M64+R64+W64+AB64</f>
        <v>5955225181.608738</v>
      </c>
      <c r="I64" s="93">
        <v>454522393</v>
      </c>
      <c r="J64" s="73">
        <v>409425273</v>
      </c>
      <c r="K64" s="63">
        <v>277869386</v>
      </c>
      <c r="L64" s="63">
        <v>277154416</v>
      </c>
      <c r="M64" s="73">
        <v>1233357000</v>
      </c>
      <c r="N64" s="63"/>
      <c r="O64" s="63"/>
      <c r="P64" s="63"/>
      <c r="Q64" s="63"/>
      <c r="R64" s="73">
        <v>1857226603.79</v>
      </c>
      <c r="S64" s="63"/>
      <c r="T64" s="63"/>
      <c r="U64" s="63"/>
      <c r="V64" s="63"/>
      <c r="W64" s="73">
        <v>1967740433.9795</v>
      </c>
      <c r="X64" s="63"/>
      <c r="Y64" s="63"/>
      <c r="Z64" s="63"/>
      <c r="AA64" s="63"/>
      <c r="AB64" s="76">
        <v>619746727.839238</v>
      </c>
      <c r="AC64" s="62"/>
      <c r="AD64" s="62"/>
      <c r="AE64" s="62"/>
      <c r="AF64" s="62"/>
      <c r="AG64" s="62">
        <v>113970000</v>
      </c>
      <c r="AH64" s="62"/>
      <c r="AI64" s="67"/>
      <c r="AJ64" s="139"/>
      <c r="AK64" s="140">
        <f>AG64/M64</f>
        <v>0.09240633490546533</v>
      </c>
      <c r="AL64" s="140">
        <f>(AG64+L64)/H64</f>
        <v>0.06567751916550402</v>
      </c>
      <c r="AM64" s="414"/>
      <c r="AN64" s="414"/>
      <c r="AO64" s="414"/>
      <c r="AP64" s="414"/>
      <c r="AQ64" s="417"/>
    </row>
    <row r="65" spans="1:43" s="5" customFormat="1" ht="40.5" customHeight="1">
      <c r="A65" s="382"/>
      <c r="B65" s="385"/>
      <c r="C65" s="391"/>
      <c r="D65" s="391"/>
      <c r="E65" s="391"/>
      <c r="F65" s="391"/>
      <c r="G65" s="38" t="s">
        <v>11</v>
      </c>
      <c r="H65" s="74"/>
      <c r="I65" s="91"/>
      <c r="J65" s="74"/>
      <c r="K65" s="74"/>
      <c r="L65" s="74"/>
      <c r="M65" s="74">
        <v>1.9</v>
      </c>
      <c r="N65" s="74"/>
      <c r="O65" s="74"/>
      <c r="P65" s="74"/>
      <c r="Q65" s="74"/>
      <c r="R65" s="74"/>
      <c r="S65" s="74"/>
      <c r="T65" s="74"/>
      <c r="U65" s="74"/>
      <c r="V65" s="74"/>
      <c r="W65" s="74"/>
      <c r="X65" s="74"/>
      <c r="Y65" s="74"/>
      <c r="Z65" s="74"/>
      <c r="AA65" s="74"/>
      <c r="AB65" s="74"/>
      <c r="AC65" s="18"/>
      <c r="AD65" s="18"/>
      <c r="AE65" s="18"/>
      <c r="AF65" s="18"/>
      <c r="AG65" s="19">
        <v>0.95</v>
      </c>
      <c r="AH65" s="19"/>
      <c r="AI65" s="67"/>
      <c r="AJ65" s="141"/>
      <c r="AK65" s="140"/>
      <c r="AL65" s="140"/>
      <c r="AM65" s="414"/>
      <c r="AN65" s="414"/>
      <c r="AO65" s="414"/>
      <c r="AP65" s="414"/>
      <c r="AQ65" s="417"/>
    </row>
    <row r="66" spans="1:43" s="5" customFormat="1" ht="33" customHeight="1" thickBot="1">
      <c r="A66" s="382"/>
      <c r="B66" s="385"/>
      <c r="C66" s="391"/>
      <c r="D66" s="391"/>
      <c r="E66" s="391"/>
      <c r="F66" s="391"/>
      <c r="G66" s="38" t="s">
        <v>12</v>
      </c>
      <c r="H66" s="79"/>
      <c r="I66" s="91"/>
      <c r="J66" s="79"/>
      <c r="K66" s="79"/>
      <c r="L66" s="79"/>
      <c r="M66" s="79">
        <v>211924274</v>
      </c>
      <c r="N66" s="79"/>
      <c r="O66" s="79"/>
      <c r="P66" s="79"/>
      <c r="Q66" s="79"/>
      <c r="R66" s="79"/>
      <c r="S66" s="79"/>
      <c r="T66" s="79"/>
      <c r="U66" s="79"/>
      <c r="V66" s="79"/>
      <c r="W66" s="79"/>
      <c r="X66" s="79"/>
      <c r="Y66" s="79"/>
      <c r="Z66" s="79"/>
      <c r="AA66" s="79"/>
      <c r="AB66" s="79"/>
      <c r="AC66" s="21"/>
      <c r="AD66" s="21"/>
      <c r="AE66" s="21"/>
      <c r="AF66" s="21"/>
      <c r="AG66" s="62">
        <v>31781496</v>
      </c>
      <c r="AH66" s="62"/>
      <c r="AI66" s="62"/>
      <c r="AJ66" s="141"/>
      <c r="AK66" s="140"/>
      <c r="AL66" s="140"/>
      <c r="AM66" s="414"/>
      <c r="AN66" s="414"/>
      <c r="AO66" s="414"/>
      <c r="AP66" s="414"/>
      <c r="AQ66" s="417"/>
    </row>
    <row r="67" spans="1:43" s="5" customFormat="1" ht="36" customHeight="1">
      <c r="A67" s="382"/>
      <c r="B67" s="385"/>
      <c r="C67" s="391"/>
      <c r="D67" s="391"/>
      <c r="E67" s="391"/>
      <c r="F67" s="391"/>
      <c r="G67" s="38" t="s">
        <v>13</v>
      </c>
      <c r="H67" s="112">
        <v>1</v>
      </c>
      <c r="I67" s="82">
        <f aca="true" t="shared" si="18" ref="I67:AB67">+I63+I65</f>
        <v>5</v>
      </c>
      <c r="J67" s="75">
        <v>5</v>
      </c>
      <c r="K67" s="75">
        <v>5</v>
      </c>
      <c r="L67" s="75">
        <v>5</v>
      </c>
      <c r="M67" s="75">
        <v>21.9</v>
      </c>
      <c r="N67" s="75">
        <f t="shared" si="18"/>
        <v>0</v>
      </c>
      <c r="O67" s="75">
        <f t="shared" si="18"/>
        <v>0</v>
      </c>
      <c r="P67" s="75">
        <f t="shared" si="18"/>
        <v>0</v>
      </c>
      <c r="Q67" s="75">
        <f t="shared" si="18"/>
        <v>0</v>
      </c>
      <c r="R67" s="75">
        <f t="shared" si="18"/>
        <v>35</v>
      </c>
      <c r="S67" s="75">
        <f t="shared" si="18"/>
        <v>0</v>
      </c>
      <c r="T67" s="75">
        <f t="shared" si="18"/>
        <v>0</v>
      </c>
      <c r="U67" s="75">
        <f t="shared" si="18"/>
        <v>0</v>
      </c>
      <c r="V67" s="75">
        <f t="shared" si="18"/>
        <v>0</v>
      </c>
      <c r="W67" s="75">
        <v>35</v>
      </c>
      <c r="X67" s="75"/>
      <c r="Y67" s="75">
        <f t="shared" si="18"/>
        <v>0</v>
      </c>
      <c r="Z67" s="75">
        <f t="shared" si="18"/>
        <v>0</v>
      </c>
      <c r="AA67" s="75">
        <f t="shared" si="18"/>
        <v>0</v>
      </c>
      <c r="AB67" s="75">
        <f t="shared" si="18"/>
        <v>5</v>
      </c>
      <c r="AC67" s="20"/>
      <c r="AD67" s="20"/>
      <c r="AE67" s="20"/>
      <c r="AF67" s="20"/>
      <c r="AG67" s="19">
        <v>0.95</v>
      </c>
      <c r="AH67" s="19"/>
      <c r="AI67" s="67"/>
      <c r="AJ67" s="158"/>
      <c r="AK67" s="159"/>
      <c r="AL67" s="159"/>
      <c r="AM67" s="414"/>
      <c r="AN67" s="414"/>
      <c r="AO67" s="414"/>
      <c r="AP67" s="414"/>
      <c r="AQ67" s="417"/>
    </row>
    <row r="68" spans="1:43" s="5" customFormat="1" ht="49.5" customHeight="1" thickBot="1">
      <c r="A68" s="382"/>
      <c r="B68" s="386"/>
      <c r="C68" s="392"/>
      <c r="D68" s="392"/>
      <c r="E68" s="392"/>
      <c r="F68" s="392"/>
      <c r="G68" s="39" t="s">
        <v>14</v>
      </c>
      <c r="H68" s="76">
        <f>H64</f>
        <v>5955225181.608738</v>
      </c>
      <c r="I68" s="92">
        <f>I64</f>
        <v>454522393</v>
      </c>
      <c r="J68" s="76">
        <v>409425273</v>
      </c>
      <c r="K68" s="76">
        <v>277869386</v>
      </c>
      <c r="L68" s="76">
        <v>277154416</v>
      </c>
      <c r="M68" s="76">
        <v>1445281274</v>
      </c>
      <c r="N68" s="76">
        <f aca="true" t="shared" si="19" ref="N68:AB68">N64</f>
        <v>0</v>
      </c>
      <c r="O68" s="76">
        <f t="shared" si="19"/>
        <v>0</v>
      </c>
      <c r="P68" s="76">
        <f t="shared" si="19"/>
        <v>0</v>
      </c>
      <c r="Q68" s="76">
        <f t="shared" si="19"/>
        <v>0</v>
      </c>
      <c r="R68" s="76">
        <f t="shared" si="19"/>
        <v>1857226603.79</v>
      </c>
      <c r="S68" s="76">
        <f t="shared" si="19"/>
        <v>0</v>
      </c>
      <c r="T68" s="76">
        <f t="shared" si="19"/>
        <v>0</v>
      </c>
      <c r="U68" s="76">
        <f t="shared" si="19"/>
        <v>0</v>
      </c>
      <c r="V68" s="76">
        <f t="shared" si="19"/>
        <v>0</v>
      </c>
      <c r="W68" s="76">
        <f t="shared" si="19"/>
        <v>1967740433.9795</v>
      </c>
      <c r="X68" s="76"/>
      <c r="Y68" s="76">
        <f t="shared" si="19"/>
        <v>0</v>
      </c>
      <c r="Z68" s="76">
        <f t="shared" si="19"/>
        <v>0</v>
      </c>
      <c r="AA68" s="76">
        <f t="shared" si="19"/>
        <v>0</v>
      </c>
      <c r="AB68" s="76">
        <f t="shared" si="19"/>
        <v>619746727.839238</v>
      </c>
      <c r="AC68" s="69"/>
      <c r="AD68" s="69"/>
      <c r="AE68" s="69"/>
      <c r="AF68" s="69"/>
      <c r="AG68" s="69">
        <v>145751496</v>
      </c>
      <c r="AH68" s="69"/>
      <c r="AI68" s="70"/>
      <c r="AJ68" s="142"/>
      <c r="AK68" s="143"/>
      <c r="AL68" s="143"/>
      <c r="AM68" s="415"/>
      <c r="AN68" s="415"/>
      <c r="AO68" s="415"/>
      <c r="AP68" s="415"/>
      <c r="AQ68" s="418"/>
    </row>
    <row r="69" spans="1:43" s="5" customFormat="1" ht="45" customHeight="1">
      <c r="A69" s="382"/>
      <c r="B69" s="384">
        <v>11</v>
      </c>
      <c r="C69" s="390" t="s">
        <v>119</v>
      </c>
      <c r="D69" s="390" t="s">
        <v>107</v>
      </c>
      <c r="E69" s="390">
        <v>435</v>
      </c>
      <c r="F69" s="390">
        <v>177</v>
      </c>
      <c r="G69" s="37" t="s">
        <v>9</v>
      </c>
      <c r="H69" s="72">
        <v>4</v>
      </c>
      <c r="I69" s="81">
        <v>0.5</v>
      </c>
      <c r="J69" s="81">
        <v>0.5</v>
      </c>
      <c r="K69" s="72">
        <v>0.5</v>
      </c>
      <c r="L69" s="72">
        <v>0.5</v>
      </c>
      <c r="M69" s="72">
        <v>1</v>
      </c>
      <c r="N69" s="72"/>
      <c r="O69" s="72"/>
      <c r="P69" s="72"/>
      <c r="Q69" s="72"/>
      <c r="R69" s="72">
        <v>2</v>
      </c>
      <c r="S69" s="72"/>
      <c r="T69" s="72"/>
      <c r="U69" s="72"/>
      <c r="V69" s="72"/>
      <c r="W69" s="72">
        <v>3</v>
      </c>
      <c r="X69" s="72"/>
      <c r="Y69" s="72"/>
      <c r="Z69" s="72"/>
      <c r="AA69" s="72"/>
      <c r="AB69" s="72">
        <v>4</v>
      </c>
      <c r="AC69" s="17"/>
      <c r="AD69" s="17"/>
      <c r="AE69" s="17"/>
      <c r="AF69" s="17"/>
      <c r="AG69" s="13">
        <v>0.5</v>
      </c>
      <c r="AH69" s="13"/>
      <c r="AI69" s="66"/>
      <c r="AJ69" s="156"/>
      <c r="AK69" s="157">
        <f>AG73/M73</f>
        <v>0.5</v>
      </c>
      <c r="AL69" s="157">
        <v>0.011000000000000001</v>
      </c>
      <c r="AM69" s="413" t="s">
        <v>356</v>
      </c>
      <c r="AN69" s="413" t="s">
        <v>357</v>
      </c>
      <c r="AO69" s="413" t="s">
        <v>358</v>
      </c>
      <c r="AP69" s="413" t="s">
        <v>359</v>
      </c>
      <c r="AQ69" s="416" t="s">
        <v>360</v>
      </c>
    </row>
    <row r="70" spans="1:43" s="5" customFormat="1" ht="36" customHeight="1">
      <c r="A70" s="382"/>
      <c r="B70" s="385"/>
      <c r="C70" s="391"/>
      <c r="D70" s="391"/>
      <c r="E70" s="391"/>
      <c r="F70" s="391"/>
      <c r="G70" s="38" t="s">
        <v>10</v>
      </c>
      <c r="H70" s="63">
        <f>+L70+M70+R70+W70+AB70</f>
        <v>3750447372.1286254</v>
      </c>
      <c r="I70" s="93">
        <v>291706430</v>
      </c>
      <c r="J70" s="73">
        <v>291706430</v>
      </c>
      <c r="K70" s="63">
        <v>315702212</v>
      </c>
      <c r="L70" s="63">
        <v>303116375</v>
      </c>
      <c r="M70" s="73">
        <v>836704000</v>
      </c>
      <c r="N70" s="63"/>
      <c r="O70" s="63"/>
      <c r="P70" s="63"/>
      <c r="Q70" s="63"/>
      <c r="R70" s="73">
        <v>974489430.9</v>
      </c>
      <c r="S70" s="63"/>
      <c r="T70" s="63"/>
      <c r="U70" s="63"/>
      <c r="V70" s="63"/>
      <c r="W70" s="73">
        <v>1044100502.445</v>
      </c>
      <c r="X70" s="63"/>
      <c r="Y70" s="63"/>
      <c r="Z70" s="63"/>
      <c r="AA70" s="63"/>
      <c r="AB70" s="73">
        <v>592037063.783625</v>
      </c>
      <c r="AC70" s="62"/>
      <c r="AD70" s="62"/>
      <c r="AE70" s="62"/>
      <c r="AF70" s="62"/>
      <c r="AG70" s="62">
        <v>49703000</v>
      </c>
      <c r="AH70" s="62"/>
      <c r="AI70" s="67"/>
      <c r="AJ70" s="139"/>
      <c r="AK70" s="140">
        <f>AG70/M70</f>
        <v>0.05940332542930355</v>
      </c>
      <c r="AL70" s="140">
        <f>(AG70+L70)/H70</f>
        <v>0.09407394371721362</v>
      </c>
      <c r="AM70" s="414"/>
      <c r="AN70" s="414"/>
      <c r="AO70" s="414"/>
      <c r="AP70" s="414"/>
      <c r="AQ70" s="417"/>
    </row>
    <row r="71" spans="1:43" s="5" customFormat="1" ht="40.5" customHeight="1">
      <c r="A71" s="382"/>
      <c r="B71" s="385"/>
      <c r="C71" s="391"/>
      <c r="D71" s="391"/>
      <c r="E71" s="391"/>
      <c r="F71" s="391"/>
      <c r="G71" s="38" t="s">
        <v>11</v>
      </c>
      <c r="H71" s="74"/>
      <c r="I71" s="91"/>
      <c r="J71" s="74"/>
      <c r="K71" s="74"/>
      <c r="L71" s="74"/>
      <c r="M71" s="74"/>
      <c r="N71" s="74"/>
      <c r="O71" s="74"/>
      <c r="P71" s="74"/>
      <c r="Q71" s="74"/>
      <c r="R71" s="74"/>
      <c r="S71" s="74"/>
      <c r="T71" s="74"/>
      <c r="U71" s="74"/>
      <c r="V71" s="74"/>
      <c r="W71" s="74"/>
      <c r="X71" s="74"/>
      <c r="Y71" s="74"/>
      <c r="Z71" s="74"/>
      <c r="AA71" s="74"/>
      <c r="AB71" s="74"/>
      <c r="AC71" s="18"/>
      <c r="AD71" s="18"/>
      <c r="AE71" s="18"/>
      <c r="AF71" s="18"/>
      <c r="AG71" s="19"/>
      <c r="AH71" s="19"/>
      <c r="AI71" s="67"/>
      <c r="AJ71" s="141"/>
      <c r="AK71" s="140"/>
      <c r="AL71" s="140"/>
      <c r="AM71" s="414"/>
      <c r="AN71" s="414"/>
      <c r="AO71" s="414"/>
      <c r="AP71" s="414"/>
      <c r="AQ71" s="417"/>
    </row>
    <row r="72" spans="1:43" s="5" customFormat="1" ht="33" customHeight="1">
      <c r="A72" s="382"/>
      <c r="B72" s="385"/>
      <c r="C72" s="391"/>
      <c r="D72" s="391"/>
      <c r="E72" s="391"/>
      <c r="F72" s="391"/>
      <c r="G72" s="38" t="s">
        <v>12</v>
      </c>
      <c r="H72" s="79"/>
      <c r="I72" s="91"/>
      <c r="J72" s="79"/>
      <c r="K72" s="79"/>
      <c r="L72" s="79"/>
      <c r="M72" s="79">
        <v>212646884</v>
      </c>
      <c r="N72" s="79"/>
      <c r="O72" s="79"/>
      <c r="P72" s="79"/>
      <c r="Q72" s="79"/>
      <c r="R72" s="79"/>
      <c r="S72" s="79"/>
      <c r="T72" s="79"/>
      <c r="U72" s="79"/>
      <c r="V72" s="79"/>
      <c r="W72" s="79"/>
      <c r="X72" s="79"/>
      <c r="Y72" s="79"/>
      <c r="Z72" s="79"/>
      <c r="AA72" s="79"/>
      <c r="AB72" s="79"/>
      <c r="AC72" s="21"/>
      <c r="AD72" s="21"/>
      <c r="AE72" s="21"/>
      <c r="AF72" s="21"/>
      <c r="AG72" s="62">
        <v>66529629</v>
      </c>
      <c r="AH72" s="62"/>
      <c r="AI72" s="62"/>
      <c r="AJ72" s="141"/>
      <c r="AK72" s="140"/>
      <c r="AL72" s="140"/>
      <c r="AM72" s="414"/>
      <c r="AN72" s="414"/>
      <c r="AO72" s="414"/>
      <c r="AP72" s="414"/>
      <c r="AQ72" s="417"/>
    </row>
    <row r="73" spans="1:44" s="5" customFormat="1" ht="36" customHeight="1">
      <c r="A73" s="382"/>
      <c r="B73" s="385"/>
      <c r="C73" s="391"/>
      <c r="D73" s="391"/>
      <c r="E73" s="391"/>
      <c r="F73" s="391"/>
      <c r="G73" s="38" t="s">
        <v>13</v>
      </c>
      <c r="H73" s="75">
        <f>+H69+H71</f>
        <v>4</v>
      </c>
      <c r="I73" s="82">
        <f aca="true" t="shared" si="20" ref="I73:AB73">+I69+I71</f>
        <v>0.5</v>
      </c>
      <c r="J73" s="82">
        <v>0.5</v>
      </c>
      <c r="K73" s="75">
        <v>0.5</v>
      </c>
      <c r="L73" s="75">
        <v>0.5</v>
      </c>
      <c r="M73" s="75">
        <v>1</v>
      </c>
      <c r="N73" s="75">
        <f t="shared" si="20"/>
        <v>0</v>
      </c>
      <c r="O73" s="75">
        <f t="shared" si="20"/>
        <v>0</v>
      </c>
      <c r="P73" s="75">
        <f t="shared" si="20"/>
        <v>0</v>
      </c>
      <c r="Q73" s="75">
        <f t="shared" si="20"/>
        <v>0</v>
      </c>
      <c r="R73" s="75">
        <f t="shared" si="20"/>
        <v>2</v>
      </c>
      <c r="S73" s="75">
        <f t="shared" si="20"/>
        <v>0</v>
      </c>
      <c r="T73" s="75">
        <f t="shared" si="20"/>
        <v>0</v>
      </c>
      <c r="U73" s="75">
        <f t="shared" si="20"/>
        <v>0</v>
      </c>
      <c r="V73" s="75">
        <f t="shared" si="20"/>
        <v>0</v>
      </c>
      <c r="W73" s="75">
        <v>3</v>
      </c>
      <c r="X73" s="75"/>
      <c r="Y73" s="75">
        <f t="shared" si="20"/>
        <v>0</v>
      </c>
      <c r="Z73" s="75">
        <f t="shared" si="20"/>
        <v>0</v>
      </c>
      <c r="AA73" s="75">
        <f t="shared" si="20"/>
        <v>0</v>
      </c>
      <c r="AB73" s="75">
        <f t="shared" si="20"/>
        <v>4</v>
      </c>
      <c r="AC73" s="20"/>
      <c r="AD73" s="20"/>
      <c r="AE73" s="20"/>
      <c r="AF73" s="20"/>
      <c r="AG73" s="19">
        <v>0.5</v>
      </c>
      <c r="AH73" s="19"/>
      <c r="AI73" s="67"/>
      <c r="AJ73" s="158"/>
      <c r="AK73" s="159"/>
      <c r="AL73" s="159"/>
      <c r="AM73" s="414"/>
      <c r="AN73" s="414"/>
      <c r="AO73" s="414"/>
      <c r="AP73" s="414"/>
      <c r="AQ73" s="417"/>
      <c r="AR73" s="55"/>
    </row>
    <row r="74" spans="1:44" s="5" customFormat="1" ht="49.5" customHeight="1" thickBot="1">
      <c r="A74" s="383"/>
      <c r="B74" s="386"/>
      <c r="C74" s="392"/>
      <c r="D74" s="392"/>
      <c r="E74" s="392"/>
      <c r="F74" s="392"/>
      <c r="G74" s="39" t="s">
        <v>14</v>
      </c>
      <c r="H74" s="76">
        <f>H70</f>
        <v>3750447372.1286254</v>
      </c>
      <c r="I74" s="92">
        <f aca="true" t="shared" si="21" ref="I74:AB74">I70</f>
        <v>291706430</v>
      </c>
      <c r="J74" s="76">
        <v>291706430</v>
      </c>
      <c r="K74" s="76">
        <v>315702212</v>
      </c>
      <c r="L74" s="76">
        <v>303116375</v>
      </c>
      <c r="M74" s="76">
        <v>1049350884</v>
      </c>
      <c r="N74" s="76">
        <f t="shared" si="21"/>
        <v>0</v>
      </c>
      <c r="O74" s="76">
        <f t="shared" si="21"/>
        <v>0</v>
      </c>
      <c r="P74" s="76">
        <f t="shared" si="21"/>
        <v>0</v>
      </c>
      <c r="Q74" s="76">
        <f t="shared" si="21"/>
        <v>0</v>
      </c>
      <c r="R74" s="76">
        <f t="shared" si="21"/>
        <v>974489430.9</v>
      </c>
      <c r="S74" s="76">
        <f t="shared" si="21"/>
        <v>0</v>
      </c>
      <c r="T74" s="76">
        <f t="shared" si="21"/>
        <v>0</v>
      </c>
      <c r="U74" s="76">
        <f t="shared" si="21"/>
        <v>0</v>
      </c>
      <c r="V74" s="76">
        <f t="shared" si="21"/>
        <v>0</v>
      </c>
      <c r="W74" s="76">
        <f t="shared" si="21"/>
        <v>1044100502.445</v>
      </c>
      <c r="X74" s="76"/>
      <c r="Y74" s="76">
        <f t="shared" si="21"/>
        <v>0</v>
      </c>
      <c r="Z74" s="76">
        <f t="shared" si="21"/>
        <v>0</v>
      </c>
      <c r="AA74" s="76">
        <f t="shared" si="21"/>
        <v>0</v>
      </c>
      <c r="AB74" s="76">
        <f t="shared" si="21"/>
        <v>592037063.783625</v>
      </c>
      <c r="AC74" s="69"/>
      <c r="AD74" s="69"/>
      <c r="AE74" s="69"/>
      <c r="AF74" s="69"/>
      <c r="AG74" s="69">
        <v>116232629</v>
      </c>
      <c r="AH74" s="69"/>
      <c r="AI74" s="70"/>
      <c r="AJ74" s="142"/>
      <c r="AK74" s="143"/>
      <c r="AL74" s="143"/>
      <c r="AM74" s="415"/>
      <c r="AN74" s="415"/>
      <c r="AO74" s="415"/>
      <c r="AP74" s="415"/>
      <c r="AQ74" s="418"/>
      <c r="AR74" s="55"/>
    </row>
    <row r="75" spans="1:43" s="5" customFormat="1" ht="45" customHeight="1">
      <c r="A75" s="381" t="s">
        <v>120</v>
      </c>
      <c r="B75" s="384">
        <v>12</v>
      </c>
      <c r="C75" s="390" t="s">
        <v>121</v>
      </c>
      <c r="D75" s="390" t="s">
        <v>107</v>
      </c>
      <c r="E75" s="390">
        <v>439</v>
      </c>
      <c r="F75" s="390">
        <v>177</v>
      </c>
      <c r="G75" s="37" t="s">
        <v>9</v>
      </c>
      <c r="H75" s="72">
        <v>200</v>
      </c>
      <c r="I75" s="81">
        <v>55</v>
      </c>
      <c r="J75" s="72">
        <v>55</v>
      </c>
      <c r="K75" s="72">
        <v>55</v>
      </c>
      <c r="L75" s="72">
        <v>55</v>
      </c>
      <c r="M75" s="81">
        <v>0</v>
      </c>
      <c r="N75" s="72"/>
      <c r="O75" s="72"/>
      <c r="P75" s="72"/>
      <c r="Q75" s="72"/>
      <c r="R75" s="72">
        <v>180</v>
      </c>
      <c r="S75" s="72"/>
      <c r="T75" s="72"/>
      <c r="U75" s="72"/>
      <c r="V75" s="72"/>
      <c r="W75" s="72">
        <v>195</v>
      </c>
      <c r="X75" s="72"/>
      <c r="Y75" s="72"/>
      <c r="Z75" s="72"/>
      <c r="AA75" s="72"/>
      <c r="AB75" s="72">
        <v>200</v>
      </c>
      <c r="AC75" s="17"/>
      <c r="AD75" s="17"/>
      <c r="AE75" s="17"/>
      <c r="AF75" s="17"/>
      <c r="AG75" s="13">
        <v>0</v>
      </c>
      <c r="AH75" s="13"/>
      <c r="AI75" s="66"/>
      <c r="AJ75" s="156"/>
      <c r="AK75" s="157">
        <v>0</v>
      </c>
      <c r="AL75" s="157">
        <v>0.011000000000000001</v>
      </c>
      <c r="AM75" s="413" t="s">
        <v>361</v>
      </c>
      <c r="AN75" s="419" t="s">
        <v>171</v>
      </c>
      <c r="AO75" s="419" t="s">
        <v>171</v>
      </c>
      <c r="AP75" s="413" t="s">
        <v>362</v>
      </c>
      <c r="AQ75" s="416" t="s">
        <v>363</v>
      </c>
    </row>
    <row r="76" spans="1:43" s="5" customFormat="1" ht="36" customHeight="1">
      <c r="A76" s="382"/>
      <c r="B76" s="385"/>
      <c r="C76" s="391"/>
      <c r="D76" s="391"/>
      <c r="E76" s="391"/>
      <c r="F76" s="391"/>
      <c r="G76" s="38" t="s">
        <v>10</v>
      </c>
      <c r="H76" s="63">
        <f>+L76+M76+R76+W76+AB76</f>
        <v>2642520567.825875</v>
      </c>
      <c r="I76" s="93">
        <v>279700000</v>
      </c>
      <c r="J76" s="73">
        <v>279700000</v>
      </c>
      <c r="K76" s="63">
        <v>243630107</v>
      </c>
      <c r="L76" s="63">
        <v>243630106</v>
      </c>
      <c r="M76" s="63">
        <v>0</v>
      </c>
      <c r="N76" s="63"/>
      <c r="O76" s="63"/>
      <c r="P76" s="63"/>
      <c r="Q76" s="63"/>
      <c r="R76" s="73">
        <v>1189991312.2</v>
      </c>
      <c r="S76" s="63"/>
      <c r="T76" s="63"/>
      <c r="U76" s="63"/>
      <c r="V76" s="63"/>
      <c r="W76" s="73">
        <v>790919978.71</v>
      </c>
      <c r="X76" s="63"/>
      <c r="Y76" s="63"/>
      <c r="Z76" s="63"/>
      <c r="AA76" s="63"/>
      <c r="AB76" s="73">
        <v>417979170.915875</v>
      </c>
      <c r="AC76" s="62"/>
      <c r="AD76" s="62"/>
      <c r="AE76" s="62"/>
      <c r="AF76" s="62"/>
      <c r="AG76" s="62">
        <v>0</v>
      </c>
      <c r="AH76" s="62"/>
      <c r="AI76" s="67"/>
      <c r="AJ76" s="139"/>
      <c r="AK76" s="140">
        <v>0</v>
      </c>
      <c r="AL76" s="140">
        <f>(AG76+L76)/H76</f>
        <v>0.09219610585678274</v>
      </c>
      <c r="AM76" s="414"/>
      <c r="AN76" s="420"/>
      <c r="AO76" s="420"/>
      <c r="AP76" s="414"/>
      <c r="AQ76" s="417"/>
    </row>
    <row r="77" spans="1:43" s="5" customFormat="1" ht="40.5" customHeight="1">
      <c r="A77" s="382"/>
      <c r="B77" s="385"/>
      <c r="C77" s="391"/>
      <c r="D77" s="391"/>
      <c r="E77" s="391"/>
      <c r="F77" s="391"/>
      <c r="G77" s="38" t="s">
        <v>11</v>
      </c>
      <c r="H77" s="74"/>
      <c r="I77" s="91"/>
      <c r="J77" s="74"/>
      <c r="K77" s="74"/>
      <c r="L77" s="74"/>
      <c r="M77" s="74"/>
      <c r="N77" s="74"/>
      <c r="O77" s="74"/>
      <c r="P77" s="74"/>
      <c r="Q77" s="74"/>
      <c r="R77" s="74"/>
      <c r="S77" s="74"/>
      <c r="T77" s="74"/>
      <c r="U77" s="74"/>
      <c r="V77" s="74"/>
      <c r="W77" s="74"/>
      <c r="X77" s="74"/>
      <c r="Y77" s="74"/>
      <c r="Z77" s="74"/>
      <c r="AA77" s="74"/>
      <c r="AB77" s="74"/>
      <c r="AC77" s="18"/>
      <c r="AD77" s="18"/>
      <c r="AE77" s="18"/>
      <c r="AF77" s="18"/>
      <c r="AG77" s="19"/>
      <c r="AH77" s="19"/>
      <c r="AI77" s="67"/>
      <c r="AJ77" s="141"/>
      <c r="AK77" s="140"/>
      <c r="AL77" s="140"/>
      <c r="AM77" s="414"/>
      <c r="AN77" s="420"/>
      <c r="AO77" s="420"/>
      <c r="AP77" s="414"/>
      <c r="AQ77" s="417"/>
    </row>
    <row r="78" spans="1:51" s="5" customFormat="1" ht="33" customHeight="1">
      <c r="A78" s="382"/>
      <c r="B78" s="385"/>
      <c r="C78" s="391"/>
      <c r="D78" s="391"/>
      <c r="E78" s="391"/>
      <c r="F78" s="391"/>
      <c r="G78" s="38" t="s">
        <v>12</v>
      </c>
      <c r="H78" s="79"/>
      <c r="I78" s="91"/>
      <c r="J78" s="79"/>
      <c r="K78" s="79"/>
      <c r="L78" s="79"/>
      <c r="M78" s="79">
        <v>183303796</v>
      </c>
      <c r="N78" s="79"/>
      <c r="O78" s="79"/>
      <c r="P78" s="79"/>
      <c r="Q78" s="79"/>
      <c r="R78" s="79"/>
      <c r="S78" s="79"/>
      <c r="T78" s="79"/>
      <c r="U78" s="79"/>
      <c r="V78" s="79"/>
      <c r="W78" s="79"/>
      <c r="X78" s="79"/>
      <c r="Y78" s="79"/>
      <c r="Z78" s="79"/>
      <c r="AA78" s="79"/>
      <c r="AB78" s="79"/>
      <c r="AC78" s="21"/>
      <c r="AD78" s="21"/>
      <c r="AE78" s="21"/>
      <c r="AF78" s="21"/>
      <c r="AG78" s="62">
        <v>40191959</v>
      </c>
      <c r="AH78" s="62"/>
      <c r="AI78" s="62"/>
      <c r="AJ78" s="141"/>
      <c r="AK78" s="140"/>
      <c r="AL78" s="140"/>
      <c r="AM78" s="414"/>
      <c r="AN78" s="420"/>
      <c r="AO78" s="420"/>
      <c r="AP78" s="414"/>
      <c r="AQ78" s="417"/>
      <c r="AT78" s="52"/>
      <c r="AU78" s="52"/>
      <c r="AV78" s="52"/>
      <c r="AW78" s="52"/>
      <c r="AX78" s="52"/>
      <c r="AY78" s="52"/>
    </row>
    <row r="79" spans="1:51" s="5" customFormat="1" ht="36" customHeight="1">
      <c r="A79" s="382"/>
      <c r="B79" s="385"/>
      <c r="C79" s="391"/>
      <c r="D79" s="391"/>
      <c r="E79" s="391"/>
      <c r="F79" s="391"/>
      <c r="G79" s="38" t="s">
        <v>13</v>
      </c>
      <c r="H79" s="75">
        <f>+H75+H77</f>
        <v>200</v>
      </c>
      <c r="I79" s="82">
        <f aca="true" t="shared" si="22" ref="I79:AB79">+I75+I77</f>
        <v>55</v>
      </c>
      <c r="J79" s="75">
        <v>55</v>
      </c>
      <c r="K79" s="75">
        <v>55</v>
      </c>
      <c r="L79" s="75">
        <v>55</v>
      </c>
      <c r="M79" s="82">
        <v>0</v>
      </c>
      <c r="N79" s="75">
        <f t="shared" si="22"/>
        <v>0</v>
      </c>
      <c r="O79" s="75">
        <f t="shared" si="22"/>
        <v>0</v>
      </c>
      <c r="P79" s="75">
        <f t="shared" si="22"/>
        <v>0</v>
      </c>
      <c r="Q79" s="75">
        <f t="shared" si="22"/>
        <v>0</v>
      </c>
      <c r="R79" s="75">
        <f t="shared" si="22"/>
        <v>180</v>
      </c>
      <c r="S79" s="75">
        <f t="shared" si="22"/>
        <v>0</v>
      </c>
      <c r="T79" s="75">
        <f t="shared" si="22"/>
        <v>0</v>
      </c>
      <c r="U79" s="75">
        <f t="shared" si="22"/>
        <v>0</v>
      </c>
      <c r="V79" s="75">
        <f t="shared" si="22"/>
        <v>0</v>
      </c>
      <c r="W79" s="75">
        <v>195</v>
      </c>
      <c r="X79" s="75"/>
      <c r="Y79" s="75">
        <f t="shared" si="22"/>
        <v>0</v>
      </c>
      <c r="Z79" s="75">
        <f t="shared" si="22"/>
        <v>0</v>
      </c>
      <c r="AA79" s="75">
        <f t="shared" si="22"/>
        <v>0</v>
      </c>
      <c r="AB79" s="75">
        <f t="shared" si="22"/>
        <v>200</v>
      </c>
      <c r="AC79" s="20"/>
      <c r="AD79" s="20"/>
      <c r="AE79" s="20"/>
      <c r="AF79" s="20"/>
      <c r="AG79" s="19">
        <v>0</v>
      </c>
      <c r="AH79" s="19"/>
      <c r="AI79" s="67"/>
      <c r="AJ79" s="158"/>
      <c r="AK79" s="159"/>
      <c r="AL79" s="159"/>
      <c r="AM79" s="414"/>
      <c r="AN79" s="420"/>
      <c r="AO79" s="420"/>
      <c r="AP79" s="414"/>
      <c r="AQ79" s="417"/>
      <c r="AT79" s="53"/>
      <c r="AU79" s="53"/>
      <c r="AV79" s="53"/>
      <c r="AW79" s="53"/>
      <c r="AX79" s="53"/>
      <c r="AY79" s="52"/>
    </row>
    <row r="80" spans="1:51" s="5" customFormat="1" ht="49.5" customHeight="1" thickBot="1">
      <c r="A80" s="383"/>
      <c r="B80" s="386"/>
      <c r="C80" s="392"/>
      <c r="D80" s="392"/>
      <c r="E80" s="392"/>
      <c r="F80" s="392"/>
      <c r="G80" s="39" t="s">
        <v>14</v>
      </c>
      <c r="H80" s="76">
        <f>H76</f>
        <v>2642520567.825875</v>
      </c>
      <c r="I80" s="92">
        <f aca="true" t="shared" si="23" ref="I80:AB80">I76</f>
        <v>279700000</v>
      </c>
      <c r="J80" s="76">
        <v>279700000</v>
      </c>
      <c r="K80" s="76">
        <v>243630107</v>
      </c>
      <c r="L80" s="76">
        <v>243630106</v>
      </c>
      <c r="M80" s="76">
        <v>183303796</v>
      </c>
      <c r="N80" s="76">
        <f t="shared" si="23"/>
        <v>0</v>
      </c>
      <c r="O80" s="76">
        <f t="shared" si="23"/>
        <v>0</v>
      </c>
      <c r="P80" s="76">
        <f t="shared" si="23"/>
        <v>0</v>
      </c>
      <c r="Q80" s="76">
        <f t="shared" si="23"/>
        <v>0</v>
      </c>
      <c r="R80" s="76">
        <f t="shared" si="23"/>
        <v>1189991312.2</v>
      </c>
      <c r="S80" s="76">
        <f t="shared" si="23"/>
        <v>0</v>
      </c>
      <c r="T80" s="76">
        <f t="shared" si="23"/>
        <v>0</v>
      </c>
      <c r="U80" s="76">
        <f t="shared" si="23"/>
        <v>0</v>
      </c>
      <c r="V80" s="76">
        <f t="shared" si="23"/>
        <v>0</v>
      </c>
      <c r="W80" s="76">
        <f t="shared" si="23"/>
        <v>790919978.71</v>
      </c>
      <c r="X80" s="76"/>
      <c r="Y80" s="76">
        <f t="shared" si="23"/>
        <v>0</v>
      </c>
      <c r="Z80" s="76">
        <f t="shared" si="23"/>
        <v>0</v>
      </c>
      <c r="AA80" s="76">
        <f t="shared" si="23"/>
        <v>0</v>
      </c>
      <c r="AB80" s="76">
        <f t="shared" si="23"/>
        <v>417979170.915875</v>
      </c>
      <c r="AC80" s="69"/>
      <c r="AD80" s="69"/>
      <c r="AE80" s="69"/>
      <c r="AF80" s="69"/>
      <c r="AG80" s="69">
        <v>40191959</v>
      </c>
      <c r="AH80" s="69"/>
      <c r="AI80" s="70"/>
      <c r="AJ80" s="142"/>
      <c r="AK80" s="143"/>
      <c r="AL80" s="143"/>
      <c r="AM80" s="415"/>
      <c r="AN80" s="421"/>
      <c r="AO80" s="421"/>
      <c r="AP80" s="415"/>
      <c r="AQ80" s="418"/>
      <c r="AR80" s="55"/>
      <c r="AT80" s="52"/>
      <c r="AU80" s="52"/>
      <c r="AV80" s="52"/>
      <c r="AW80" s="52"/>
      <c r="AX80" s="52"/>
      <c r="AY80" s="52"/>
    </row>
    <row r="81" spans="1:43" s="5" customFormat="1" ht="15" customHeight="1">
      <c r="A81" s="381" t="s">
        <v>122</v>
      </c>
      <c r="B81" s="384">
        <v>13</v>
      </c>
      <c r="C81" s="390" t="s">
        <v>123</v>
      </c>
      <c r="D81" s="390" t="s">
        <v>108</v>
      </c>
      <c r="E81" s="390">
        <v>440</v>
      </c>
      <c r="F81" s="390">
        <v>177</v>
      </c>
      <c r="G81" s="37" t="s">
        <v>9</v>
      </c>
      <c r="H81" s="72">
        <v>500</v>
      </c>
      <c r="I81" s="81">
        <v>56</v>
      </c>
      <c r="J81" s="72">
        <v>56</v>
      </c>
      <c r="K81" s="72">
        <v>56</v>
      </c>
      <c r="L81" s="72">
        <v>56</v>
      </c>
      <c r="M81" s="72">
        <v>125</v>
      </c>
      <c r="N81" s="72"/>
      <c r="O81" s="72"/>
      <c r="P81" s="72"/>
      <c r="Q81" s="72"/>
      <c r="R81" s="72">
        <v>125</v>
      </c>
      <c r="S81" s="72"/>
      <c r="T81" s="72"/>
      <c r="U81" s="72"/>
      <c r="V81" s="72"/>
      <c r="W81" s="72">
        <v>125</v>
      </c>
      <c r="X81" s="72"/>
      <c r="Y81" s="72"/>
      <c r="Z81" s="72"/>
      <c r="AA81" s="72"/>
      <c r="AB81" s="72">
        <v>69</v>
      </c>
      <c r="AC81" s="17"/>
      <c r="AD81" s="17"/>
      <c r="AE81" s="17"/>
      <c r="AF81" s="17"/>
      <c r="AG81" s="13">
        <v>35</v>
      </c>
      <c r="AH81" s="13"/>
      <c r="AI81" s="66"/>
      <c r="AJ81" s="156"/>
      <c r="AK81" s="157">
        <f>AG85/M85</f>
        <v>0.28</v>
      </c>
      <c r="AL81" s="157">
        <f>(AG83+L81)/H81</f>
        <v>0.112</v>
      </c>
      <c r="AM81" s="413" t="s">
        <v>364</v>
      </c>
      <c r="AN81" s="419" t="s">
        <v>171</v>
      </c>
      <c r="AO81" s="419" t="s">
        <v>171</v>
      </c>
      <c r="AP81" s="413" t="s">
        <v>365</v>
      </c>
      <c r="AQ81" s="416" t="s">
        <v>366</v>
      </c>
    </row>
    <row r="82" spans="1:43" s="5" customFormat="1" ht="15">
      <c r="A82" s="382"/>
      <c r="B82" s="385"/>
      <c r="C82" s="391"/>
      <c r="D82" s="391"/>
      <c r="E82" s="391"/>
      <c r="F82" s="391"/>
      <c r="G82" s="38" t="s">
        <v>10</v>
      </c>
      <c r="H82" s="63">
        <f>+L82+M82+R82+W82+AB82</f>
        <v>3631172217.630462</v>
      </c>
      <c r="I82" s="93">
        <v>627036384</v>
      </c>
      <c r="J82" s="73">
        <v>627036384</v>
      </c>
      <c r="K82" s="63">
        <v>509081448</v>
      </c>
      <c r="L82" s="63">
        <v>496056248</v>
      </c>
      <c r="M82" s="73">
        <v>0</v>
      </c>
      <c r="N82" s="63"/>
      <c r="O82" s="63"/>
      <c r="P82" s="63"/>
      <c r="Q82" s="63"/>
      <c r="R82" s="73">
        <v>1219830742.77</v>
      </c>
      <c r="S82" s="63"/>
      <c r="T82" s="63"/>
      <c r="U82" s="63"/>
      <c r="V82" s="63"/>
      <c r="W82" s="73">
        <v>1262072279.9085</v>
      </c>
      <c r="X82" s="63"/>
      <c r="Y82" s="63"/>
      <c r="Z82" s="63"/>
      <c r="AA82" s="63"/>
      <c r="AB82" s="73">
        <v>653212946.951962</v>
      </c>
      <c r="AC82" s="62"/>
      <c r="AD82" s="62"/>
      <c r="AE82" s="62"/>
      <c r="AF82" s="62"/>
      <c r="AG82" s="62">
        <v>0</v>
      </c>
      <c r="AH82" s="62"/>
      <c r="AI82" s="67"/>
      <c r="AJ82" s="139"/>
      <c r="AK82" s="140">
        <v>0</v>
      </c>
      <c r="AL82" s="140">
        <f>(AG82+L82)/H82</f>
        <v>0.13661049883326762</v>
      </c>
      <c r="AM82" s="414"/>
      <c r="AN82" s="420"/>
      <c r="AO82" s="420"/>
      <c r="AP82" s="414"/>
      <c r="AQ82" s="417"/>
    </row>
    <row r="83" spans="1:43" s="5" customFormat="1" ht="18">
      <c r="A83" s="382"/>
      <c r="B83" s="385"/>
      <c r="C83" s="391"/>
      <c r="D83" s="391"/>
      <c r="E83" s="391"/>
      <c r="F83" s="391"/>
      <c r="G83" s="38" t="s">
        <v>11</v>
      </c>
      <c r="H83" s="74"/>
      <c r="I83" s="91"/>
      <c r="J83" s="74"/>
      <c r="K83" s="74"/>
      <c r="L83" s="74"/>
      <c r="M83" s="74"/>
      <c r="N83" s="74"/>
      <c r="O83" s="74"/>
      <c r="P83" s="74"/>
      <c r="Q83" s="74"/>
      <c r="R83" s="74"/>
      <c r="S83" s="74"/>
      <c r="T83" s="74"/>
      <c r="U83" s="74"/>
      <c r="V83" s="74"/>
      <c r="W83" s="74"/>
      <c r="X83" s="74"/>
      <c r="Y83" s="74"/>
      <c r="Z83" s="74"/>
      <c r="AA83" s="74"/>
      <c r="AB83" s="74"/>
      <c r="AC83" s="18"/>
      <c r="AD83" s="18"/>
      <c r="AE83" s="18"/>
      <c r="AF83" s="18"/>
      <c r="AG83" s="19"/>
      <c r="AH83" s="19"/>
      <c r="AI83" s="67"/>
      <c r="AJ83" s="141"/>
      <c r="AK83" s="140"/>
      <c r="AL83" s="140"/>
      <c r="AM83" s="414"/>
      <c r="AN83" s="420"/>
      <c r="AO83" s="420"/>
      <c r="AP83" s="414"/>
      <c r="AQ83" s="417"/>
    </row>
    <row r="84" spans="1:43" s="5" customFormat="1" ht="18">
      <c r="A84" s="382"/>
      <c r="B84" s="385"/>
      <c r="C84" s="391"/>
      <c r="D84" s="391"/>
      <c r="E84" s="391"/>
      <c r="F84" s="391"/>
      <c r="G84" s="38" t="s">
        <v>12</v>
      </c>
      <c r="H84" s="79"/>
      <c r="I84" s="91"/>
      <c r="J84" s="79"/>
      <c r="K84" s="79"/>
      <c r="L84" s="79"/>
      <c r="M84" s="79">
        <v>383607921</v>
      </c>
      <c r="N84" s="79"/>
      <c r="O84" s="79"/>
      <c r="P84" s="79"/>
      <c r="Q84" s="79"/>
      <c r="R84" s="79"/>
      <c r="S84" s="79"/>
      <c r="T84" s="79"/>
      <c r="U84" s="79"/>
      <c r="V84" s="79"/>
      <c r="W84" s="79"/>
      <c r="X84" s="79"/>
      <c r="Y84" s="79"/>
      <c r="Z84" s="79"/>
      <c r="AA84" s="79"/>
      <c r="AB84" s="79"/>
      <c r="AC84" s="21"/>
      <c r="AD84" s="21"/>
      <c r="AE84" s="21"/>
      <c r="AF84" s="21"/>
      <c r="AG84" s="62">
        <v>66417407</v>
      </c>
      <c r="AH84" s="62"/>
      <c r="AI84" s="62"/>
      <c r="AJ84" s="141"/>
      <c r="AK84" s="140"/>
      <c r="AL84" s="140"/>
      <c r="AM84" s="414"/>
      <c r="AN84" s="420"/>
      <c r="AO84" s="420"/>
      <c r="AP84" s="414"/>
      <c r="AQ84" s="417"/>
    </row>
    <row r="85" spans="1:45" s="5" customFormat="1" ht="15">
      <c r="A85" s="382"/>
      <c r="B85" s="385"/>
      <c r="C85" s="391"/>
      <c r="D85" s="391"/>
      <c r="E85" s="391"/>
      <c r="F85" s="391"/>
      <c r="G85" s="38" t="s">
        <v>13</v>
      </c>
      <c r="H85" s="75">
        <f>+H81+H83</f>
        <v>500</v>
      </c>
      <c r="I85" s="82">
        <f aca="true" t="shared" si="24" ref="I85:AA85">+I81+I83</f>
        <v>56</v>
      </c>
      <c r="J85" s="75">
        <v>56</v>
      </c>
      <c r="K85" s="75">
        <v>56</v>
      </c>
      <c r="L85" s="75">
        <v>56</v>
      </c>
      <c r="M85" s="75">
        <v>125</v>
      </c>
      <c r="N85" s="75">
        <f t="shared" si="24"/>
        <v>0</v>
      </c>
      <c r="O85" s="75">
        <f t="shared" si="24"/>
        <v>0</v>
      </c>
      <c r="P85" s="75">
        <f t="shared" si="24"/>
        <v>0</v>
      </c>
      <c r="Q85" s="75">
        <f t="shared" si="24"/>
        <v>0</v>
      </c>
      <c r="R85" s="75">
        <f t="shared" si="24"/>
        <v>125</v>
      </c>
      <c r="S85" s="75">
        <f t="shared" si="24"/>
        <v>0</v>
      </c>
      <c r="T85" s="75">
        <f t="shared" si="24"/>
        <v>0</v>
      </c>
      <c r="U85" s="75">
        <f t="shared" si="24"/>
        <v>0</v>
      </c>
      <c r="V85" s="75">
        <f t="shared" si="24"/>
        <v>0</v>
      </c>
      <c r="W85" s="75">
        <v>125</v>
      </c>
      <c r="X85" s="75"/>
      <c r="Y85" s="75">
        <f t="shared" si="24"/>
        <v>0</v>
      </c>
      <c r="Z85" s="75">
        <f t="shared" si="24"/>
        <v>0</v>
      </c>
      <c r="AA85" s="75">
        <f t="shared" si="24"/>
        <v>0</v>
      </c>
      <c r="AB85" s="75">
        <v>69</v>
      </c>
      <c r="AC85" s="20"/>
      <c r="AD85" s="20"/>
      <c r="AE85" s="20"/>
      <c r="AF85" s="20"/>
      <c r="AG85" s="19">
        <v>35</v>
      </c>
      <c r="AH85" s="19"/>
      <c r="AI85" s="67"/>
      <c r="AJ85" s="158"/>
      <c r="AK85" s="159"/>
      <c r="AL85" s="159"/>
      <c r="AM85" s="414"/>
      <c r="AN85" s="420"/>
      <c r="AO85" s="420"/>
      <c r="AP85" s="414"/>
      <c r="AQ85" s="417"/>
      <c r="AS85" s="57"/>
    </row>
    <row r="86" spans="1:44" s="5" customFormat="1" ht="15" thickBot="1">
      <c r="A86" s="382"/>
      <c r="B86" s="386"/>
      <c r="C86" s="392"/>
      <c r="D86" s="392"/>
      <c r="E86" s="392"/>
      <c r="F86" s="392"/>
      <c r="G86" s="39" t="s">
        <v>14</v>
      </c>
      <c r="H86" s="76">
        <f>H82</f>
        <v>3631172217.630462</v>
      </c>
      <c r="I86" s="92">
        <f>I82</f>
        <v>627036384</v>
      </c>
      <c r="J86" s="76">
        <v>627036384</v>
      </c>
      <c r="K86" s="76">
        <v>509081448</v>
      </c>
      <c r="L86" s="76">
        <v>496056248</v>
      </c>
      <c r="M86" s="76">
        <v>0</v>
      </c>
      <c r="N86" s="76">
        <f aca="true" t="shared" si="25" ref="N86:AB86">N82</f>
        <v>0</v>
      </c>
      <c r="O86" s="76">
        <f t="shared" si="25"/>
        <v>0</v>
      </c>
      <c r="P86" s="76">
        <f t="shared" si="25"/>
        <v>0</v>
      </c>
      <c r="Q86" s="76">
        <f t="shared" si="25"/>
        <v>0</v>
      </c>
      <c r="R86" s="76">
        <f t="shared" si="25"/>
        <v>1219830742.77</v>
      </c>
      <c r="S86" s="76">
        <f t="shared" si="25"/>
        <v>0</v>
      </c>
      <c r="T86" s="76">
        <f t="shared" si="25"/>
        <v>0</v>
      </c>
      <c r="U86" s="76">
        <f t="shared" si="25"/>
        <v>0</v>
      </c>
      <c r="V86" s="76">
        <f t="shared" si="25"/>
        <v>0</v>
      </c>
      <c r="W86" s="76">
        <f>W82</f>
        <v>1262072279.9085</v>
      </c>
      <c r="X86" s="76"/>
      <c r="Y86" s="76">
        <f t="shared" si="25"/>
        <v>0</v>
      </c>
      <c r="Z86" s="76">
        <f t="shared" si="25"/>
        <v>0</v>
      </c>
      <c r="AA86" s="76">
        <f t="shared" si="25"/>
        <v>0</v>
      </c>
      <c r="AB86" s="76">
        <f t="shared" si="25"/>
        <v>653212946.951962</v>
      </c>
      <c r="AC86" s="69"/>
      <c r="AD86" s="69"/>
      <c r="AE86" s="69"/>
      <c r="AF86" s="69"/>
      <c r="AG86" s="69">
        <v>66417407</v>
      </c>
      <c r="AH86" s="69"/>
      <c r="AI86" s="70"/>
      <c r="AJ86" s="142"/>
      <c r="AK86" s="143"/>
      <c r="AL86" s="143"/>
      <c r="AM86" s="415"/>
      <c r="AN86" s="421"/>
      <c r="AO86" s="421"/>
      <c r="AP86" s="415"/>
      <c r="AQ86" s="418"/>
      <c r="AR86" s="55"/>
    </row>
    <row r="87" spans="1:43" s="5" customFormat="1" ht="15" customHeight="1">
      <c r="A87" s="382"/>
      <c r="B87" s="384">
        <v>14</v>
      </c>
      <c r="C87" s="390" t="s">
        <v>124</v>
      </c>
      <c r="D87" s="390" t="s">
        <v>107</v>
      </c>
      <c r="E87" s="390">
        <v>440</v>
      </c>
      <c r="F87" s="390">
        <v>177</v>
      </c>
      <c r="G87" s="37" t="s">
        <v>9</v>
      </c>
      <c r="H87" s="72">
        <v>2</v>
      </c>
      <c r="I87" s="81">
        <v>0.5</v>
      </c>
      <c r="J87" s="81">
        <v>0.5</v>
      </c>
      <c r="K87" s="72">
        <v>0.5</v>
      </c>
      <c r="L87" s="72">
        <v>0.5</v>
      </c>
      <c r="M87" s="82">
        <v>1</v>
      </c>
      <c r="N87" s="84"/>
      <c r="O87" s="84"/>
      <c r="P87" s="84"/>
      <c r="Q87" s="84"/>
      <c r="R87" s="75">
        <v>1.5</v>
      </c>
      <c r="S87" s="84"/>
      <c r="T87" s="84"/>
      <c r="U87" s="84"/>
      <c r="V87" s="84"/>
      <c r="W87" s="75">
        <v>1.7</v>
      </c>
      <c r="X87" s="84"/>
      <c r="Y87" s="84"/>
      <c r="Z87" s="84"/>
      <c r="AA87" s="84"/>
      <c r="AB87" s="75">
        <v>2</v>
      </c>
      <c r="AC87" s="17"/>
      <c r="AD87" s="17"/>
      <c r="AE87" s="17"/>
      <c r="AF87" s="17"/>
      <c r="AG87" s="13">
        <v>0.25</v>
      </c>
      <c r="AH87" s="13"/>
      <c r="AI87" s="66"/>
      <c r="AJ87" s="156"/>
      <c r="AK87" s="157">
        <f>AG91/M91</f>
        <v>0</v>
      </c>
      <c r="AL87" s="157">
        <v>0.011000000000000001</v>
      </c>
      <c r="AM87" s="413" t="s">
        <v>367</v>
      </c>
      <c r="AN87" s="419" t="s">
        <v>171</v>
      </c>
      <c r="AO87" s="419" t="s">
        <v>171</v>
      </c>
      <c r="AP87" s="413" t="s">
        <v>368</v>
      </c>
      <c r="AQ87" s="416" t="s">
        <v>369</v>
      </c>
    </row>
    <row r="88" spans="1:43" s="5" customFormat="1" ht="15">
      <c r="A88" s="382"/>
      <c r="B88" s="385"/>
      <c r="C88" s="391"/>
      <c r="D88" s="391"/>
      <c r="E88" s="391"/>
      <c r="F88" s="391"/>
      <c r="G88" s="38" t="s">
        <v>10</v>
      </c>
      <c r="H88" s="63">
        <f>+L88+M88+R88+W88+AB88</f>
        <v>2799808736.14135</v>
      </c>
      <c r="I88" s="93">
        <v>94398882</v>
      </c>
      <c r="J88" s="73">
        <v>94398882</v>
      </c>
      <c r="K88" s="63">
        <v>52491882</v>
      </c>
      <c r="L88" s="63">
        <v>52491564</v>
      </c>
      <c r="M88" s="73">
        <v>592217000</v>
      </c>
      <c r="N88" s="63"/>
      <c r="O88" s="63"/>
      <c r="P88" s="63"/>
      <c r="Q88" s="63"/>
      <c r="R88" s="73">
        <v>831107658.68</v>
      </c>
      <c r="S88" s="63"/>
      <c r="T88" s="63"/>
      <c r="U88" s="63"/>
      <c r="V88" s="63"/>
      <c r="W88" s="73">
        <v>868918041.614</v>
      </c>
      <c r="X88" s="63"/>
      <c r="Y88" s="63"/>
      <c r="Z88" s="63"/>
      <c r="AA88" s="63"/>
      <c r="AB88" s="73">
        <v>455074471.84735</v>
      </c>
      <c r="AC88" s="62"/>
      <c r="AD88" s="62"/>
      <c r="AE88" s="62"/>
      <c r="AF88" s="62"/>
      <c r="AG88" s="62">
        <v>90110000</v>
      </c>
      <c r="AH88" s="62"/>
      <c r="AI88" s="67"/>
      <c r="AJ88" s="139"/>
      <c r="AK88" s="140">
        <f>AG88/M88</f>
        <v>0.15215706404915766</v>
      </c>
      <c r="AL88" s="140">
        <f>(AG88+L88)/H88</f>
        <v>0.050932609131197695</v>
      </c>
      <c r="AM88" s="414"/>
      <c r="AN88" s="420"/>
      <c r="AO88" s="420"/>
      <c r="AP88" s="414"/>
      <c r="AQ88" s="417"/>
    </row>
    <row r="89" spans="1:43" s="5" customFormat="1" ht="18">
      <c r="A89" s="382"/>
      <c r="B89" s="385"/>
      <c r="C89" s="391"/>
      <c r="D89" s="391"/>
      <c r="E89" s="391"/>
      <c r="F89" s="391"/>
      <c r="G89" s="38" t="s">
        <v>11</v>
      </c>
      <c r="H89" s="74"/>
      <c r="I89" s="91"/>
      <c r="J89" s="74"/>
      <c r="K89" s="74"/>
      <c r="L89" s="74"/>
      <c r="M89" s="74"/>
      <c r="N89" s="74"/>
      <c r="O89" s="74"/>
      <c r="P89" s="74"/>
      <c r="Q89" s="74"/>
      <c r="R89" s="74"/>
      <c r="S89" s="74"/>
      <c r="T89" s="74"/>
      <c r="U89" s="74"/>
      <c r="V89" s="74"/>
      <c r="W89" s="74"/>
      <c r="X89" s="74"/>
      <c r="Y89" s="74"/>
      <c r="Z89" s="74"/>
      <c r="AA89" s="74"/>
      <c r="AB89" s="74"/>
      <c r="AC89" s="18"/>
      <c r="AD89" s="18"/>
      <c r="AE89" s="18"/>
      <c r="AF89" s="18"/>
      <c r="AG89" s="19"/>
      <c r="AH89" s="19"/>
      <c r="AI89" s="67"/>
      <c r="AJ89" s="141"/>
      <c r="AK89" s="140"/>
      <c r="AL89" s="140"/>
      <c r="AM89" s="414"/>
      <c r="AN89" s="420"/>
      <c r="AO89" s="420"/>
      <c r="AP89" s="414"/>
      <c r="AQ89" s="417"/>
    </row>
    <row r="90" spans="1:43" s="5" customFormat="1" ht="18.75" thickBot="1">
      <c r="A90" s="382"/>
      <c r="B90" s="385"/>
      <c r="C90" s="391"/>
      <c r="D90" s="391"/>
      <c r="E90" s="391"/>
      <c r="F90" s="391"/>
      <c r="G90" s="38" t="s">
        <v>12</v>
      </c>
      <c r="H90" s="79"/>
      <c r="I90" s="91"/>
      <c r="J90" s="79"/>
      <c r="K90" s="79"/>
      <c r="L90" s="79"/>
      <c r="M90" s="79">
        <v>18586968</v>
      </c>
      <c r="N90" s="79"/>
      <c r="O90" s="79"/>
      <c r="P90" s="79"/>
      <c r="Q90" s="79"/>
      <c r="R90" s="79"/>
      <c r="S90" s="79"/>
      <c r="T90" s="79"/>
      <c r="U90" s="79"/>
      <c r="V90" s="79"/>
      <c r="W90" s="79"/>
      <c r="X90" s="79"/>
      <c r="Y90" s="79"/>
      <c r="Z90" s="79"/>
      <c r="AA90" s="79"/>
      <c r="AB90" s="79"/>
      <c r="AC90" s="21"/>
      <c r="AD90" s="21"/>
      <c r="AE90" s="21"/>
      <c r="AF90" s="21"/>
      <c r="AG90" s="62">
        <v>18586968</v>
      </c>
      <c r="AH90" s="62"/>
      <c r="AI90" s="62"/>
      <c r="AJ90" s="141"/>
      <c r="AK90" s="140"/>
      <c r="AL90" s="140"/>
      <c r="AM90" s="414"/>
      <c r="AN90" s="420"/>
      <c r="AO90" s="420"/>
      <c r="AP90" s="414"/>
      <c r="AQ90" s="417"/>
    </row>
    <row r="91" spans="1:43" s="5" customFormat="1" ht="15">
      <c r="A91" s="382"/>
      <c r="B91" s="385"/>
      <c r="C91" s="391"/>
      <c r="D91" s="391"/>
      <c r="E91" s="391"/>
      <c r="F91" s="391"/>
      <c r="G91" s="38" t="s">
        <v>13</v>
      </c>
      <c r="H91" s="75">
        <f>+H87+H89</f>
        <v>2</v>
      </c>
      <c r="I91" s="82">
        <f aca="true" t="shared" si="26" ref="I91:AB91">+I87+I89</f>
        <v>0.5</v>
      </c>
      <c r="J91" s="82">
        <v>0.5</v>
      </c>
      <c r="K91" s="82">
        <v>0.5</v>
      </c>
      <c r="L91" s="82">
        <v>0.5</v>
      </c>
      <c r="M91" s="82">
        <v>1</v>
      </c>
      <c r="N91" s="82">
        <f t="shared" si="26"/>
        <v>0</v>
      </c>
      <c r="O91" s="82">
        <f t="shared" si="26"/>
        <v>0</v>
      </c>
      <c r="P91" s="82">
        <f t="shared" si="26"/>
        <v>0</v>
      </c>
      <c r="Q91" s="82">
        <f t="shared" si="26"/>
        <v>0</v>
      </c>
      <c r="R91" s="82">
        <f t="shared" si="26"/>
        <v>1.5</v>
      </c>
      <c r="S91" s="82">
        <f t="shared" si="26"/>
        <v>0</v>
      </c>
      <c r="T91" s="82">
        <f t="shared" si="26"/>
        <v>0</v>
      </c>
      <c r="U91" s="82">
        <f t="shared" si="26"/>
        <v>0</v>
      </c>
      <c r="V91" s="82">
        <f t="shared" si="26"/>
        <v>0</v>
      </c>
      <c r="W91" s="82">
        <v>1.7</v>
      </c>
      <c r="X91" s="82"/>
      <c r="Y91" s="82">
        <f t="shared" si="26"/>
        <v>0</v>
      </c>
      <c r="Z91" s="82">
        <f t="shared" si="26"/>
        <v>0</v>
      </c>
      <c r="AA91" s="82">
        <f t="shared" si="26"/>
        <v>0</v>
      </c>
      <c r="AB91" s="82">
        <f t="shared" si="26"/>
        <v>2</v>
      </c>
      <c r="AC91" s="20"/>
      <c r="AD91" s="20"/>
      <c r="AE91" s="20"/>
      <c r="AF91" s="20"/>
      <c r="AG91" s="19"/>
      <c r="AH91" s="19"/>
      <c r="AI91" s="67"/>
      <c r="AJ91" s="158"/>
      <c r="AK91" s="157"/>
      <c r="AL91" s="159"/>
      <c r="AM91" s="414"/>
      <c r="AN91" s="420"/>
      <c r="AO91" s="420"/>
      <c r="AP91" s="414"/>
      <c r="AQ91" s="417"/>
    </row>
    <row r="92" spans="1:43" s="5" customFormat="1" ht="15" thickBot="1">
      <c r="A92" s="382"/>
      <c r="B92" s="386"/>
      <c r="C92" s="392"/>
      <c r="D92" s="392"/>
      <c r="E92" s="392"/>
      <c r="F92" s="392"/>
      <c r="G92" s="39" t="s">
        <v>14</v>
      </c>
      <c r="H92" s="76">
        <f>H88</f>
        <v>2799808736.14135</v>
      </c>
      <c r="I92" s="92">
        <f aca="true" t="shared" si="27" ref="I92:AB92">I88</f>
        <v>94398882</v>
      </c>
      <c r="J92" s="76">
        <v>94398882</v>
      </c>
      <c r="K92" s="76">
        <v>52491882</v>
      </c>
      <c r="L92" s="76">
        <v>52491564</v>
      </c>
      <c r="M92" s="76">
        <v>610803968</v>
      </c>
      <c r="N92" s="76">
        <f t="shared" si="27"/>
        <v>0</v>
      </c>
      <c r="O92" s="76">
        <f t="shared" si="27"/>
        <v>0</v>
      </c>
      <c r="P92" s="76">
        <f t="shared" si="27"/>
        <v>0</v>
      </c>
      <c r="Q92" s="76">
        <f t="shared" si="27"/>
        <v>0</v>
      </c>
      <c r="R92" s="73">
        <f t="shared" si="27"/>
        <v>831107658.68</v>
      </c>
      <c r="S92" s="76">
        <f t="shared" si="27"/>
        <v>0</v>
      </c>
      <c r="T92" s="76">
        <f t="shared" si="27"/>
        <v>0</v>
      </c>
      <c r="U92" s="76">
        <f t="shared" si="27"/>
        <v>0</v>
      </c>
      <c r="V92" s="76">
        <f t="shared" si="27"/>
        <v>0</v>
      </c>
      <c r="W92" s="73">
        <f t="shared" si="27"/>
        <v>868918041.614</v>
      </c>
      <c r="X92" s="76"/>
      <c r="Y92" s="76">
        <f t="shared" si="27"/>
        <v>0</v>
      </c>
      <c r="Z92" s="76">
        <f t="shared" si="27"/>
        <v>0</v>
      </c>
      <c r="AA92" s="76">
        <f t="shared" si="27"/>
        <v>0</v>
      </c>
      <c r="AB92" s="73">
        <f t="shared" si="27"/>
        <v>455074471.84735</v>
      </c>
      <c r="AC92" s="69"/>
      <c r="AD92" s="69"/>
      <c r="AE92" s="69"/>
      <c r="AF92" s="69"/>
      <c r="AG92" s="69">
        <v>108696968</v>
      </c>
      <c r="AH92" s="69"/>
      <c r="AI92" s="70"/>
      <c r="AJ92" s="142"/>
      <c r="AK92" s="143"/>
      <c r="AL92" s="143"/>
      <c r="AM92" s="415"/>
      <c r="AN92" s="421"/>
      <c r="AO92" s="421"/>
      <c r="AP92" s="415"/>
      <c r="AQ92" s="418"/>
    </row>
    <row r="93" spans="1:43" s="5" customFormat="1" ht="15" customHeight="1">
      <c r="A93" s="382"/>
      <c r="B93" s="384">
        <v>15</v>
      </c>
      <c r="C93" s="390" t="s">
        <v>125</v>
      </c>
      <c r="D93" s="390" t="s">
        <v>106</v>
      </c>
      <c r="E93" s="390">
        <v>440</v>
      </c>
      <c r="F93" s="390">
        <v>177</v>
      </c>
      <c r="G93" s="37" t="s">
        <v>9</v>
      </c>
      <c r="H93" s="72">
        <v>4</v>
      </c>
      <c r="I93" s="81">
        <v>4</v>
      </c>
      <c r="J93" s="72">
        <v>4</v>
      </c>
      <c r="K93" s="72">
        <v>4</v>
      </c>
      <c r="L93" s="72">
        <v>4</v>
      </c>
      <c r="M93" s="72">
        <v>4</v>
      </c>
      <c r="N93" s="72"/>
      <c r="O93" s="72"/>
      <c r="P93" s="72"/>
      <c r="Q93" s="72"/>
      <c r="R93" s="72">
        <v>4</v>
      </c>
      <c r="S93" s="72"/>
      <c r="T93" s="72"/>
      <c r="U93" s="72"/>
      <c r="V93" s="72"/>
      <c r="W93" s="72">
        <v>4</v>
      </c>
      <c r="X93" s="72"/>
      <c r="Y93" s="72"/>
      <c r="Z93" s="72"/>
      <c r="AA93" s="72"/>
      <c r="AB93" s="72">
        <v>4</v>
      </c>
      <c r="AC93" s="17"/>
      <c r="AD93" s="17"/>
      <c r="AE93" s="17"/>
      <c r="AF93" s="17"/>
      <c r="AG93" s="13">
        <v>4</v>
      </c>
      <c r="AH93" s="13"/>
      <c r="AI93" s="66"/>
      <c r="AJ93" s="156"/>
      <c r="AK93" s="157"/>
      <c r="AL93" s="157">
        <f>(AG93+L93)/(K93+M93+R93+W93+AB93)</f>
        <v>0.4</v>
      </c>
      <c r="AM93" s="413" t="s">
        <v>370</v>
      </c>
      <c r="AN93" s="413" t="s">
        <v>171</v>
      </c>
      <c r="AO93" s="413" t="s">
        <v>171</v>
      </c>
      <c r="AP93" s="413" t="s">
        <v>371</v>
      </c>
      <c r="AQ93" s="416" t="s">
        <v>372</v>
      </c>
    </row>
    <row r="94" spans="1:43" s="5" customFormat="1" ht="15">
      <c r="A94" s="382"/>
      <c r="B94" s="385"/>
      <c r="C94" s="391"/>
      <c r="D94" s="391"/>
      <c r="E94" s="391"/>
      <c r="F94" s="391"/>
      <c r="G94" s="38" t="s">
        <v>10</v>
      </c>
      <c r="H94" s="63">
        <f>+L94+M94+R94+W94+AB94</f>
        <v>3202825454.177012</v>
      </c>
      <c r="I94" s="93">
        <v>417445330</v>
      </c>
      <c r="J94" s="73">
        <v>417445330</v>
      </c>
      <c r="K94" s="63">
        <v>382170830</v>
      </c>
      <c r="L94" s="63">
        <v>377155900</v>
      </c>
      <c r="M94" s="73">
        <v>629964000</v>
      </c>
      <c r="N94" s="63"/>
      <c r="O94" s="63"/>
      <c r="P94" s="63"/>
      <c r="Q94" s="63"/>
      <c r="R94" s="73">
        <v>836026952.65</v>
      </c>
      <c r="S94" s="63"/>
      <c r="T94" s="63"/>
      <c r="U94" s="63"/>
      <c r="V94" s="63"/>
      <c r="W94" s="73">
        <v>885040800.2825</v>
      </c>
      <c r="X94" s="63"/>
      <c r="Y94" s="63"/>
      <c r="Z94" s="63"/>
      <c r="AA94" s="63"/>
      <c r="AB94" s="73">
        <v>474637801.244512</v>
      </c>
      <c r="AC94" s="62"/>
      <c r="AD94" s="62"/>
      <c r="AE94" s="62"/>
      <c r="AF94" s="62"/>
      <c r="AG94" s="62">
        <v>119402000</v>
      </c>
      <c r="AH94" s="62"/>
      <c r="AI94" s="67"/>
      <c r="AJ94" s="139"/>
      <c r="AK94" s="140"/>
      <c r="AL94" s="140">
        <f>(AG94+L94)/H94</f>
        <v>0.15503745274423453</v>
      </c>
      <c r="AM94" s="414"/>
      <c r="AN94" s="414"/>
      <c r="AO94" s="414"/>
      <c r="AP94" s="414"/>
      <c r="AQ94" s="417"/>
    </row>
    <row r="95" spans="1:43" s="5" customFormat="1" ht="18">
      <c r="A95" s="382"/>
      <c r="B95" s="385"/>
      <c r="C95" s="391"/>
      <c r="D95" s="391"/>
      <c r="E95" s="391"/>
      <c r="F95" s="391"/>
      <c r="G95" s="38" t="s">
        <v>11</v>
      </c>
      <c r="H95" s="74"/>
      <c r="I95" s="91"/>
      <c r="J95" s="74"/>
      <c r="K95" s="74"/>
      <c r="L95" s="74"/>
      <c r="M95" s="74"/>
      <c r="N95" s="74"/>
      <c r="O95" s="74"/>
      <c r="P95" s="74"/>
      <c r="Q95" s="74"/>
      <c r="R95" s="74"/>
      <c r="S95" s="74"/>
      <c r="T95" s="74"/>
      <c r="U95" s="74"/>
      <c r="V95" s="74"/>
      <c r="W95" s="74"/>
      <c r="X95" s="74"/>
      <c r="Y95" s="74"/>
      <c r="Z95" s="74"/>
      <c r="AA95" s="74"/>
      <c r="AB95" s="74"/>
      <c r="AC95" s="18"/>
      <c r="AD95" s="18"/>
      <c r="AE95" s="18"/>
      <c r="AF95" s="18"/>
      <c r="AG95" s="19"/>
      <c r="AH95" s="19"/>
      <c r="AI95" s="67"/>
      <c r="AJ95" s="141"/>
      <c r="AK95" s="140"/>
      <c r="AL95" s="140"/>
      <c r="AM95" s="414"/>
      <c r="AN95" s="414"/>
      <c r="AO95" s="414"/>
      <c r="AP95" s="414"/>
      <c r="AQ95" s="417"/>
    </row>
    <row r="96" spans="1:43" s="5" customFormat="1" ht="18">
      <c r="A96" s="382"/>
      <c r="B96" s="385"/>
      <c r="C96" s="391"/>
      <c r="D96" s="391"/>
      <c r="E96" s="391"/>
      <c r="F96" s="391"/>
      <c r="G96" s="38" t="s">
        <v>12</v>
      </c>
      <c r="H96" s="79"/>
      <c r="I96" s="91"/>
      <c r="J96" s="79"/>
      <c r="K96" s="79"/>
      <c r="L96" s="79"/>
      <c r="M96" s="79">
        <v>260228091</v>
      </c>
      <c r="N96" s="79"/>
      <c r="O96" s="79"/>
      <c r="P96" s="79"/>
      <c r="Q96" s="79"/>
      <c r="R96" s="79"/>
      <c r="S96" s="79"/>
      <c r="T96" s="79"/>
      <c r="U96" s="79"/>
      <c r="V96" s="79"/>
      <c r="W96" s="79"/>
      <c r="X96" s="79"/>
      <c r="Y96" s="79"/>
      <c r="Z96" s="79"/>
      <c r="AA96" s="79"/>
      <c r="AB96" s="79"/>
      <c r="AC96" s="21"/>
      <c r="AD96" s="21"/>
      <c r="AE96" s="21"/>
      <c r="AF96" s="21"/>
      <c r="AG96" s="62">
        <v>56482233</v>
      </c>
      <c r="AH96" s="62"/>
      <c r="AI96" s="62"/>
      <c r="AJ96" s="144"/>
      <c r="AK96" s="145"/>
      <c r="AL96" s="145"/>
      <c r="AM96" s="414"/>
      <c r="AN96" s="414"/>
      <c r="AO96" s="414"/>
      <c r="AP96" s="414"/>
      <c r="AQ96" s="417"/>
    </row>
    <row r="97" spans="1:44" s="5" customFormat="1" ht="15">
      <c r="A97" s="382"/>
      <c r="B97" s="385"/>
      <c r="C97" s="391"/>
      <c r="D97" s="391"/>
      <c r="E97" s="391"/>
      <c r="F97" s="391"/>
      <c r="G97" s="38" t="s">
        <v>13</v>
      </c>
      <c r="H97" s="75">
        <f>+H93+H95</f>
        <v>4</v>
      </c>
      <c r="I97" s="82">
        <f>+I93+I95</f>
        <v>4</v>
      </c>
      <c r="J97" s="75">
        <v>4</v>
      </c>
      <c r="K97" s="75">
        <v>4</v>
      </c>
      <c r="L97" s="75">
        <v>4</v>
      </c>
      <c r="M97" s="75">
        <v>4</v>
      </c>
      <c r="N97" s="75">
        <f aca="true" t="shared" si="28" ref="N97:AB97">+N93+N95</f>
        <v>0</v>
      </c>
      <c r="O97" s="75">
        <f t="shared" si="28"/>
        <v>0</v>
      </c>
      <c r="P97" s="75">
        <f t="shared" si="28"/>
        <v>0</v>
      </c>
      <c r="Q97" s="75">
        <f t="shared" si="28"/>
        <v>0</v>
      </c>
      <c r="R97" s="75">
        <f t="shared" si="28"/>
        <v>4</v>
      </c>
      <c r="S97" s="75">
        <f t="shared" si="28"/>
        <v>0</v>
      </c>
      <c r="T97" s="75">
        <f t="shared" si="28"/>
        <v>0</v>
      </c>
      <c r="U97" s="75">
        <f t="shared" si="28"/>
        <v>0</v>
      </c>
      <c r="V97" s="75">
        <f t="shared" si="28"/>
        <v>0</v>
      </c>
      <c r="W97" s="75">
        <v>4</v>
      </c>
      <c r="X97" s="75"/>
      <c r="Y97" s="75">
        <f t="shared" si="28"/>
        <v>0</v>
      </c>
      <c r="Z97" s="75">
        <f t="shared" si="28"/>
        <v>0</v>
      </c>
      <c r="AA97" s="75">
        <f t="shared" si="28"/>
        <v>0</v>
      </c>
      <c r="AB97" s="75">
        <f t="shared" si="28"/>
        <v>4</v>
      </c>
      <c r="AC97" s="20"/>
      <c r="AD97" s="20"/>
      <c r="AE97" s="20"/>
      <c r="AF97" s="20"/>
      <c r="AG97" s="19"/>
      <c r="AH97" s="19"/>
      <c r="AI97" s="67"/>
      <c r="AJ97" s="162"/>
      <c r="AK97" s="163"/>
      <c r="AL97" s="163">
        <v>1</v>
      </c>
      <c r="AM97" s="431"/>
      <c r="AN97" s="414"/>
      <c r="AO97" s="414"/>
      <c r="AP97" s="414"/>
      <c r="AQ97" s="417"/>
      <c r="AR97" s="55"/>
    </row>
    <row r="98" spans="1:44" s="5" customFormat="1" ht="15" thickBot="1">
      <c r="A98" s="383"/>
      <c r="B98" s="386"/>
      <c r="C98" s="392"/>
      <c r="D98" s="392"/>
      <c r="E98" s="392"/>
      <c r="F98" s="392"/>
      <c r="G98" s="39" t="s">
        <v>14</v>
      </c>
      <c r="H98" s="76">
        <f>H94</f>
        <v>3202825454.177012</v>
      </c>
      <c r="I98" s="92">
        <f>I94</f>
        <v>417445330</v>
      </c>
      <c r="J98" s="76">
        <v>417445330</v>
      </c>
      <c r="K98" s="76">
        <v>382170830</v>
      </c>
      <c r="L98" s="76">
        <v>377155900</v>
      </c>
      <c r="M98" s="76">
        <v>890192091</v>
      </c>
      <c r="N98" s="76">
        <f aca="true" t="shared" si="29" ref="N98:AB98">N94</f>
        <v>0</v>
      </c>
      <c r="O98" s="76">
        <f t="shared" si="29"/>
        <v>0</v>
      </c>
      <c r="P98" s="76">
        <f t="shared" si="29"/>
        <v>0</v>
      </c>
      <c r="Q98" s="76">
        <f t="shared" si="29"/>
        <v>0</v>
      </c>
      <c r="R98" s="76">
        <f t="shared" si="29"/>
        <v>836026952.65</v>
      </c>
      <c r="S98" s="76">
        <f t="shared" si="29"/>
        <v>0</v>
      </c>
      <c r="T98" s="76">
        <f t="shared" si="29"/>
        <v>0</v>
      </c>
      <c r="U98" s="76">
        <f t="shared" si="29"/>
        <v>0</v>
      </c>
      <c r="V98" s="76">
        <f t="shared" si="29"/>
        <v>0</v>
      </c>
      <c r="W98" s="76">
        <f t="shared" si="29"/>
        <v>885040800.2825</v>
      </c>
      <c r="X98" s="76"/>
      <c r="Y98" s="76">
        <f t="shared" si="29"/>
        <v>0</v>
      </c>
      <c r="Z98" s="76">
        <f t="shared" si="29"/>
        <v>0</v>
      </c>
      <c r="AA98" s="76">
        <f t="shared" si="29"/>
        <v>0</v>
      </c>
      <c r="AB98" s="76">
        <f t="shared" si="29"/>
        <v>474637801.244512</v>
      </c>
      <c r="AC98" s="69"/>
      <c r="AD98" s="69"/>
      <c r="AE98" s="69"/>
      <c r="AF98" s="69"/>
      <c r="AG98" s="69">
        <v>175884233</v>
      </c>
      <c r="AH98" s="69"/>
      <c r="AI98" s="70"/>
      <c r="AJ98" s="146"/>
      <c r="AK98" s="147"/>
      <c r="AL98" s="147">
        <v>0.11196681077653865</v>
      </c>
      <c r="AM98" s="415"/>
      <c r="AN98" s="415"/>
      <c r="AO98" s="415"/>
      <c r="AP98" s="415"/>
      <c r="AQ98" s="418"/>
      <c r="AR98" s="55"/>
    </row>
    <row r="99" spans="1:43" ht="15" thickBot="1">
      <c r="A99" s="424" t="s">
        <v>15</v>
      </c>
      <c r="B99" s="425"/>
      <c r="C99" s="425"/>
      <c r="D99" s="425"/>
      <c r="E99" s="425"/>
      <c r="F99" s="426"/>
      <c r="G99" s="40" t="s">
        <v>10</v>
      </c>
      <c r="H99" s="86">
        <f>+H10+H16+H22+H28+H34+H40+H46+H52+H58+H64+H70+H76+H82+H88+H94</f>
        <v>123994188228.77553</v>
      </c>
      <c r="I99" s="94">
        <f>+I10+I16+I22+I28+I34+I40+I46+I52+I58+I64+I70+I76+I82+I88+I94</f>
        <v>9202587595.9</v>
      </c>
      <c r="J99" s="85">
        <f>+J10+J16+J22+J28+J34+J40+J46+J52+J58+J64+J70+J76+J82+J88+J94</f>
        <v>9202587596</v>
      </c>
      <c r="K99" s="80">
        <f>+K10+K16+K22+K28+K34+K40+K46+K52+K58+K64+K70+K76+K82+K88+K94</f>
        <v>8815435580</v>
      </c>
      <c r="L99" s="80">
        <f>+L10+L16+L22+L28+L34+L40+L46+L52+L58+L64+L70+L76+L82+L88+L94</f>
        <v>7605977666</v>
      </c>
      <c r="M99" s="80">
        <f aca="true" t="shared" si="30" ref="M99:AB99">+M10+M16+M22+M28+M34+M40+M46+M52+M58+M64+M70+M76+M82+M88+M94</f>
        <v>23740059000</v>
      </c>
      <c r="N99" s="80">
        <f t="shared" si="30"/>
        <v>0</v>
      </c>
      <c r="O99" s="80">
        <f t="shared" si="30"/>
        <v>0</v>
      </c>
      <c r="P99" s="80">
        <f t="shared" si="30"/>
        <v>0</v>
      </c>
      <c r="Q99" s="80">
        <f t="shared" si="30"/>
        <v>0</v>
      </c>
      <c r="R99" s="80">
        <f t="shared" si="30"/>
        <v>41971562910.01083</v>
      </c>
      <c r="S99" s="80">
        <f t="shared" si="30"/>
        <v>0</v>
      </c>
      <c r="T99" s="80">
        <f t="shared" si="30"/>
        <v>0</v>
      </c>
      <c r="U99" s="80">
        <f t="shared" si="30"/>
        <v>0</v>
      </c>
      <c r="V99" s="80">
        <f t="shared" si="30"/>
        <v>0</v>
      </c>
      <c r="W99" s="80">
        <f t="shared" si="30"/>
        <v>36343538233.51771</v>
      </c>
      <c r="X99" s="80">
        <f t="shared" si="30"/>
        <v>0</v>
      </c>
      <c r="Y99" s="80">
        <f t="shared" si="30"/>
        <v>0</v>
      </c>
      <c r="Z99" s="80">
        <f t="shared" si="30"/>
        <v>0</v>
      </c>
      <c r="AA99" s="80">
        <f t="shared" si="30"/>
        <v>0</v>
      </c>
      <c r="AB99" s="80">
        <f t="shared" si="30"/>
        <v>14333550419.24696</v>
      </c>
      <c r="AC99" s="22"/>
      <c r="AD99" s="22"/>
      <c r="AE99" s="22"/>
      <c r="AF99" s="22"/>
      <c r="AG99" s="23"/>
      <c r="AH99" s="23"/>
      <c r="AI99" s="14"/>
      <c r="AJ99" s="14"/>
      <c r="AK99" s="41"/>
      <c r="AL99" s="42"/>
      <c r="AM99" s="43"/>
      <c r="AN99" s="43"/>
      <c r="AO99" s="43"/>
      <c r="AP99" s="43"/>
      <c r="AQ99" s="44"/>
    </row>
    <row r="100" spans="1:43" ht="18">
      <c r="A100" s="424"/>
      <c r="B100" s="425"/>
      <c r="C100" s="425"/>
      <c r="D100" s="425"/>
      <c r="E100" s="425"/>
      <c r="F100" s="426"/>
      <c r="G100" s="38" t="s">
        <v>12</v>
      </c>
      <c r="H100" s="74"/>
      <c r="I100" s="91"/>
      <c r="J100" s="74"/>
      <c r="K100" s="74"/>
      <c r="L100" s="74"/>
      <c r="M100" s="80">
        <f>+M18+M24+M30+M36+M42+M48+M54+M60+M66+M72+M78+M84+M90+M96</f>
        <v>5584606952</v>
      </c>
      <c r="N100" s="74"/>
      <c r="O100" s="74"/>
      <c r="P100" s="74"/>
      <c r="Q100" s="74"/>
      <c r="R100" s="74"/>
      <c r="S100" s="74"/>
      <c r="T100" s="74"/>
      <c r="U100" s="74"/>
      <c r="V100" s="74"/>
      <c r="W100" s="74"/>
      <c r="X100" s="74"/>
      <c r="Y100" s="74"/>
      <c r="Z100" s="74"/>
      <c r="AA100" s="74"/>
      <c r="AB100" s="74"/>
      <c r="AC100" s="18"/>
      <c r="AD100" s="18"/>
      <c r="AE100" s="18"/>
      <c r="AF100" s="18"/>
      <c r="AG100" s="24"/>
      <c r="AH100" s="24"/>
      <c r="AI100" s="26"/>
      <c r="AJ100" s="25"/>
      <c r="AK100" s="42"/>
      <c r="AL100" s="42"/>
      <c r="AM100" s="43"/>
      <c r="AN100" s="43"/>
      <c r="AO100" s="43"/>
      <c r="AP100" s="43"/>
      <c r="AQ100" s="44"/>
    </row>
    <row r="101" spans="1:47" ht="16.5" thickBot="1">
      <c r="A101" s="427"/>
      <c r="B101" s="428"/>
      <c r="C101" s="428"/>
      <c r="D101" s="428"/>
      <c r="E101" s="428"/>
      <c r="F101" s="429"/>
      <c r="G101" s="39" t="s">
        <v>15</v>
      </c>
      <c r="H101" s="86">
        <f>H98+H92+H86+H80+H74+H68+H62+H56+H50+H44+H38+H32+H26+H20+H14</f>
        <v>123994188228.77551</v>
      </c>
      <c r="I101" s="95">
        <f>I98+I92+I86+I80+I74+I68+I62+I56+I50+I44+I38+I32+I26+I20+I14</f>
        <v>9202587595.9</v>
      </c>
      <c r="J101" s="86">
        <f>J98+J92+J86+J80+J74+J68+J62+J56+J50+J44+J38+J32+J26+J20+J14</f>
        <v>9202587596</v>
      </c>
      <c r="K101" s="86">
        <f>K98+K92+K86+K80+K74+K68+K62+K56+K50+K44+K38+K32+K26+K20+K14</f>
        <v>8815435580</v>
      </c>
      <c r="L101" s="86">
        <f>L98+L92+L86+L80+L74+L68+L62+L56+L50+L44+L38+L32+L26+L20+L14</f>
        <v>7605977666</v>
      </c>
      <c r="M101" s="86">
        <f>+M99</f>
        <v>23740059000</v>
      </c>
      <c r="N101" s="86">
        <f aca="true" t="shared" si="31" ref="N101:AB101">+N99</f>
        <v>0</v>
      </c>
      <c r="O101" s="86">
        <f t="shared" si="31"/>
        <v>0</v>
      </c>
      <c r="P101" s="86">
        <f t="shared" si="31"/>
        <v>0</v>
      </c>
      <c r="Q101" s="86">
        <f t="shared" si="31"/>
        <v>0</v>
      </c>
      <c r="R101" s="86">
        <f t="shared" si="31"/>
        <v>41971562910.01083</v>
      </c>
      <c r="S101" s="86">
        <f t="shared" si="31"/>
        <v>0</v>
      </c>
      <c r="T101" s="86">
        <f t="shared" si="31"/>
        <v>0</v>
      </c>
      <c r="U101" s="86">
        <f t="shared" si="31"/>
        <v>0</v>
      </c>
      <c r="V101" s="86">
        <f t="shared" si="31"/>
        <v>0</v>
      </c>
      <c r="W101" s="86">
        <f t="shared" si="31"/>
        <v>36343538233.51771</v>
      </c>
      <c r="X101" s="86">
        <f t="shared" si="31"/>
        <v>0</v>
      </c>
      <c r="Y101" s="86">
        <f t="shared" si="31"/>
        <v>0</v>
      </c>
      <c r="Z101" s="86">
        <f t="shared" si="31"/>
        <v>0</v>
      </c>
      <c r="AA101" s="86">
        <f t="shared" si="31"/>
        <v>0</v>
      </c>
      <c r="AB101" s="86">
        <f t="shared" si="31"/>
        <v>14333550419.24696</v>
      </c>
      <c r="AC101" s="45"/>
      <c r="AD101" s="45"/>
      <c r="AE101" s="45"/>
      <c r="AF101" s="45"/>
      <c r="AG101" s="46"/>
      <c r="AH101" s="46"/>
      <c r="AI101" s="47"/>
      <c r="AJ101" s="47"/>
      <c r="AK101" s="48"/>
      <c r="AL101" s="48"/>
      <c r="AM101" s="49"/>
      <c r="AN101" s="49"/>
      <c r="AO101" s="49"/>
      <c r="AP101" s="49"/>
      <c r="AQ101" s="50"/>
      <c r="AR101" s="6"/>
      <c r="AS101" s="6"/>
      <c r="AT101" s="6"/>
      <c r="AU101" s="6"/>
    </row>
    <row r="102" spans="1:43" ht="52.5" customHeight="1">
      <c r="A102" s="430" t="s">
        <v>103</v>
      </c>
      <c r="B102" s="430"/>
      <c r="C102" s="430"/>
      <c r="D102" s="430"/>
      <c r="E102" s="430"/>
      <c r="F102" s="430"/>
      <c r="G102" s="430"/>
      <c r="H102" s="430"/>
      <c r="I102" s="430"/>
      <c r="J102" s="430"/>
      <c r="K102" s="430"/>
      <c r="L102" s="430"/>
      <c r="M102" s="430"/>
      <c r="N102" s="430"/>
      <c r="O102" s="430"/>
      <c r="P102" s="430"/>
      <c r="Q102" s="430"/>
      <c r="R102" s="430"/>
      <c r="S102" s="430"/>
      <c r="T102" s="430"/>
      <c r="U102" s="430"/>
      <c r="V102" s="430"/>
      <c r="W102" s="430"/>
      <c r="X102" s="430"/>
      <c r="Y102" s="430"/>
      <c r="Z102" s="430"/>
      <c r="AA102" s="430"/>
      <c r="AB102" s="430"/>
      <c r="AC102" s="430"/>
      <c r="AD102" s="430"/>
      <c r="AE102" s="430"/>
      <c r="AF102" s="430"/>
      <c r="AG102" s="430"/>
      <c r="AH102" s="430"/>
      <c r="AI102" s="430"/>
      <c r="AJ102" s="430"/>
      <c r="AK102" s="430"/>
      <c r="AL102" s="430"/>
      <c r="AM102" s="430"/>
      <c r="AN102" s="430"/>
      <c r="AO102" s="430"/>
      <c r="AP102" s="430"/>
      <c r="AQ102" s="430"/>
    </row>
  </sheetData>
  <mergeCells count="184">
    <mergeCell ref="AQ75:AQ80"/>
    <mergeCell ref="AN93:AN98"/>
    <mergeCell ref="AO93:AO98"/>
    <mergeCell ref="AP93:AP98"/>
    <mergeCell ref="AQ93:AQ98"/>
    <mergeCell ref="A99:F101"/>
    <mergeCell ref="A102:AQ102"/>
    <mergeCell ref="AN87:AN92"/>
    <mergeCell ref="AO87:AO92"/>
    <mergeCell ref="AP87:AP92"/>
    <mergeCell ref="AQ87:AQ92"/>
    <mergeCell ref="B93:B98"/>
    <mergeCell ref="C93:C98"/>
    <mergeCell ref="D93:D98"/>
    <mergeCell ref="E93:E98"/>
    <mergeCell ref="F93:F98"/>
    <mergeCell ref="AM93:AM98"/>
    <mergeCell ref="B87:B92"/>
    <mergeCell ref="C87:C92"/>
    <mergeCell ref="D87:D92"/>
    <mergeCell ref="E87:E92"/>
    <mergeCell ref="F87:F92"/>
    <mergeCell ref="AM87:AM92"/>
    <mergeCell ref="A81:A98"/>
    <mergeCell ref="A75:A80"/>
    <mergeCell ref="B75:B80"/>
    <mergeCell ref="C75:C80"/>
    <mergeCell ref="D75:D80"/>
    <mergeCell ref="E75:E80"/>
    <mergeCell ref="F75:F80"/>
    <mergeCell ref="A21:A74"/>
    <mergeCell ref="B21:B26"/>
    <mergeCell ref="C21:C26"/>
    <mergeCell ref="D21:D26"/>
    <mergeCell ref="E21:E26"/>
    <mergeCell ref="B63:B68"/>
    <mergeCell ref="C63:C68"/>
    <mergeCell ref="D63:D68"/>
    <mergeCell ref="E63:E68"/>
    <mergeCell ref="F63:F68"/>
    <mergeCell ref="F21:F26"/>
    <mergeCell ref="B81:B86"/>
    <mergeCell ref="AQ63:AQ68"/>
    <mergeCell ref="B69:B74"/>
    <mergeCell ref="C69:C74"/>
    <mergeCell ref="D69:D74"/>
    <mergeCell ref="E69:E74"/>
    <mergeCell ref="F69:F74"/>
    <mergeCell ref="AM69:AM74"/>
    <mergeCell ref="C81:C86"/>
    <mergeCell ref="D81:D86"/>
    <mergeCell ref="E81:E86"/>
    <mergeCell ref="AN69:AN74"/>
    <mergeCell ref="AO69:AO74"/>
    <mergeCell ref="AP69:AP74"/>
    <mergeCell ref="AQ69:AQ74"/>
    <mergeCell ref="F81:F86"/>
    <mergeCell ref="AM81:AM86"/>
    <mergeCell ref="AN81:AN86"/>
    <mergeCell ref="AO81:AO86"/>
    <mergeCell ref="AP81:AP86"/>
    <mergeCell ref="AQ81:AQ86"/>
    <mergeCell ref="AM75:AM80"/>
    <mergeCell ref="AN75:AN80"/>
    <mergeCell ref="AO75:AO80"/>
    <mergeCell ref="AP75:AP80"/>
    <mergeCell ref="AM63:AM68"/>
    <mergeCell ref="AN63:AN68"/>
    <mergeCell ref="AO63:AO68"/>
    <mergeCell ref="AP63:AP68"/>
    <mergeCell ref="AQ51:AQ56"/>
    <mergeCell ref="B57:B62"/>
    <mergeCell ref="C57:C62"/>
    <mergeCell ref="D57:D62"/>
    <mergeCell ref="E57:E62"/>
    <mergeCell ref="F57:F62"/>
    <mergeCell ref="AM57:AM62"/>
    <mergeCell ref="AN57:AN62"/>
    <mergeCell ref="AO57:AO62"/>
    <mergeCell ref="AP57:AP62"/>
    <mergeCell ref="AQ57:AQ62"/>
    <mergeCell ref="B51:B56"/>
    <mergeCell ref="C51:C56"/>
    <mergeCell ref="D51:D56"/>
    <mergeCell ref="E51:E56"/>
    <mergeCell ref="F51:F56"/>
    <mergeCell ref="AM51:AM56"/>
    <mergeCell ref="AN51:AN56"/>
    <mergeCell ref="AO51:AO56"/>
    <mergeCell ref="AP51:AP56"/>
    <mergeCell ref="AQ39:AQ44"/>
    <mergeCell ref="B45:B50"/>
    <mergeCell ref="C45:C50"/>
    <mergeCell ref="D45:D50"/>
    <mergeCell ref="E45:E50"/>
    <mergeCell ref="F45:F50"/>
    <mergeCell ref="AM45:AM50"/>
    <mergeCell ref="AN45:AN50"/>
    <mergeCell ref="AO45:AO50"/>
    <mergeCell ref="AP45:AP50"/>
    <mergeCell ref="AQ45:AQ50"/>
    <mergeCell ref="B39:B44"/>
    <mergeCell ref="C39:C44"/>
    <mergeCell ref="D39:D44"/>
    <mergeCell ref="E39:E44"/>
    <mergeCell ref="F39:F44"/>
    <mergeCell ref="AM39:AM44"/>
    <mergeCell ref="AN39:AN44"/>
    <mergeCell ref="AO39:AO44"/>
    <mergeCell ref="AP39:AP44"/>
    <mergeCell ref="AN27:AN32"/>
    <mergeCell ref="AO27:AO32"/>
    <mergeCell ref="AP27:AP32"/>
    <mergeCell ref="AQ27:AQ32"/>
    <mergeCell ref="B33:B38"/>
    <mergeCell ref="C33:C38"/>
    <mergeCell ref="D33:D38"/>
    <mergeCell ref="E33:E38"/>
    <mergeCell ref="F33:F38"/>
    <mergeCell ref="AM33:AM38"/>
    <mergeCell ref="B27:B32"/>
    <mergeCell ref="C27:C32"/>
    <mergeCell ref="D27:D32"/>
    <mergeCell ref="E27:E32"/>
    <mergeCell ref="F27:F32"/>
    <mergeCell ref="AM27:AM32"/>
    <mergeCell ref="AN33:AN38"/>
    <mergeCell ref="AO33:AO38"/>
    <mergeCell ref="AP33:AP38"/>
    <mergeCell ref="AQ33:AQ38"/>
    <mergeCell ref="AM21:AM26"/>
    <mergeCell ref="AN21:AN26"/>
    <mergeCell ref="AO21:AO26"/>
    <mergeCell ref="AP21:AP26"/>
    <mergeCell ref="AQ21:AQ26"/>
    <mergeCell ref="AM15:AM20"/>
    <mergeCell ref="AN15:AN20"/>
    <mergeCell ref="AO15:AO20"/>
    <mergeCell ref="AP15:AP20"/>
    <mergeCell ref="AQ15:AQ20"/>
    <mergeCell ref="AM9:AM14"/>
    <mergeCell ref="AN9:AN14"/>
    <mergeCell ref="AO9:AO14"/>
    <mergeCell ref="AP9:AP14"/>
    <mergeCell ref="AQ9:AQ14"/>
    <mergeCell ref="B15:B20"/>
    <mergeCell ref="C15:C20"/>
    <mergeCell ref="D15:D20"/>
    <mergeCell ref="E15:E20"/>
    <mergeCell ref="F15:F20"/>
    <mergeCell ref="A9:A20"/>
    <mergeCell ref="B9:B14"/>
    <mergeCell ref="C9:C14"/>
    <mergeCell ref="D9:D14"/>
    <mergeCell ref="E9:E14"/>
    <mergeCell ref="F9:F14"/>
    <mergeCell ref="AO6:AO8"/>
    <mergeCell ref="AP6:AP8"/>
    <mergeCell ref="AQ6:AQ8"/>
    <mergeCell ref="I7:L7"/>
    <mergeCell ref="M7:Q7"/>
    <mergeCell ref="R7:V7"/>
    <mergeCell ref="W7:AA7"/>
    <mergeCell ref="AB7:AF7"/>
    <mergeCell ref="AG7:AJ7"/>
    <mergeCell ref="I6:AF6"/>
    <mergeCell ref="AG6:AJ6"/>
    <mergeCell ref="AK6:AK8"/>
    <mergeCell ref="AL6:AL8"/>
    <mergeCell ref="AM6:AM8"/>
    <mergeCell ref="AN6:AN8"/>
    <mergeCell ref="A6:A8"/>
    <mergeCell ref="B6:D7"/>
    <mergeCell ref="E6:E8"/>
    <mergeCell ref="F6:F8"/>
    <mergeCell ref="G6:G8"/>
    <mergeCell ref="H6:H8"/>
    <mergeCell ref="A1:E4"/>
    <mergeCell ref="F1:AQ1"/>
    <mergeCell ref="F2:AQ2"/>
    <mergeCell ref="F3:O3"/>
    <mergeCell ref="P3:AQ3"/>
    <mergeCell ref="F4:O4"/>
    <mergeCell ref="P4:AQ4"/>
  </mergeCells>
  <dataValidations count="1">
    <dataValidation type="list" allowBlank="1" showInputMessage="1" showErrorMessage="1" sqref="D9:D98">
      <formula1>'F:\Documents\Documents\PLAN DE ACCION\[Copia de Plan de accion EEP 08_07_2016 REVISADO_SPMV_12_07-Definitivo.xlsx]GESTIÓN'!#REF!</formula1>
    </dataValidation>
  </dataValidations>
  <printOptions/>
  <pageMargins left="0.7" right="0.7" top="0.75" bottom="0.75" header="0.3" footer="0.3"/>
  <pageSetup horizontalDpi="600" verticalDpi="600" orientation="portrait" scale="13"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73"/>
  <sheetViews>
    <sheetView view="pageBreakPreview" zoomScale="90" zoomScaleSheetLayoutView="90" workbookViewId="0" topLeftCell="A1">
      <selection activeCell="G8" sqref="G8:K50"/>
    </sheetView>
  </sheetViews>
  <sheetFormatPr defaultColWidth="11.421875" defaultRowHeight="15"/>
  <cols>
    <col min="1" max="1" width="16.28125" style="220" customWidth="1"/>
    <col min="2" max="2" width="25.8515625" style="220" customWidth="1"/>
    <col min="3" max="3" width="40.421875" style="225" customWidth="1"/>
    <col min="4" max="4" width="7.8515625" style="224" customWidth="1"/>
    <col min="5" max="5" width="7.7109375" style="224" customWidth="1"/>
    <col min="6" max="6" width="9.421875" style="220" customWidth="1"/>
    <col min="7" max="7" width="9.57421875" style="220" customWidth="1"/>
    <col min="8" max="8" width="8.7109375" style="220" customWidth="1"/>
    <col min="9" max="9" width="9.57421875" style="222" customWidth="1"/>
    <col min="10" max="10" width="9.57421875" style="223" customWidth="1"/>
    <col min="11" max="11" width="9.00390625" style="222" customWidth="1"/>
    <col min="12" max="12" width="12.00390625" style="222" customWidth="1"/>
    <col min="13" max="13" width="12.140625" style="222" customWidth="1"/>
    <col min="14" max="14" width="98.140625" style="221" customWidth="1"/>
    <col min="15" max="26" width="11.421875" style="221" customWidth="1"/>
    <col min="27" max="16384" width="11.421875" style="220" customWidth="1"/>
  </cols>
  <sheetData>
    <row r="1" spans="1:14" s="259" customFormat="1" ht="33" customHeight="1">
      <c r="A1" s="444"/>
      <c r="B1" s="445"/>
      <c r="C1" s="458" t="s">
        <v>0</v>
      </c>
      <c r="D1" s="458"/>
      <c r="E1" s="458"/>
      <c r="F1" s="458"/>
      <c r="G1" s="458"/>
      <c r="H1" s="458"/>
      <c r="I1" s="458"/>
      <c r="J1" s="458"/>
      <c r="K1" s="458"/>
      <c r="L1" s="458"/>
      <c r="M1" s="458"/>
      <c r="N1" s="459"/>
    </row>
    <row r="2" spans="1:14" s="259" customFormat="1" ht="30" customHeight="1">
      <c r="A2" s="446"/>
      <c r="B2" s="447"/>
      <c r="C2" s="460" t="s">
        <v>100</v>
      </c>
      <c r="D2" s="460"/>
      <c r="E2" s="460"/>
      <c r="F2" s="460"/>
      <c r="G2" s="460"/>
      <c r="H2" s="460"/>
      <c r="I2" s="460"/>
      <c r="J2" s="460"/>
      <c r="K2" s="460"/>
      <c r="L2" s="460"/>
      <c r="M2" s="460"/>
      <c r="N2" s="461"/>
    </row>
    <row r="3" spans="1:14" s="259" customFormat="1" ht="27.75" customHeight="1">
      <c r="A3" s="446"/>
      <c r="B3" s="447"/>
      <c r="C3" s="263" t="s">
        <v>1</v>
      </c>
      <c r="D3" s="462" t="s">
        <v>148</v>
      </c>
      <c r="E3" s="462"/>
      <c r="F3" s="462"/>
      <c r="G3" s="462"/>
      <c r="H3" s="462"/>
      <c r="I3" s="462"/>
      <c r="J3" s="462"/>
      <c r="K3" s="462"/>
      <c r="L3" s="462"/>
      <c r="M3" s="462"/>
      <c r="N3" s="463"/>
    </row>
    <row r="4" spans="1:14" s="259" customFormat="1" ht="33" customHeight="1" thickBot="1">
      <c r="A4" s="448"/>
      <c r="B4" s="449"/>
      <c r="C4" s="262" t="s">
        <v>16</v>
      </c>
      <c r="D4" s="464" t="s">
        <v>147</v>
      </c>
      <c r="E4" s="464"/>
      <c r="F4" s="464"/>
      <c r="G4" s="464"/>
      <c r="H4" s="464"/>
      <c r="I4" s="464"/>
      <c r="J4" s="464"/>
      <c r="K4" s="464"/>
      <c r="L4" s="464"/>
      <c r="M4" s="464"/>
      <c r="N4" s="465"/>
    </row>
    <row r="5" spans="1:13" s="259" customFormat="1" ht="13.5" thickBot="1">
      <c r="A5" s="261"/>
      <c r="B5" s="220"/>
      <c r="C5" s="260"/>
      <c r="D5" s="224"/>
      <c r="E5" s="224"/>
      <c r="F5" s="220"/>
      <c r="G5" s="220"/>
      <c r="H5" s="220"/>
      <c r="I5" s="222"/>
      <c r="J5" s="223"/>
      <c r="K5" s="222"/>
      <c r="L5" s="222"/>
      <c r="M5" s="222"/>
    </row>
    <row r="6" spans="1:14" s="255" customFormat="1" ht="42.75" customHeight="1">
      <c r="A6" s="450" t="s">
        <v>54</v>
      </c>
      <c r="B6" s="452" t="s">
        <v>55</v>
      </c>
      <c r="C6" s="454" t="s">
        <v>56</v>
      </c>
      <c r="D6" s="456" t="s">
        <v>57</v>
      </c>
      <c r="E6" s="457"/>
      <c r="F6" s="452" t="s">
        <v>449</v>
      </c>
      <c r="G6" s="452"/>
      <c r="H6" s="452"/>
      <c r="I6" s="452"/>
      <c r="J6" s="452"/>
      <c r="K6" s="452"/>
      <c r="L6" s="452" t="s">
        <v>61</v>
      </c>
      <c r="M6" s="452"/>
      <c r="N6" s="466" t="s">
        <v>448</v>
      </c>
    </row>
    <row r="7" spans="1:14" s="255" customFormat="1" ht="44.25" customHeight="1" thickBot="1">
      <c r="A7" s="451"/>
      <c r="B7" s="453"/>
      <c r="C7" s="455"/>
      <c r="D7" s="258" t="s">
        <v>58</v>
      </c>
      <c r="E7" s="258" t="s">
        <v>59</v>
      </c>
      <c r="F7" s="258" t="s">
        <v>60</v>
      </c>
      <c r="G7" s="257" t="s">
        <v>17</v>
      </c>
      <c r="H7" s="257" t="s">
        <v>18</v>
      </c>
      <c r="I7" s="257" t="s">
        <v>19</v>
      </c>
      <c r="J7" s="257" t="s">
        <v>20</v>
      </c>
      <c r="K7" s="256" t="s">
        <v>21</v>
      </c>
      <c r="L7" s="256" t="s">
        <v>62</v>
      </c>
      <c r="M7" s="256" t="s">
        <v>63</v>
      </c>
      <c r="N7" s="467"/>
    </row>
    <row r="8" spans="1:14" s="221" customFormat="1" ht="30" customHeight="1">
      <c r="A8" s="436" t="s">
        <v>140</v>
      </c>
      <c r="B8" s="439" t="s">
        <v>128</v>
      </c>
      <c r="C8" s="442" t="s">
        <v>447</v>
      </c>
      <c r="D8" s="443" t="s">
        <v>374</v>
      </c>
      <c r="E8" s="443" t="s">
        <v>374</v>
      </c>
      <c r="F8" s="254" t="s">
        <v>22</v>
      </c>
      <c r="G8" s="245">
        <v>0.1</v>
      </c>
      <c r="H8" s="249">
        <v>0.2</v>
      </c>
      <c r="I8" s="245">
        <v>0.35</v>
      </c>
      <c r="J8" s="249">
        <v>0.35</v>
      </c>
      <c r="K8" s="254">
        <f>SUM(G8:J8)</f>
        <v>1</v>
      </c>
      <c r="L8" s="655">
        <f>SUM(M8:M17)</f>
        <v>0.037000000000000005</v>
      </c>
      <c r="M8" s="656">
        <f>K9/K8*0.01</f>
        <v>0.001</v>
      </c>
      <c r="N8" s="657" t="s">
        <v>446</v>
      </c>
    </row>
    <row r="9" spans="1:14" s="221" customFormat="1" ht="107.25" customHeight="1">
      <c r="A9" s="437"/>
      <c r="B9" s="440"/>
      <c r="C9" s="433"/>
      <c r="D9" s="432"/>
      <c r="E9" s="432"/>
      <c r="F9" s="244" t="s">
        <v>23</v>
      </c>
      <c r="G9" s="243">
        <v>0.1</v>
      </c>
      <c r="H9" s="243"/>
      <c r="I9" s="243"/>
      <c r="J9" s="243"/>
      <c r="K9" s="242">
        <f>SUM(G9:J9)</f>
        <v>0.1</v>
      </c>
      <c r="L9" s="658"/>
      <c r="M9" s="659"/>
      <c r="N9" s="660"/>
    </row>
    <row r="10" spans="1:14" s="221" customFormat="1" ht="32.25" customHeight="1">
      <c r="A10" s="437"/>
      <c r="B10" s="440"/>
      <c r="C10" s="433" t="s">
        <v>445</v>
      </c>
      <c r="D10" s="432" t="s">
        <v>374</v>
      </c>
      <c r="E10" s="432" t="s">
        <v>374</v>
      </c>
      <c r="F10" s="253" t="s">
        <v>22</v>
      </c>
      <c r="G10" s="246">
        <v>0.1</v>
      </c>
      <c r="H10" s="246">
        <v>0.2</v>
      </c>
      <c r="I10" s="246">
        <v>0.35</v>
      </c>
      <c r="J10" s="248">
        <v>0.35</v>
      </c>
      <c r="K10" s="253">
        <f>SUM(G12:J12)</f>
        <v>1</v>
      </c>
      <c r="L10" s="658"/>
      <c r="M10" s="659">
        <f>K11/K10*0.03</f>
        <v>0.003</v>
      </c>
      <c r="N10" s="661" t="s">
        <v>444</v>
      </c>
    </row>
    <row r="11" spans="1:14" s="221" customFormat="1" ht="30.75" customHeight="1">
      <c r="A11" s="437"/>
      <c r="B11" s="440"/>
      <c r="C11" s="433"/>
      <c r="D11" s="432"/>
      <c r="E11" s="432"/>
      <c r="F11" s="244" t="s">
        <v>23</v>
      </c>
      <c r="G11" s="243">
        <v>0.1</v>
      </c>
      <c r="H11" s="243"/>
      <c r="I11" s="243"/>
      <c r="J11" s="243"/>
      <c r="K11" s="244">
        <f>SUM(G11:J11)</f>
        <v>0.1</v>
      </c>
      <c r="L11" s="658"/>
      <c r="M11" s="659"/>
      <c r="N11" s="661"/>
    </row>
    <row r="12" spans="1:14" s="221" customFormat="1" ht="39" customHeight="1">
      <c r="A12" s="437"/>
      <c r="B12" s="440"/>
      <c r="C12" s="433" t="s">
        <v>443</v>
      </c>
      <c r="D12" s="432" t="s">
        <v>374</v>
      </c>
      <c r="E12" s="432" t="s">
        <v>374</v>
      </c>
      <c r="F12" s="253" t="s">
        <v>22</v>
      </c>
      <c r="G12" s="246">
        <v>0.1</v>
      </c>
      <c r="H12" s="246">
        <v>0.2</v>
      </c>
      <c r="I12" s="246">
        <v>0.35</v>
      </c>
      <c r="J12" s="248">
        <v>0.35</v>
      </c>
      <c r="K12" s="253">
        <f>SUM(G16:J16)</f>
        <v>1</v>
      </c>
      <c r="L12" s="658"/>
      <c r="M12" s="659">
        <f>K13/K12*0.03</f>
        <v>0.003</v>
      </c>
      <c r="N12" s="660" t="s">
        <v>442</v>
      </c>
    </row>
    <row r="13" spans="1:14" s="221" customFormat="1" ht="105" customHeight="1">
      <c r="A13" s="437"/>
      <c r="B13" s="440"/>
      <c r="C13" s="433"/>
      <c r="D13" s="432"/>
      <c r="E13" s="432"/>
      <c r="F13" s="244" t="s">
        <v>23</v>
      </c>
      <c r="G13" s="243">
        <v>0.1</v>
      </c>
      <c r="H13" s="243"/>
      <c r="I13" s="243"/>
      <c r="J13" s="243"/>
      <c r="K13" s="242">
        <f aca="true" t="shared" si="0" ref="K13:K35">SUM(G13:J13)</f>
        <v>0.1</v>
      </c>
      <c r="L13" s="658"/>
      <c r="M13" s="659"/>
      <c r="N13" s="660"/>
    </row>
    <row r="14" spans="1:14" s="221" customFormat="1" ht="27.75" customHeight="1">
      <c r="A14" s="437"/>
      <c r="B14" s="440"/>
      <c r="C14" s="433" t="s">
        <v>441</v>
      </c>
      <c r="D14" s="432" t="s">
        <v>374</v>
      </c>
      <c r="E14" s="432"/>
      <c r="F14" s="253" t="s">
        <v>22</v>
      </c>
      <c r="G14" s="246">
        <v>0</v>
      </c>
      <c r="H14" s="246">
        <v>0.3</v>
      </c>
      <c r="I14" s="246">
        <v>0.35</v>
      </c>
      <c r="J14" s="248">
        <v>0.35</v>
      </c>
      <c r="K14" s="253">
        <f t="shared" si="0"/>
        <v>0.9999999999999999</v>
      </c>
      <c r="L14" s="658"/>
      <c r="M14" s="659">
        <f>K15/K14*0.01</f>
        <v>0.01</v>
      </c>
      <c r="N14" s="661" t="s">
        <v>440</v>
      </c>
    </row>
    <row r="15" spans="1:14" s="221" customFormat="1" ht="21.75" customHeight="1">
      <c r="A15" s="437"/>
      <c r="B15" s="440"/>
      <c r="C15" s="433"/>
      <c r="D15" s="432"/>
      <c r="E15" s="432"/>
      <c r="F15" s="244" t="s">
        <v>23</v>
      </c>
      <c r="G15" s="243">
        <v>0</v>
      </c>
      <c r="H15" s="243">
        <v>0.3</v>
      </c>
      <c r="I15" s="243">
        <v>0.35</v>
      </c>
      <c r="J15" s="243">
        <v>0.35</v>
      </c>
      <c r="K15" s="242">
        <f t="shared" si="0"/>
        <v>0.9999999999999999</v>
      </c>
      <c r="L15" s="658"/>
      <c r="M15" s="659"/>
      <c r="N15" s="661"/>
    </row>
    <row r="16" spans="1:14" s="221" customFormat="1" ht="36.75" customHeight="1">
      <c r="A16" s="437"/>
      <c r="B16" s="440"/>
      <c r="C16" s="433" t="s">
        <v>439</v>
      </c>
      <c r="D16" s="432" t="s">
        <v>374</v>
      </c>
      <c r="E16" s="432"/>
      <c r="F16" s="253" t="s">
        <v>22</v>
      </c>
      <c r="G16" s="246">
        <v>0.25</v>
      </c>
      <c r="H16" s="246">
        <v>0.25</v>
      </c>
      <c r="I16" s="246">
        <v>0.25</v>
      </c>
      <c r="J16" s="248">
        <v>0.25</v>
      </c>
      <c r="K16" s="253">
        <f t="shared" si="0"/>
        <v>1</v>
      </c>
      <c r="L16" s="658"/>
      <c r="M16" s="659">
        <f>K17/K16*0.02</f>
        <v>0.02</v>
      </c>
      <c r="N16" s="660" t="s">
        <v>438</v>
      </c>
    </row>
    <row r="17" spans="1:14" s="221" customFormat="1" ht="37.5" customHeight="1" thickBot="1">
      <c r="A17" s="438"/>
      <c r="B17" s="441"/>
      <c r="C17" s="434"/>
      <c r="D17" s="435"/>
      <c r="E17" s="435"/>
      <c r="F17" s="252" t="s">
        <v>23</v>
      </c>
      <c r="G17" s="251">
        <v>0.25</v>
      </c>
      <c r="H17" s="251">
        <v>0.25</v>
      </c>
      <c r="I17" s="251">
        <v>0.25</v>
      </c>
      <c r="J17" s="251">
        <v>0.25</v>
      </c>
      <c r="K17" s="250">
        <f t="shared" si="0"/>
        <v>1</v>
      </c>
      <c r="L17" s="662"/>
      <c r="M17" s="663"/>
      <c r="N17" s="664"/>
    </row>
    <row r="18" spans="1:14" s="221" customFormat="1" ht="43.5" customHeight="1">
      <c r="A18" s="436" t="s">
        <v>139</v>
      </c>
      <c r="B18" s="439" t="s">
        <v>129</v>
      </c>
      <c r="C18" s="442" t="s">
        <v>437</v>
      </c>
      <c r="D18" s="443" t="s">
        <v>374</v>
      </c>
      <c r="E18" s="443"/>
      <c r="F18" s="245" t="s">
        <v>22</v>
      </c>
      <c r="G18" s="245">
        <v>0.05</v>
      </c>
      <c r="H18" s="245">
        <v>0.35</v>
      </c>
      <c r="I18" s="245">
        <v>0.3</v>
      </c>
      <c r="J18" s="249">
        <v>0.3</v>
      </c>
      <c r="K18" s="249">
        <f t="shared" si="0"/>
        <v>1</v>
      </c>
      <c r="L18" s="655">
        <f>SUM(M18:M29)</f>
        <v>0.003832</v>
      </c>
      <c r="M18" s="656">
        <f>K19/K18*0.02</f>
        <v>0.000332</v>
      </c>
      <c r="N18" s="665" t="s">
        <v>436</v>
      </c>
    </row>
    <row r="19" spans="1:14" s="221" customFormat="1" ht="31.5" customHeight="1">
      <c r="A19" s="437"/>
      <c r="B19" s="440"/>
      <c r="C19" s="433"/>
      <c r="D19" s="432"/>
      <c r="E19" s="432"/>
      <c r="F19" s="244" t="s">
        <v>23</v>
      </c>
      <c r="G19" s="243">
        <v>0.0166</v>
      </c>
      <c r="H19" s="243"/>
      <c r="I19" s="243"/>
      <c r="J19" s="243"/>
      <c r="K19" s="242">
        <f t="shared" si="0"/>
        <v>0.0166</v>
      </c>
      <c r="L19" s="658"/>
      <c r="M19" s="659"/>
      <c r="N19" s="666"/>
    </row>
    <row r="20" spans="1:14" s="221" customFormat="1" ht="39" customHeight="1">
      <c r="A20" s="437"/>
      <c r="B20" s="440"/>
      <c r="C20" s="433" t="s">
        <v>435</v>
      </c>
      <c r="D20" s="432" t="s">
        <v>374</v>
      </c>
      <c r="E20" s="432"/>
      <c r="F20" s="246" t="s">
        <v>22</v>
      </c>
      <c r="G20" s="246">
        <v>0.05</v>
      </c>
      <c r="H20" s="246">
        <v>0.35</v>
      </c>
      <c r="I20" s="246">
        <v>0.3</v>
      </c>
      <c r="J20" s="246">
        <v>0.3</v>
      </c>
      <c r="K20" s="248">
        <f t="shared" si="0"/>
        <v>1</v>
      </c>
      <c r="L20" s="658"/>
      <c r="M20" s="659">
        <f>K21/K20*0.02</f>
        <v>0.001</v>
      </c>
      <c r="N20" s="666" t="s">
        <v>434</v>
      </c>
    </row>
    <row r="21" spans="1:14" s="221" customFormat="1" ht="43.5" customHeight="1">
      <c r="A21" s="437"/>
      <c r="B21" s="440"/>
      <c r="C21" s="433"/>
      <c r="D21" s="432"/>
      <c r="E21" s="432"/>
      <c r="F21" s="244" t="s">
        <v>23</v>
      </c>
      <c r="G21" s="243">
        <v>0.05</v>
      </c>
      <c r="H21" s="243"/>
      <c r="I21" s="243"/>
      <c r="J21" s="243"/>
      <c r="K21" s="242">
        <f t="shared" si="0"/>
        <v>0.05</v>
      </c>
      <c r="L21" s="658"/>
      <c r="M21" s="659"/>
      <c r="N21" s="666"/>
    </row>
    <row r="22" spans="1:14" s="221" customFormat="1" ht="34.5" customHeight="1">
      <c r="A22" s="437"/>
      <c r="B22" s="440"/>
      <c r="C22" s="433" t="s">
        <v>433</v>
      </c>
      <c r="D22" s="432" t="s">
        <v>374</v>
      </c>
      <c r="E22" s="432"/>
      <c r="F22" s="246" t="s">
        <v>22</v>
      </c>
      <c r="G22" s="246">
        <v>0</v>
      </c>
      <c r="H22" s="246">
        <v>0.25</v>
      </c>
      <c r="I22" s="246">
        <v>0.75</v>
      </c>
      <c r="J22" s="248">
        <v>0</v>
      </c>
      <c r="K22" s="248">
        <f t="shared" si="0"/>
        <v>1</v>
      </c>
      <c r="L22" s="658"/>
      <c r="M22" s="659">
        <f>K23/K22*0.05</f>
        <v>0</v>
      </c>
      <c r="N22" s="666" t="s">
        <v>432</v>
      </c>
    </row>
    <row r="23" spans="1:14" s="221" customFormat="1" ht="39.75" customHeight="1">
      <c r="A23" s="437"/>
      <c r="B23" s="440"/>
      <c r="C23" s="433"/>
      <c r="D23" s="432"/>
      <c r="E23" s="432"/>
      <c r="F23" s="244" t="s">
        <v>23</v>
      </c>
      <c r="G23" s="243">
        <v>0</v>
      </c>
      <c r="H23" s="243"/>
      <c r="I23" s="243"/>
      <c r="J23" s="243"/>
      <c r="K23" s="242">
        <f t="shared" si="0"/>
        <v>0</v>
      </c>
      <c r="L23" s="658"/>
      <c r="M23" s="659"/>
      <c r="N23" s="666"/>
    </row>
    <row r="24" spans="1:14" s="221" customFormat="1" ht="50.25" customHeight="1">
      <c r="A24" s="437"/>
      <c r="B24" s="440"/>
      <c r="C24" s="440" t="s">
        <v>431</v>
      </c>
      <c r="D24" s="432" t="s">
        <v>374</v>
      </c>
      <c r="E24" s="432"/>
      <c r="F24" s="246" t="s">
        <v>22</v>
      </c>
      <c r="G24" s="246">
        <v>0</v>
      </c>
      <c r="H24" s="246">
        <v>0</v>
      </c>
      <c r="I24" s="246">
        <v>0</v>
      </c>
      <c r="J24" s="246">
        <v>1</v>
      </c>
      <c r="K24" s="248">
        <f t="shared" si="0"/>
        <v>1</v>
      </c>
      <c r="L24" s="658"/>
      <c r="M24" s="659">
        <f>K25/K24*0.01</f>
        <v>0</v>
      </c>
      <c r="N24" s="666" t="s">
        <v>430</v>
      </c>
    </row>
    <row r="25" spans="1:14" s="221" customFormat="1" ht="45" customHeight="1">
      <c r="A25" s="437"/>
      <c r="B25" s="440"/>
      <c r="C25" s="440"/>
      <c r="D25" s="432"/>
      <c r="E25" s="432"/>
      <c r="F25" s="244" t="s">
        <v>23</v>
      </c>
      <c r="G25" s="243">
        <v>0</v>
      </c>
      <c r="H25" s="243"/>
      <c r="I25" s="243"/>
      <c r="J25" s="243"/>
      <c r="K25" s="242">
        <f t="shared" si="0"/>
        <v>0</v>
      </c>
      <c r="L25" s="658"/>
      <c r="M25" s="659"/>
      <c r="N25" s="666"/>
    </row>
    <row r="26" spans="1:14" s="221" customFormat="1" ht="42.75" customHeight="1">
      <c r="A26" s="437"/>
      <c r="B26" s="440"/>
      <c r="C26" s="440" t="s">
        <v>429</v>
      </c>
      <c r="D26" s="432" t="s">
        <v>374</v>
      </c>
      <c r="E26" s="432" t="s">
        <v>374</v>
      </c>
      <c r="F26" s="246" t="s">
        <v>22</v>
      </c>
      <c r="G26" s="246">
        <v>0.1</v>
      </c>
      <c r="H26" s="246">
        <v>0.3</v>
      </c>
      <c r="I26" s="246">
        <v>0.3</v>
      </c>
      <c r="J26" s="246">
        <v>0.3</v>
      </c>
      <c r="K26" s="248">
        <f t="shared" si="0"/>
        <v>1</v>
      </c>
      <c r="L26" s="658"/>
      <c r="M26" s="659">
        <f>K27/K26*0.02</f>
        <v>0.002</v>
      </c>
      <c r="N26" s="666" t="s">
        <v>428</v>
      </c>
    </row>
    <row r="27" spans="1:14" s="221" customFormat="1" ht="39" customHeight="1">
      <c r="A27" s="437"/>
      <c r="B27" s="440"/>
      <c r="C27" s="440"/>
      <c r="D27" s="432"/>
      <c r="E27" s="432"/>
      <c r="F27" s="244" t="s">
        <v>23</v>
      </c>
      <c r="G27" s="243">
        <v>0.1</v>
      </c>
      <c r="H27" s="243"/>
      <c r="I27" s="243"/>
      <c r="J27" s="243"/>
      <c r="K27" s="242">
        <f t="shared" si="0"/>
        <v>0.1</v>
      </c>
      <c r="L27" s="658"/>
      <c r="M27" s="659"/>
      <c r="N27" s="666"/>
    </row>
    <row r="28" spans="1:14" s="221" customFormat="1" ht="32.25" customHeight="1">
      <c r="A28" s="437"/>
      <c r="B28" s="440"/>
      <c r="C28" s="440" t="s">
        <v>427</v>
      </c>
      <c r="D28" s="432" t="s">
        <v>374</v>
      </c>
      <c r="E28" s="432"/>
      <c r="F28" s="246" t="s">
        <v>22</v>
      </c>
      <c r="G28" s="246">
        <v>0.05</v>
      </c>
      <c r="H28" s="246">
        <v>0.45</v>
      </c>
      <c r="I28" s="246">
        <v>0.25</v>
      </c>
      <c r="J28" s="246">
        <v>0.25</v>
      </c>
      <c r="K28" s="248">
        <f t="shared" si="0"/>
        <v>1</v>
      </c>
      <c r="L28" s="658"/>
      <c r="M28" s="659">
        <f>K29/K28*0.01</f>
        <v>0.0005</v>
      </c>
      <c r="N28" s="666" t="s">
        <v>426</v>
      </c>
    </row>
    <row r="29" spans="1:14" s="221" customFormat="1" ht="20.25" customHeight="1">
      <c r="A29" s="437"/>
      <c r="B29" s="440"/>
      <c r="C29" s="440"/>
      <c r="D29" s="432"/>
      <c r="E29" s="432"/>
      <c r="F29" s="244" t="s">
        <v>23</v>
      </c>
      <c r="G29" s="243">
        <v>0.05</v>
      </c>
      <c r="H29" s="243"/>
      <c r="I29" s="243"/>
      <c r="J29" s="243"/>
      <c r="K29" s="242">
        <f t="shared" si="0"/>
        <v>0.05</v>
      </c>
      <c r="L29" s="658"/>
      <c r="M29" s="659"/>
      <c r="N29" s="666"/>
    </row>
    <row r="30" spans="1:14" s="221" customFormat="1" ht="33.75" customHeight="1">
      <c r="A30" s="437"/>
      <c r="B30" s="440" t="s">
        <v>130</v>
      </c>
      <c r="C30" s="440" t="s">
        <v>425</v>
      </c>
      <c r="D30" s="432" t="s">
        <v>374</v>
      </c>
      <c r="E30" s="432"/>
      <c r="F30" s="246" t="s">
        <v>22</v>
      </c>
      <c r="G30" s="246">
        <v>0.05</v>
      </c>
      <c r="H30" s="246">
        <v>0.35</v>
      </c>
      <c r="I30" s="246">
        <v>0.3</v>
      </c>
      <c r="J30" s="246">
        <v>0.3</v>
      </c>
      <c r="K30" s="248">
        <f t="shared" si="0"/>
        <v>1</v>
      </c>
      <c r="L30" s="658">
        <f>SUM(M30:M35)</f>
        <v>0.005664</v>
      </c>
      <c r="M30" s="659">
        <f>K31/K30*0.04</f>
        <v>0.001</v>
      </c>
      <c r="N30" s="660" t="s">
        <v>424</v>
      </c>
    </row>
    <row r="31" spans="1:14" s="221" customFormat="1" ht="41.25" customHeight="1">
      <c r="A31" s="437"/>
      <c r="B31" s="440"/>
      <c r="C31" s="440"/>
      <c r="D31" s="432"/>
      <c r="E31" s="432"/>
      <c r="F31" s="244" t="s">
        <v>23</v>
      </c>
      <c r="G31" s="243">
        <v>0.025</v>
      </c>
      <c r="H31" s="243"/>
      <c r="I31" s="243"/>
      <c r="J31" s="243"/>
      <c r="K31" s="242">
        <f t="shared" si="0"/>
        <v>0.025</v>
      </c>
      <c r="L31" s="658"/>
      <c r="M31" s="659"/>
      <c r="N31" s="660"/>
    </row>
    <row r="32" spans="1:14" s="221" customFormat="1" ht="30" customHeight="1">
      <c r="A32" s="437"/>
      <c r="B32" s="440"/>
      <c r="C32" s="440" t="s">
        <v>423</v>
      </c>
      <c r="D32" s="432" t="s">
        <v>374</v>
      </c>
      <c r="E32" s="432" t="s">
        <v>374</v>
      </c>
      <c r="F32" s="246" t="s">
        <v>22</v>
      </c>
      <c r="G32" s="246">
        <v>0</v>
      </c>
      <c r="H32" s="246">
        <v>0</v>
      </c>
      <c r="I32" s="246">
        <v>0.5</v>
      </c>
      <c r="J32" s="246">
        <v>0.5</v>
      </c>
      <c r="K32" s="248">
        <f t="shared" si="0"/>
        <v>1</v>
      </c>
      <c r="L32" s="658"/>
      <c r="M32" s="659">
        <f>K33/K32*0.04</f>
        <v>0</v>
      </c>
      <c r="N32" s="660" t="s">
        <v>422</v>
      </c>
    </row>
    <row r="33" spans="1:14" s="221" customFormat="1" ht="51" customHeight="1">
      <c r="A33" s="437"/>
      <c r="B33" s="440"/>
      <c r="C33" s="440"/>
      <c r="D33" s="432"/>
      <c r="E33" s="432"/>
      <c r="F33" s="244" t="s">
        <v>23</v>
      </c>
      <c r="G33" s="243">
        <v>0</v>
      </c>
      <c r="H33" s="243"/>
      <c r="I33" s="243"/>
      <c r="J33" s="243"/>
      <c r="K33" s="242">
        <f t="shared" si="0"/>
        <v>0</v>
      </c>
      <c r="L33" s="658"/>
      <c r="M33" s="659"/>
      <c r="N33" s="660"/>
    </row>
    <row r="34" spans="1:14" s="221" customFormat="1" ht="23.25" customHeight="1">
      <c r="A34" s="437"/>
      <c r="B34" s="440"/>
      <c r="C34" s="440" t="s">
        <v>421</v>
      </c>
      <c r="D34" s="432" t="s">
        <v>374</v>
      </c>
      <c r="E34" s="432" t="s">
        <v>374</v>
      </c>
      <c r="F34" s="246" t="s">
        <v>22</v>
      </c>
      <c r="G34" s="246">
        <v>0.25</v>
      </c>
      <c r="H34" s="246">
        <v>0.25</v>
      </c>
      <c r="I34" s="246">
        <v>0.25</v>
      </c>
      <c r="J34" s="246">
        <v>0.25</v>
      </c>
      <c r="K34" s="248">
        <f t="shared" si="0"/>
        <v>1</v>
      </c>
      <c r="L34" s="658"/>
      <c r="M34" s="659">
        <f>K35/K34*0.04</f>
        <v>0.004664</v>
      </c>
      <c r="N34" s="660" t="s">
        <v>420</v>
      </c>
    </row>
    <row r="35" spans="1:14" s="221" customFormat="1" ht="37.5" customHeight="1">
      <c r="A35" s="437"/>
      <c r="B35" s="440"/>
      <c r="C35" s="440"/>
      <c r="D35" s="432"/>
      <c r="E35" s="432"/>
      <c r="F35" s="244" t="s">
        <v>23</v>
      </c>
      <c r="G35" s="243">
        <v>0.1166</v>
      </c>
      <c r="H35" s="243"/>
      <c r="I35" s="243"/>
      <c r="J35" s="243"/>
      <c r="K35" s="242">
        <f t="shared" si="0"/>
        <v>0.1166</v>
      </c>
      <c r="L35" s="658"/>
      <c r="M35" s="659"/>
      <c r="N35" s="660"/>
    </row>
    <row r="36" spans="1:14" s="221" customFormat="1" ht="24.75" customHeight="1">
      <c r="A36" s="437"/>
      <c r="B36" s="440" t="s">
        <v>131</v>
      </c>
      <c r="C36" s="433" t="s">
        <v>419</v>
      </c>
      <c r="D36" s="432" t="s">
        <v>374</v>
      </c>
      <c r="E36" s="432"/>
      <c r="F36" s="246" t="s">
        <v>22</v>
      </c>
      <c r="G36" s="246">
        <v>0.5</v>
      </c>
      <c r="H36" s="246">
        <v>0.5</v>
      </c>
      <c r="I36" s="246">
        <v>0</v>
      </c>
      <c r="J36" s="246">
        <v>0</v>
      </c>
      <c r="K36" s="248">
        <f>SUM(G38:J38)</f>
        <v>1</v>
      </c>
      <c r="L36" s="658">
        <f>SUM(M36:M41)</f>
        <v>0.0022500000000000003</v>
      </c>
      <c r="M36" s="659">
        <f>K37/K36*0.015</f>
        <v>0.00075</v>
      </c>
      <c r="N36" s="667" t="s">
        <v>418</v>
      </c>
    </row>
    <row r="37" spans="1:14" s="221" customFormat="1" ht="41.25" customHeight="1">
      <c r="A37" s="437"/>
      <c r="B37" s="440"/>
      <c r="C37" s="433"/>
      <c r="D37" s="432"/>
      <c r="E37" s="432"/>
      <c r="F37" s="244" t="s">
        <v>23</v>
      </c>
      <c r="G37" s="243">
        <v>0.05</v>
      </c>
      <c r="H37" s="243"/>
      <c r="I37" s="243"/>
      <c r="J37" s="243"/>
      <c r="K37" s="242">
        <f aca="true" t="shared" si="1" ref="K37:K68">SUM(G37:J37)</f>
        <v>0.05</v>
      </c>
      <c r="L37" s="658"/>
      <c r="M37" s="659"/>
      <c r="N37" s="667"/>
    </row>
    <row r="38" spans="1:14" s="221" customFormat="1" ht="28.5" customHeight="1">
      <c r="A38" s="437"/>
      <c r="B38" s="440"/>
      <c r="C38" s="433" t="s">
        <v>417</v>
      </c>
      <c r="D38" s="432" t="s">
        <v>374</v>
      </c>
      <c r="E38" s="432"/>
      <c r="F38" s="246" t="s">
        <v>22</v>
      </c>
      <c r="G38" s="246">
        <v>0</v>
      </c>
      <c r="H38" s="246">
        <v>0</v>
      </c>
      <c r="I38" s="246">
        <v>0.2</v>
      </c>
      <c r="J38" s="246">
        <v>0.8</v>
      </c>
      <c r="K38" s="248">
        <f t="shared" si="1"/>
        <v>1</v>
      </c>
      <c r="L38" s="658"/>
      <c r="M38" s="659">
        <f>K39/K38*0.03</f>
        <v>0</v>
      </c>
      <c r="N38" s="661" t="s">
        <v>416</v>
      </c>
    </row>
    <row r="39" spans="1:14" s="221" customFormat="1" ht="33" customHeight="1">
      <c r="A39" s="437"/>
      <c r="B39" s="440"/>
      <c r="C39" s="433"/>
      <c r="D39" s="432"/>
      <c r="E39" s="432"/>
      <c r="F39" s="244" t="s">
        <v>23</v>
      </c>
      <c r="G39" s="243">
        <v>0</v>
      </c>
      <c r="H39" s="243"/>
      <c r="I39" s="243"/>
      <c r="J39" s="243"/>
      <c r="K39" s="242">
        <f t="shared" si="1"/>
        <v>0</v>
      </c>
      <c r="L39" s="658"/>
      <c r="M39" s="659"/>
      <c r="N39" s="661"/>
    </row>
    <row r="40" spans="1:14" s="221" customFormat="1" ht="15.75" customHeight="1">
      <c r="A40" s="437"/>
      <c r="B40" s="440"/>
      <c r="C40" s="433" t="s">
        <v>415</v>
      </c>
      <c r="D40" s="432"/>
      <c r="E40" s="432" t="s">
        <v>374</v>
      </c>
      <c r="F40" s="246" t="s">
        <v>22</v>
      </c>
      <c r="G40" s="246">
        <v>0.6</v>
      </c>
      <c r="H40" s="246">
        <v>0.4</v>
      </c>
      <c r="I40" s="246">
        <v>0</v>
      </c>
      <c r="J40" s="246">
        <v>0</v>
      </c>
      <c r="K40" s="248">
        <f t="shared" si="1"/>
        <v>1</v>
      </c>
      <c r="L40" s="658"/>
      <c r="M40" s="659">
        <f>K41/K40*0.005</f>
        <v>0.0015</v>
      </c>
      <c r="N40" s="667" t="s">
        <v>414</v>
      </c>
    </row>
    <row r="41" spans="1:14" s="221" customFormat="1" ht="39" customHeight="1">
      <c r="A41" s="437"/>
      <c r="B41" s="440"/>
      <c r="C41" s="433"/>
      <c r="D41" s="432"/>
      <c r="E41" s="432"/>
      <c r="F41" s="244" t="s">
        <v>23</v>
      </c>
      <c r="G41" s="243">
        <v>0.3</v>
      </c>
      <c r="H41" s="243"/>
      <c r="I41" s="243"/>
      <c r="J41" s="243"/>
      <c r="K41" s="242">
        <f t="shared" si="1"/>
        <v>0.3</v>
      </c>
      <c r="L41" s="658"/>
      <c r="M41" s="659"/>
      <c r="N41" s="667"/>
    </row>
    <row r="42" spans="1:14" s="221" customFormat="1" ht="27" customHeight="1">
      <c r="A42" s="437"/>
      <c r="B42" s="468" t="s">
        <v>132</v>
      </c>
      <c r="C42" s="469" t="s">
        <v>153</v>
      </c>
      <c r="D42" s="432" t="s">
        <v>374</v>
      </c>
      <c r="E42" s="432" t="s">
        <v>374</v>
      </c>
      <c r="F42" s="246" t="s">
        <v>22</v>
      </c>
      <c r="G42" s="246">
        <v>0</v>
      </c>
      <c r="H42" s="246">
        <v>0.2</v>
      </c>
      <c r="I42" s="246">
        <v>0.4</v>
      </c>
      <c r="J42" s="246">
        <v>0.4</v>
      </c>
      <c r="K42" s="248">
        <f t="shared" si="1"/>
        <v>1</v>
      </c>
      <c r="L42" s="658">
        <f>SUM(M42)</f>
        <v>0.06</v>
      </c>
      <c r="M42" s="659">
        <v>0.06</v>
      </c>
      <c r="N42" s="667" t="s">
        <v>413</v>
      </c>
    </row>
    <row r="43" spans="1:14" s="221" customFormat="1" ht="39" customHeight="1">
      <c r="A43" s="437"/>
      <c r="B43" s="468"/>
      <c r="C43" s="469"/>
      <c r="D43" s="432"/>
      <c r="E43" s="432"/>
      <c r="F43" s="244" t="s">
        <v>23</v>
      </c>
      <c r="G43" s="243">
        <v>0</v>
      </c>
      <c r="H43" s="243"/>
      <c r="I43" s="243"/>
      <c r="J43" s="243"/>
      <c r="K43" s="242">
        <f t="shared" si="1"/>
        <v>0</v>
      </c>
      <c r="L43" s="658"/>
      <c r="M43" s="659"/>
      <c r="N43" s="667"/>
    </row>
    <row r="44" spans="1:14" s="221" customFormat="1" ht="26.25" customHeight="1">
      <c r="A44" s="437"/>
      <c r="B44" s="440" t="s">
        <v>133</v>
      </c>
      <c r="C44" s="433" t="s">
        <v>412</v>
      </c>
      <c r="D44" s="432" t="s">
        <v>374</v>
      </c>
      <c r="E44" s="432" t="s">
        <v>374</v>
      </c>
      <c r="F44" s="246" t="s">
        <v>22</v>
      </c>
      <c r="G44" s="246">
        <v>0.25</v>
      </c>
      <c r="H44" s="246">
        <v>0.25</v>
      </c>
      <c r="I44" s="246">
        <v>0.25</v>
      </c>
      <c r="J44" s="246">
        <v>0.25</v>
      </c>
      <c r="K44" s="248">
        <f t="shared" si="1"/>
        <v>1</v>
      </c>
      <c r="L44" s="658">
        <f>SUM(M44:M51)</f>
        <v>0.027700000000000002</v>
      </c>
      <c r="M44" s="659">
        <f>K45/K44*0.09</f>
        <v>0.0225</v>
      </c>
      <c r="N44" s="660" t="s">
        <v>411</v>
      </c>
    </row>
    <row r="45" spans="1:14" s="221" customFormat="1" ht="36" customHeight="1">
      <c r="A45" s="437"/>
      <c r="B45" s="440"/>
      <c r="C45" s="433"/>
      <c r="D45" s="432"/>
      <c r="E45" s="432"/>
      <c r="F45" s="244" t="s">
        <v>23</v>
      </c>
      <c r="G45" s="243">
        <v>0.25</v>
      </c>
      <c r="H45" s="243"/>
      <c r="I45" s="243"/>
      <c r="J45" s="243"/>
      <c r="K45" s="242">
        <f t="shared" si="1"/>
        <v>0.25</v>
      </c>
      <c r="L45" s="658"/>
      <c r="M45" s="659"/>
      <c r="N45" s="660"/>
    </row>
    <row r="46" spans="1:14" s="221" customFormat="1" ht="30" customHeight="1">
      <c r="A46" s="437"/>
      <c r="B46" s="440"/>
      <c r="C46" s="433" t="s">
        <v>410</v>
      </c>
      <c r="D46" s="432" t="s">
        <v>374</v>
      </c>
      <c r="E46" s="432" t="s">
        <v>374</v>
      </c>
      <c r="F46" s="246" t="s">
        <v>22</v>
      </c>
      <c r="G46" s="246">
        <v>0.15</v>
      </c>
      <c r="H46" s="246">
        <v>0.3</v>
      </c>
      <c r="I46" s="246">
        <v>0.4</v>
      </c>
      <c r="J46" s="246">
        <v>0.15</v>
      </c>
      <c r="K46" s="248">
        <f t="shared" si="1"/>
        <v>1</v>
      </c>
      <c r="L46" s="658"/>
      <c r="M46" s="659">
        <f>K47/K46*0.02</f>
        <v>0.002</v>
      </c>
      <c r="N46" s="660" t="s">
        <v>409</v>
      </c>
    </row>
    <row r="47" spans="1:14" s="221" customFormat="1" ht="31.5" customHeight="1">
      <c r="A47" s="437"/>
      <c r="B47" s="440"/>
      <c r="C47" s="433"/>
      <c r="D47" s="432"/>
      <c r="E47" s="432"/>
      <c r="F47" s="244" t="s">
        <v>23</v>
      </c>
      <c r="G47" s="243">
        <v>0.1</v>
      </c>
      <c r="H47" s="243"/>
      <c r="I47" s="243"/>
      <c r="J47" s="243"/>
      <c r="K47" s="242">
        <f t="shared" si="1"/>
        <v>0.1</v>
      </c>
      <c r="L47" s="658"/>
      <c r="M47" s="659"/>
      <c r="N47" s="660"/>
    </row>
    <row r="48" spans="1:14" s="221" customFormat="1" ht="27" customHeight="1">
      <c r="A48" s="437"/>
      <c r="B48" s="440"/>
      <c r="C48" s="433" t="s">
        <v>408</v>
      </c>
      <c r="D48" s="432" t="s">
        <v>374</v>
      </c>
      <c r="E48" s="432" t="s">
        <v>374</v>
      </c>
      <c r="F48" s="246" t="s">
        <v>22</v>
      </c>
      <c r="G48" s="246">
        <v>0.16</v>
      </c>
      <c r="H48" s="246">
        <v>0.35</v>
      </c>
      <c r="I48" s="246">
        <v>0.4</v>
      </c>
      <c r="J48" s="246">
        <v>0.09</v>
      </c>
      <c r="K48" s="246">
        <f t="shared" si="1"/>
        <v>1</v>
      </c>
      <c r="L48" s="658"/>
      <c r="M48" s="659">
        <f>K49/K48*0.02</f>
        <v>0.0032</v>
      </c>
      <c r="N48" s="660" t="s">
        <v>407</v>
      </c>
    </row>
    <row r="49" spans="1:14" s="221" customFormat="1" ht="60" customHeight="1">
      <c r="A49" s="437"/>
      <c r="B49" s="440"/>
      <c r="C49" s="433"/>
      <c r="D49" s="432"/>
      <c r="E49" s="432"/>
      <c r="F49" s="244" t="s">
        <v>23</v>
      </c>
      <c r="G49" s="243">
        <v>0.16</v>
      </c>
      <c r="H49" s="243"/>
      <c r="I49" s="243"/>
      <c r="J49" s="243"/>
      <c r="K49" s="242">
        <f t="shared" si="1"/>
        <v>0.16</v>
      </c>
      <c r="L49" s="658"/>
      <c r="M49" s="659"/>
      <c r="N49" s="660"/>
    </row>
    <row r="50" spans="1:14" s="221" customFormat="1" ht="40.5" customHeight="1">
      <c r="A50" s="437"/>
      <c r="B50" s="440"/>
      <c r="C50" s="433" t="s">
        <v>406</v>
      </c>
      <c r="D50" s="432" t="s">
        <v>374</v>
      </c>
      <c r="E50" s="432"/>
      <c r="F50" s="246" t="s">
        <v>22</v>
      </c>
      <c r="G50" s="246">
        <v>0.1</v>
      </c>
      <c r="H50" s="246">
        <v>0.25</v>
      </c>
      <c r="I50" s="246">
        <v>0.3</v>
      </c>
      <c r="J50" s="246">
        <v>0.35</v>
      </c>
      <c r="K50" s="246">
        <f t="shared" si="1"/>
        <v>0.9999999999999999</v>
      </c>
      <c r="L50" s="658"/>
      <c r="M50" s="659">
        <f>K51/K50*0.03</f>
        <v>0</v>
      </c>
      <c r="N50" s="668" t="s">
        <v>405</v>
      </c>
    </row>
    <row r="51" spans="1:14" s="221" customFormat="1" ht="41.25" customHeight="1">
      <c r="A51" s="437"/>
      <c r="B51" s="440"/>
      <c r="C51" s="433"/>
      <c r="D51" s="432"/>
      <c r="E51" s="432"/>
      <c r="F51" s="244" t="s">
        <v>23</v>
      </c>
      <c r="G51" s="243">
        <v>0</v>
      </c>
      <c r="H51" s="243"/>
      <c r="I51" s="243"/>
      <c r="J51" s="243"/>
      <c r="K51" s="242">
        <f t="shared" si="1"/>
        <v>0</v>
      </c>
      <c r="L51" s="658"/>
      <c r="M51" s="659"/>
      <c r="N51" s="668"/>
    </row>
    <row r="52" spans="1:14" s="221" customFormat="1" ht="36.75" customHeight="1">
      <c r="A52" s="437"/>
      <c r="B52" s="440" t="s">
        <v>134</v>
      </c>
      <c r="C52" s="470" t="s">
        <v>404</v>
      </c>
      <c r="D52" s="432" t="s">
        <v>374</v>
      </c>
      <c r="E52" s="432" t="s">
        <v>374</v>
      </c>
      <c r="F52" s="246" t="s">
        <v>22</v>
      </c>
      <c r="G52" s="246">
        <v>0.36</v>
      </c>
      <c r="H52" s="246">
        <v>0.15</v>
      </c>
      <c r="I52" s="246">
        <v>0.15</v>
      </c>
      <c r="J52" s="246">
        <v>0.34</v>
      </c>
      <c r="K52" s="246">
        <f t="shared" si="1"/>
        <v>1</v>
      </c>
      <c r="L52" s="658">
        <f>SUM(M52:M59)</f>
        <v>0.0141</v>
      </c>
      <c r="M52" s="659">
        <f>K53/K52*0.02</f>
        <v>0.0036</v>
      </c>
      <c r="N52" s="661" t="s">
        <v>403</v>
      </c>
    </row>
    <row r="53" spans="1:14" s="221" customFormat="1" ht="45.75" customHeight="1">
      <c r="A53" s="437"/>
      <c r="B53" s="440"/>
      <c r="C53" s="470"/>
      <c r="D53" s="432"/>
      <c r="E53" s="432"/>
      <c r="F53" s="244" t="s">
        <v>23</v>
      </c>
      <c r="G53" s="243">
        <v>0.18</v>
      </c>
      <c r="H53" s="243"/>
      <c r="I53" s="243"/>
      <c r="J53" s="243"/>
      <c r="K53" s="242">
        <f t="shared" si="1"/>
        <v>0.18</v>
      </c>
      <c r="L53" s="658"/>
      <c r="M53" s="659"/>
      <c r="N53" s="661"/>
    </row>
    <row r="54" spans="1:14" s="221" customFormat="1" ht="26.25" customHeight="1">
      <c r="A54" s="437"/>
      <c r="B54" s="440"/>
      <c r="C54" s="470" t="s">
        <v>402</v>
      </c>
      <c r="D54" s="432" t="s">
        <v>374</v>
      </c>
      <c r="E54" s="432"/>
      <c r="F54" s="246" t="s">
        <v>22</v>
      </c>
      <c r="G54" s="246">
        <v>0.2</v>
      </c>
      <c r="H54" s="246">
        <v>0.05</v>
      </c>
      <c r="I54" s="246">
        <v>0.75</v>
      </c>
      <c r="J54" s="246">
        <v>0</v>
      </c>
      <c r="K54" s="246">
        <f t="shared" si="1"/>
        <v>1</v>
      </c>
      <c r="L54" s="658"/>
      <c r="M54" s="659">
        <f>K55/K54*0.04</f>
        <v>0.008</v>
      </c>
      <c r="N54" s="669" t="s">
        <v>401</v>
      </c>
    </row>
    <row r="55" spans="1:14" s="221" customFormat="1" ht="26.25" customHeight="1">
      <c r="A55" s="437"/>
      <c r="B55" s="440"/>
      <c r="C55" s="470"/>
      <c r="D55" s="432"/>
      <c r="E55" s="432"/>
      <c r="F55" s="244" t="s">
        <v>23</v>
      </c>
      <c r="G55" s="243">
        <v>0.2</v>
      </c>
      <c r="H55" s="243"/>
      <c r="I55" s="243"/>
      <c r="J55" s="243"/>
      <c r="K55" s="242">
        <f t="shared" si="1"/>
        <v>0.2</v>
      </c>
      <c r="L55" s="658"/>
      <c r="M55" s="659"/>
      <c r="N55" s="669"/>
    </row>
    <row r="56" spans="1:14" s="221" customFormat="1" ht="36" customHeight="1">
      <c r="A56" s="437"/>
      <c r="B56" s="440"/>
      <c r="C56" s="470" t="s">
        <v>400</v>
      </c>
      <c r="D56" s="432" t="s">
        <v>374</v>
      </c>
      <c r="E56" s="432"/>
      <c r="F56" s="246" t="s">
        <v>22</v>
      </c>
      <c r="G56" s="246">
        <v>0</v>
      </c>
      <c r="H56" s="246">
        <v>0</v>
      </c>
      <c r="I56" s="246">
        <v>0.1</v>
      </c>
      <c r="J56" s="246">
        <v>0.9</v>
      </c>
      <c r="K56" s="246">
        <f t="shared" si="1"/>
        <v>1</v>
      </c>
      <c r="L56" s="658"/>
      <c r="M56" s="659">
        <f>K57/K56*0.03</f>
        <v>0</v>
      </c>
      <c r="N56" s="670" t="s">
        <v>399</v>
      </c>
    </row>
    <row r="57" spans="1:14" s="221" customFormat="1" ht="25.5" customHeight="1">
      <c r="A57" s="437"/>
      <c r="B57" s="440"/>
      <c r="C57" s="470"/>
      <c r="D57" s="432"/>
      <c r="E57" s="432"/>
      <c r="F57" s="244" t="s">
        <v>23</v>
      </c>
      <c r="G57" s="243">
        <v>0</v>
      </c>
      <c r="H57" s="243"/>
      <c r="I57" s="243"/>
      <c r="J57" s="243"/>
      <c r="K57" s="242">
        <f t="shared" si="1"/>
        <v>0</v>
      </c>
      <c r="L57" s="658"/>
      <c r="M57" s="659"/>
      <c r="N57" s="670"/>
    </row>
    <row r="58" spans="1:14" s="221" customFormat="1" ht="30" customHeight="1">
      <c r="A58" s="437"/>
      <c r="B58" s="440"/>
      <c r="C58" s="470" t="s">
        <v>398</v>
      </c>
      <c r="D58" s="432" t="s">
        <v>374</v>
      </c>
      <c r="E58" s="432"/>
      <c r="F58" s="246" t="s">
        <v>22</v>
      </c>
      <c r="G58" s="246">
        <v>0.25</v>
      </c>
      <c r="H58" s="246">
        <v>0.25</v>
      </c>
      <c r="I58" s="246">
        <v>0.25</v>
      </c>
      <c r="J58" s="246">
        <v>0.25</v>
      </c>
      <c r="K58" s="246">
        <f t="shared" si="1"/>
        <v>1</v>
      </c>
      <c r="L58" s="658"/>
      <c r="M58" s="659">
        <f>K59/K58*0.01</f>
        <v>0.0025</v>
      </c>
      <c r="N58" s="666" t="s">
        <v>397</v>
      </c>
    </row>
    <row r="59" spans="1:14" s="221" customFormat="1" ht="23.25" customHeight="1">
      <c r="A59" s="437"/>
      <c r="B59" s="440"/>
      <c r="C59" s="470"/>
      <c r="D59" s="432"/>
      <c r="E59" s="432"/>
      <c r="F59" s="244" t="s">
        <v>23</v>
      </c>
      <c r="G59" s="243">
        <v>0.25</v>
      </c>
      <c r="H59" s="243"/>
      <c r="I59" s="243"/>
      <c r="J59" s="243"/>
      <c r="K59" s="242">
        <f t="shared" si="1"/>
        <v>0.25</v>
      </c>
      <c r="L59" s="658"/>
      <c r="M59" s="659"/>
      <c r="N59" s="666"/>
    </row>
    <row r="60" spans="1:14" s="247" customFormat="1" ht="27" customHeight="1">
      <c r="A60" s="437"/>
      <c r="B60" s="440" t="s">
        <v>135</v>
      </c>
      <c r="C60" s="433" t="s">
        <v>396</v>
      </c>
      <c r="D60" s="435" t="s">
        <v>374</v>
      </c>
      <c r="E60" s="435" t="s">
        <v>374</v>
      </c>
      <c r="F60" s="246" t="s">
        <v>22</v>
      </c>
      <c r="G60" s="246">
        <v>0.05</v>
      </c>
      <c r="H60" s="246">
        <v>0.8</v>
      </c>
      <c r="I60" s="246">
        <v>0.15</v>
      </c>
      <c r="J60" s="246">
        <v>0</v>
      </c>
      <c r="K60" s="246">
        <f t="shared" si="1"/>
        <v>1</v>
      </c>
      <c r="L60" s="658">
        <f>SUM(M60:M65)</f>
        <v>0.00030000000000000003</v>
      </c>
      <c r="M60" s="666">
        <f>K61/K60*0.01</f>
        <v>0.0002</v>
      </c>
      <c r="N60" s="666" t="s">
        <v>395</v>
      </c>
    </row>
    <row r="61" spans="1:14" s="247" customFormat="1" ht="99.75" customHeight="1" thickBot="1">
      <c r="A61" s="437"/>
      <c r="B61" s="440"/>
      <c r="C61" s="433"/>
      <c r="D61" s="471"/>
      <c r="E61" s="471"/>
      <c r="F61" s="244" t="s">
        <v>23</v>
      </c>
      <c r="G61" s="246">
        <v>0.02</v>
      </c>
      <c r="H61" s="246"/>
      <c r="I61" s="246"/>
      <c r="J61" s="246"/>
      <c r="K61" s="242">
        <f t="shared" si="1"/>
        <v>0.02</v>
      </c>
      <c r="L61" s="658"/>
      <c r="M61" s="666"/>
      <c r="N61" s="666"/>
    </row>
    <row r="62" spans="1:14" s="221" customFormat="1" ht="27" customHeight="1">
      <c r="A62" s="437"/>
      <c r="B62" s="440"/>
      <c r="C62" s="433" t="s">
        <v>394</v>
      </c>
      <c r="D62" s="432" t="s">
        <v>374</v>
      </c>
      <c r="E62" s="432" t="s">
        <v>374</v>
      </c>
      <c r="F62" s="246" t="s">
        <v>22</v>
      </c>
      <c r="G62" s="245">
        <v>0.05</v>
      </c>
      <c r="H62" s="245">
        <v>0.3</v>
      </c>
      <c r="I62" s="245">
        <v>0.5</v>
      </c>
      <c r="J62" s="245">
        <v>0.15</v>
      </c>
      <c r="K62" s="246">
        <f t="shared" si="1"/>
        <v>1</v>
      </c>
      <c r="L62" s="658"/>
      <c r="M62" s="659">
        <f>K63/K62*0.01</f>
        <v>0.0001</v>
      </c>
      <c r="N62" s="666" t="s">
        <v>393</v>
      </c>
    </row>
    <row r="63" spans="1:14" s="221" customFormat="1" ht="67.5" customHeight="1">
      <c r="A63" s="437"/>
      <c r="B63" s="440"/>
      <c r="C63" s="433"/>
      <c r="D63" s="432"/>
      <c r="E63" s="432"/>
      <c r="F63" s="244" t="s">
        <v>23</v>
      </c>
      <c r="G63" s="243">
        <v>0.01</v>
      </c>
      <c r="H63" s="243"/>
      <c r="I63" s="243"/>
      <c r="J63" s="243"/>
      <c r="K63" s="242">
        <f t="shared" si="1"/>
        <v>0.01</v>
      </c>
      <c r="L63" s="658"/>
      <c r="M63" s="659"/>
      <c r="N63" s="666"/>
    </row>
    <row r="64" spans="1:14" s="221" customFormat="1" ht="36" customHeight="1">
      <c r="A64" s="437"/>
      <c r="B64" s="440"/>
      <c r="C64" s="433" t="s">
        <v>392</v>
      </c>
      <c r="D64" s="432" t="s">
        <v>374</v>
      </c>
      <c r="E64" s="432" t="s">
        <v>374</v>
      </c>
      <c r="F64" s="246" t="s">
        <v>22</v>
      </c>
      <c r="G64" s="246">
        <v>0.01</v>
      </c>
      <c r="H64" s="246">
        <v>0</v>
      </c>
      <c r="I64" s="246">
        <v>0.4</v>
      </c>
      <c r="J64" s="246">
        <v>0.59</v>
      </c>
      <c r="K64" s="246">
        <f t="shared" si="1"/>
        <v>1</v>
      </c>
      <c r="L64" s="658"/>
      <c r="M64" s="659">
        <f>K65/K64*0.08</f>
        <v>0</v>
      </c>
      <c r="N64" s="666" t="s">
        <v>391</v>
      </c>
    </row>
    <row r="65" spans="1:14" s="221" customFormat="1" ht="63" customHeight="1">
      <c r="A65" s="437"/>
      <c r="B65" s="440"/>
      <c r="C65" s="433"/>
      <c r="D65" s="432"/>
      <c r="E65" s="432"/>
      <c r="F65" s="244" t="s">
        <v>23</v>
      </c>
      <c r="G65" s="243">
        <v>0</v>
      </c>
      <c r="H65" s="243"/>
      <c r="I65" s="243"/>
      <c r="J65" s="243"/>
      <c r="K65" s="242">
        <f t="shared" si="1"/>
        <v>0</v>
      </c>
      <c r="L65" s="658"/>
      <c r="M65" s="659"/>
      <c r="N65" s="666"/>
    </row>
    <row r="66" spans="1:14" s="221" customFormat="1" ht="27" customHeight="1">
      <c r="A66" s="437"/>
      <c r="B66" s="440" t="s">
        <v>136</v>
      </c>
      <c r="C66" s="433" t="s">
        <v>390</v>
      </c>
      <c r="D66" s="432" t="s">
        <v>374</v>
      </c>
      <c r="E66" s="432" t="s">
        <v>374</v>
      </c>
      <c r="F66" s="246" t="s">
        <v>22</v>
      </c>
      <c r="G66" s="246">
        <v>0.2</v>
      </c>
      <c r="H66" s="246">
        <v>0.8</v>
      </c>
      <c r="I66" s="246">
        <v>0</v>
      </c>
      <c r="J66" s="246">
        <v>0</v>
      </c>
      <c r="K66" s="246">
        <f t="shared" si="1"/>
        <v>1</v>
      </c>
      <c r="L66" s="658">
        <f>SUM(M66:M71)</f>
        <v>0.0075</v>
      </c>
      <c r="M66" s="659">
        <f>K67/K66*0.02</f>
        <v>0</v>
      </c>
      <c r="N66" s="666" t="s">
        <v>389</v>
      </c>
    </row>
    <row r="67" spans="1:14" s="221" customFormat="1" ht="53.25" customHeight="1">
      <c r="A67" s="437"/>
      <c r="B67" s="440"/>
      <c r="C67" s="433"/>
      <c r="D67" s="432"/>
      <c r="E67" s="432"/>
      <c r="F67" s="244" t="s">
        <v>23</v>
      </c>
      <c r="G67" s="243">
        <v>0</v>
      </c>
      <c r="H67" s="243"/>
      <c r="I67" s="243"/>
      <c r="J67" s="243"/>
      <c r="K67" s="242">
        <f t="shared" si="1"/>
        <v>0</v>
      </c>
      <c r="L67" s="658"/>
      <c r="M67" s="659"/>
      <c r="N67" s="666"/>
    </row>
    <row r="68" spans="1:14" s="221" customFormat="1" ht="26.25" customHeight="1">
      <c r="A68" s="437"/>
      <c r="B68" s="440"/>
      <c r="C68" s="433" t="s">
        <v>388</v>
      </c>
      <c r="D68" s="432" t="s">
        <v>374</v>
      </c>
      <c r="E68" s="432" t="s">
        <v>374</v>
      </c>
      <c r="F68" s="246" t="s">
        <v>22</v>
      </c>
      <c r="G68" s="246">
        <v>0.1</v>
      </c>
      <c r="H68" s="246">
        <v>0.3</v>
      </c>
      <c r="I68" s="246">
        <v>0.4</v>
      </c>
      <c r="J68" s="246">
        <v>0.2</v>
      </c>
      <c r="K68" s="246">
        <f t="shared" si="1"/>
        <v>1</v>
      </c>
      <c r="L68" s="658"/>
      <c r="M68" s="659">
        <f>K69/K68*0.03</f>
        <v>0.003</v>
      </c>
      <c r="N68" s="666" t="s">
        <v>387</v>
      </c>
    </row>
    <row r="69" spans="1:14" s="221" customFormat="1" ht="38.25" customHeight="1" thickBot="1">
      <c r="A69" s="437"/>
      <c r="B69" s="440"/>
      <c r="C69" s="433"/>
      <c r="D69" s="432"/>
      <c r="E69" s="432"/>
      <c r="F69" s="244" t="s">
        <v>23</v>
      </c>
      <c r="G69" s="243">
        <v>0.1</v>
      </c>
      <c r="H69" s="243"/>
      <c r="I69" s="243"/>
      <c r="J69" s="243"/>
      <c r="K69" s="242">
        <f aca="true" t="shared" si="2" ref="K69:K91">SUM(G69:J69)</f>
        <v>0.1</v>
      </c>
      <c r="L69" s="658"/>
      <c r="M69" s="659"/>
      <c r="N69" s="666"/>
    </row>
    <row r="70" spans="1:14" s="221" customFormat="1" ht="30" customHeight="1">
      <c r="A70" s="437"/>
      <c r="B70" s="440"/>
      <c r="C70" s="433" t="s">
        <v>386</v>
      </c>
      <c r="D70" s="432" t="s">
        <v>374</v>
      </c>
      <c r="E70" s="432" t="s">
        <v>374</v>
      </c>
      <c r="F70" s="246" t="s">
        <v>22</v>
      </c>
      <c r="G70" s="245">
        <v>0.15</v>
      </c>
      <c r="H70" s="245">
        <v>0.35</v>
      </c>
      <c r="I70" s="245">
        <v>0.35</v>
      </c>
      <c r="J70" s="245">
        <v>0.15</v>
      </c>
      <c r="K70" s="246">
        <f t="shared" si="2"/>
        <v>1</v>
      </c>
      <c r="L70" s="658"/>
      <c r="M70" s="659">
        <f>K71/K70*0.03</f>
        <v>0.0045</v>
      </c>
      <c r="N70" s="666" t="s">
        <v>385</v>
      </c>
    </row>
    <row r="71" spans="1:14" s="221" customFormat="1" ht="48" customHeight="1">
      <c r="A71" s="437"/>
      <c r="B71" s="440"/>
      <c r="C71" s="433"/>
      <c r="D71" s="432"/>
      <c r="E71" s="432"/>
      <c r="F71" s="244" t="s">
        <v>23</v>
      </c>
      <c r="G71" s="243">
        <v>0.15</v>
      </c>
      <c r="H71" s="243"/>
      <c r="I71" s="243"/>
      <c r="J71" s="243"/>
      <c r="K71" s="242">
        <f t="shared" si="2"/>
        <v>0.15</v>
      </c>
      <c r="L71" s="658"/>
      <c r="M71" s="659"/>
      <c r="N71" s="666"/>
    </row>
    <row r="72" spans="1:14" s="221" customFormat="1" ht="27" customHeight="1">
      <c r="A72" s="437"/>
      <c r="B72" s="440" t="s">
        <v>137</v>
      </c>
      <c r="C72" s="433" t="s">
        <v>384</v>
      </c>
      <c r="D72" s="432" t="s">
        <v>374</v>
      </c>
      <c r="E72" s="432" t="s">
        <v>374</v>
      </c>
      <c r="F72" s="246" t="s">
        <v>22</v>
      </c>
      <c r="G72" s="246">
        <v>0.05</v>
      </c>
      <c r="H72" s="246">
        <v>0.1</v>
      </c>
      <c r="I72" s="246">
        <v>0.4</v>
      </c>
      <c r="J72" s="246">
        <v>0.45</v>
      </c>
      <c r="K72" s="246">
        <f t="shared" si="2"/>
        <v>1</v>
      </c>
      <c r="L72" s="658">
        <f>SUM(M72:M77)</f>
        <v>0.0006250000000000001</v>
      </c>
      <c r="M72" s="659">
        <f>K73/K72*0.0125</f>
        <v>0.0006250000000000001</v>
      </c>
      <c r="N72" s="671" t="s">
        <v>383</v>
      </c>
    </row>
    <row r="73" spans="1:14" s="221" customFormat="1" ht="134.25" customHeight="1">
      <c r="A73" s="437"/>
      <c r="B73" s="440"/>
      <c r="C73" s="433"/>
      <c r="D73" s="432"/>
      <c r="E73" s="432"/>
      <c r="F73" s="244" t="s">
        <v>23</v>
      </c>
      <c r="G73" s="243">
        <v>0.05</v>
      </c>
      <c r="H73" s="243"/>
      <c r="I73" s="243"/>
      <c r="J73" s="243"/>
      <c r="K73" s="242">
        <f t="shared" si="2"/>
        <v>0.05</v>
      </c>
      <c r="L73" s="658"/>
      <c r="M73" s="659"/>
      <c r="N73" s="671"/>
    </row>
    <row r="74" spans="1:14" s="221" customFormat="1" ht="30" customHeight="1">
      <c r="A74" s="437"/>
      <c r="B74" s="440"/>
      <c r="C74" s="433" t="s">
        <v>382</v>
      </c>
      <c r="D74" s="432" t="s">
        <v>374</v>
      </c>
      <c r="E74" s="432" t="s">
        <v>374</v>
      </c>
      <c r="F74" s="246" t="s">
        <v>22</v>
      </c>
      <c r="G74" s="246">
        <v>0</v>
      </c>
      <c r="H74" s="246">
        <v>0.5</v>
      </c>
      <c r="I74" s="246">
        <v>0.25</v>
      </c>
      <c r="J74" s="246">
        <v>0.25</v>
      </c>
      <c r="K74" s="246">
        <f t="shared" si="2"/>
        <v>1</v>
      </c>
      <c r="L74" s="658"/>
      <c r="M74" s="659">
        <f>K75/K74*0.0175</f>
        <v>0</v>
      </c>
      <c r="N74" s="671" t="s">
        <v>380</v>
      </c>
    </row>
    <row r="75" spans="1:14" s="221" customFormat="1" ht="78.75" customHeight="1">
      <c r="A75" s="437"/>
      <c r="B75" s="440"/>
      <c r="C75" s="433"/>
      <c r="D75" s="432"/>
      <c r="E75" s="432"/>
      <c r="F75" s="244" t="s">
        <v>23</v>
      </c>
      <c r="G75" s="243">
        <v>0</v>
      </c>
      <c r="H75" s="243"/>
      <c r="I75" s="243"/>
      <c r="J75" s="243"/>
      <c r="K75" s="242">
        <f t="shared" si="2"/>
        <v>0</v>
      </c>
      <c r="L75" s="658"/>
      <c r="M75" s="659"/>
      <c r="N75" s="671"/>
    </row>
    <row r="76" spans="1:14" s="221" customFormat="1" ht="23.25" customHeight="1">
      <c r="A76" s="437"/>
      <c r="B76" s="440"/>
      <c r="C76" s="433" t="s">
        <v>381</v>
      </c>
      <c r="D76" s="432" t="s">
        <v>374</v>
      </c>
      <c r="E76" s="432" t="s">
        <v>374</v>
      </c>
      <c r="F76" s="246" t="s">
        <v>22</v>
      </c>
      <c r="G76" s="246">
        <v>0</v>
      </c>
      <c r="H76" s="246">
        <v>0.35</v>
      </c>
      <c r="I76" s="246">
        <v>0.45</v>
      </c>
      <c r="J76" s="246">
        <v>0.2</v>
      </c>
      <c r="K76" s="246">
        <f t="shared" si="2"/>
        <v>1</v>
      </c>
      <c r="L76" s="658"/>
      <c r="M76" s="672">
        <f>K77/K76*0.02</f>
        <v>0</v>
      </c>
      <c r="N76" s="671" t="s">
        <v>380</v>
      </c>
    </row>
    <row r="77" spans="1:14" s="221" customFormat="1" ht="90.75" customHeight="1" thickBot="1">
      <c r="A77" s="477"/>
      <c r="B77" s="472"/>
      <c r="C77" s="478"/>
      <c r="D77" s="479"/>
      <c r="E77" s="479"/>
      <c r="F77" s="240" t="s">
        <v>23</v>
      </c>
      <c r="G77" s="239">
        <v>0</v>
      </c>
      <c r="H77" s="239"/>
      <c r="I77" s="239"/>
      <c r="J77" s="239"/>
      <c r="K77" s="238">
        <f t="shared" si="2"/>
        <v>0</v>
      </c>
      <c r="L77" s="673"/>
      <c r="M77" s="674"/>
      <c r="N77" s="675"/>
    </row>
    <row r="78" spans="1:14" s="221" customFormat="1" ht="33" customHeight="1">
      <c r="A78" s="473" t="s">
        <v>142</v>
      </c>
      <c r="B78" s="476" t="s">
        <v>149</v>
      </c>
      <c r="C78" s="480" t="s">
        <v>150</v>
      </c>
      <c r="D78" s="471" t="s">
        <v>374</v>
      </c>
      <c r="E78" s="471"/>
      <c r="F78" s="241" t="s">
        <v>22</v>
      </c>
      <c r="G78" s="241"/>
      <c r="H78" s="241"/>
      <c r="I78" s="241"/>
      <c r="J78" s="241"/>
      <c r="K78" s="241">
        <f t="shared" si="2"/>
        <v>0</v>
      </c>
      <c r="L78" s="676"/>
      <c r="M78" s="677"/>
      <c r="N78" s="678"/>
    </row>
    <row r="79" spans="1:14" s="221" customFormat="1" ht="38.25" customHeight="1">
      <c r="A79" s="474"/>
      <c r="B79" s="437"/>
      <c r="C79" s="433"/>
      <c r="D79" s="432"/>
      <c r="E79" s="432"/>
      <c r="F79" s="244" t="s">
        <v>23</v>
      </c>
      <c r="G79" s="243"/>
      <c r="H79" s="243"/>
      <c r="I79" s="243"/>
      <c r="J79" s="243"/>
      <c r="K79" s="242">
        <f t="shared" si="2"/>
        <v>0</v>
      </c>
      <c r="L79" s="679"/>
      <c r="M79" s="659"/>
      <c r="N79" s="671"/>
    </row>
    <row r="80" spans="1:14" s="221" customFormat="1" ht="29.25" customHeight="1">
      <c r="A80" s="474"/>
      <c r="B80" s="437"/>
      <c r="C80" s="433" t="s">
        <v>164</v>
      </c>
      <c r="D80" s="432" t="s">
        <v>374</v>
      </c>
      <c r="E80" s="432"/>
      <c r="F80" s="246" t="s">
        <v>22</v>
      </c>
      <c r="G80" s="246"/>
      <c r="H80" s="246"/>
      <c r="I80" s="246"/>
      <c r="J80" s="246"/>
      <c r="K80" s="246">
        <f t="shared" si="2"/>
        <v>0</v>
      </c>
      <c r="L80" s="679"/>
      <c r="M80" s="659"/>
      <c r="N80" s="671"/>
    </row>
    <row r="81" spans="1:14" s="221" customFormat="1" ht="45" customHeight="1">
      <c r="A81" s="474"/>
      <c r="B81" s="437"/>
      <c r="C81" s="433"/>
      <c r="D81" s="432"/>
      <c r="E81" s="432"/>
      <c r="F81" s="244" t="s">
        <v>23</v>
      </c>
      <c r="G81" s="243"/>
      <c r="H81" s="243"/>
      <c r="I81" s="243"/>
      <c r="J81" s="243"/>
      <c r="K81" s="242">
        <f t="shared" si="2"/>
        <v>0</v>
      </c>
      <c r="L81" s="679"/>
      <c r="M81" s="659"/>
      <c r="N81" s="671"/>
    </row>
    <row r="82" spans="1:14" s="221" customFormat="1" ht="30" customHeight="1">
      <c r="A82" s="474"/>
      <c r="B82" s="437"/>
      <c r="C82" s="433" t="s">
        <v>213</v>
      </c>
      <c r="D82" s="432" t="s">
        <v>374</v>
      </c>
      <c r="E82" s="432"/>
      <c r="F82" s="246" t="s">
        <v>22</v>
      </c>
      <c r="G82" s="246"/>
      <c r="H82" s="246"/>
      <c r="I82" s="246"/>
      <c r="J82" s="246"/>
      <c r="K82" s="246">
        <f t="shared" si="2"/>
        <v>0</v>
      </c>
      <c r="L82" s="679"/>
      <c r="M82" s="659"/>
      <c r="N82" s="671"/>
    </row>
    <row r="83" spans="1:14" s="221" customFormat="1" ht="46.5" customHeight="1" thickBot="1">
      <c r="A83" s="475"/>
      <c r="B83" s="477"/>
      <c r="C83" s="478"/>
      <c r="D83" s="479"/>
      <c r="E83" s="479"/>
      <c r="F83" s="240" t="s">
        <v>23</v>
      </c>
      <c r="G83" s="239"/>
      <c r="H83" s="239"/>
      <c r="I83" s="239"/>
      <c r="J83" s="239"/>
      <c r="K83" s="238">
        <f t="shared" si="2"/>
        <v>0</v>
      </c>
      <c r="L83" s="680"/>
      <c r="M83" s="681"/>
      <c r="N83" s="675"/>
    </row>
    <row r="84" spans="1:14" s="221" customFormat="1" ht="38.25" customHeight="1">
      <c r="A84" s="486" t="s">
        <v>141</v>
      </c>
      <c r="B84" s="436" t="s">
        <v>214</v>
      </c>
      <c r="C84" s="442" t="s">
        <v>151</v>
      </c>
      <c r="D84" s="443" t="s">
        <v>374</v>
      </c>
      <c r="E84" s="443"/>
      <c r="F84" s="245" t="s">
        <v>22</v>
      </c>
      <c r="G84" s="245"/>
      <c r="H84" s="245"/>
      <c r="I84" s="245"/>
      <c r="J84" s="245"/>
      <c r="K84" s="245">
        <f t="shared" si="2"/>
        <v>0</v>
      </c>
      <c r="L84" s="682"/>
      <c r="M84" s="656"/>
      <c r="N84" s="683"/>
    </row>
    <row r="85" spans="1:14" s="221" customFormat="1" ht="46.5" customHeight="1">
      <c r="A85" s="487"/>
      <c r="B85" s="437"/>
      <c r="C85" s="433"/>
      <c r="D85" s="432"/>
      <c r="E85" s="432"/>
      <c r="F85" s="244" t="s">
        <v>23</v>
      </c>
      <c r="G85" s="243"/>
      <c r="H85" s="243"/>
      <c r="I85" s="243"/>
      <c r="J85" s="243"/>
      <c r="K85" s="242">
        <f t="shared" si="2"/>
        <v>0</v>
      </c>
      <c r="L85" s="679"/>
      <c r="M85" s="659"/>
      <c r="N85" s="671"/>
    </row>
    <row r="86" spans="1:14" s="221" customFormat="1" ht="27" customHeight="1">
      <c r="A86" s="487"/>
      <c r="B86" s="437"/>
      <c r="C86" s="480" t="s">
        <v>163</v>
      </c>
      <c r="D86" s="471" t="s">
        <v>374</v>
      </c>
      <c r="E86" s="471"/>
      <c r="F86" s="241" t="s">
        <v>22</v>
      </c>
      <c r="G86" s="241"/>
      <c r="H86" s="241"/>
      <c r="I86" s="241"/>
      <c r="J86" s="241"/>
      <c r="K86" s="241">
        <f t="shared" si="2"/>
        <v>0</v>
      </c>
      <c r="L86" s="679"/>
      <c r="M86" s="677"/>
      <c r="N86" s="671"/>
    </row>
    <row r="87" spans="1:14" s="221" customFormat="1" ht="37.5" customHeight="1">
      <c r="A87" s="487"/>
      <c r="B87" s="437"/>
      <c r="C87" s="433"/>
      <c r="D87" s="432"/>
      <c r="E87" s="432"/>
      <c r="F87" s="244" t="s">
        <v>23</v>
      </c>
      <c r="G87" s="243"/>
      <c r="H87" s="243"/>
      <c r="I87" s="243"/>
      <c r="J87" s="243"/>
      <c r="K87" s="242">
        <f t="shared" si="2"/>
        <v>0</v>
      </c>
      <c r="L87" s="679"/>
      <c r="M87" s="659"/>
      <c r="N87" s="671"/>
    </row>
    <row r="88" spans="1:14" s="221" customFormat="1" ht="21" customHeight="1">
      <c r="A88" s="487"/>
      <c r="B88" s="437"/>
      <c r="C88" s="433" t="s">
        <v>152</v>
      </c>
      <c r="D88" s="432" t="s">
        <v>374</v>
      </c>
      <c r="E88" s="432"/>
      <c r="F88" s="241" t="s">
        <v>22</v>
      </c>
      <c r="G88" s="241"/>
      <c r="H88" s="241"/>
      <c r="I88" s="241"/>
      <c r="J88" s="241"/>
      <c r="K88" s="241">
        <f t="shared" si="2"/>
        <v>0</v>
      </c>
      <c r="L88" s="679"/>
      <c r="M88" s="659"/>
      <c r="N88" s="678"/>
    </row>
    <row r="89" spans="1:14" s="221" customFormat="1" ht="46.5" customHeight="1" thickBot="1">
      <c r="A89" s="487"/>
      <c r="B89" s="477"/>
      <c r="C89" s="478"/>
      <c r="D89" s="479"/>
      <c r="E89" s="479"/>
      <c r="F89" s="240" t="s">
        <v>23</v>
      </c>
      <c r="G89" s="239"/>
      <c r="H89" s="239"/>
      <c r="I89" s="239"/>
      <c r="J89" s="239"/>
      <c r="K89" s="238">
        <f t="shared" si="2"/>
        <v>0</v>
      </c>
      <c r="L89" s="680"/>
      <c r="M89" s="681"/>
      <c r="N89" s="675"/>
    </row>
    <row r="90" spans="1:14" s="221" customFormat="1" ht="33" customHeight="1">
      <c r="A90" s="487"/>
      <c r="B90" s="489" t="s">
        <v>144</v>
      </c>
      <c r="C90" s="442" t="s">
        <v>379</v>
      </c>
      <c r="D90" s="443" t="s">
        <v>374</v>
      </c>
      <c r="E90" s="443"/>
      <c r="F90" s="241" t="s">
        <v>22</v>
      </c>
      <c r="G90" s="241">
        <v>0.05</v>
      </c>
      <c r="H90" s="241">
        <v>0.25</v>
      </c>
      <c r="I90" s="241">
        <v>0.4</v>
      </c>
      <c r="J90" s="241">
        <v>0.3</v>
      </c>
      <c r="K90" s="241">
        <f t="shared" si="2"/>
        <v>1</v>
      </c>
      <c r="L90" s="655">
        <f>SUM(M90:M93)</f>
        <v>0.0006000000000000001</v>
      </c>
      <c r="M90" s="656">
        <f>K91/K90*0.01</f>
        <v>0.0005</v>
      </c>
      <c r="N90" s="671" t="s">
        <v>378</v>
      </c>
    </row>
    <row r="91" spans="1:14" s="221" customFormat="1" ht="48.75" customHeight="1" thickBot="1">
      <c r="A91" s="487"/>
      <c r="B91" s="490"/>
      <c r="C91" s="433"/>
      <c r="D91" s="432"/>
      <c r="E91" s="432"/>
      <c r="F91" s="240" t="s">
        <v>23</v>
      </c>
      <c r="G91" s="239">
        <v>0.05</v>
      </c>
      <c r="H91" s="239"/>
      <c r="I91" s="239"/>
      <c r="J91" s="239"/>
      <c r="K91" s="238">
        <f t="shared" si="2"/>
        <v>0.05</v>
      </c>
      <c r="L91" s="658"/>
      <c r="M91" s="659"/>
      <c r="N91" s="671"/>
    </row>
    <row r="92" spans="1:14" s="221" customFormat="1" ht="27" customHeight="1">
      <c r="A92" s="487"/>
      <c r="B92" s="490"/>
      <c r="C92" s="433" t="s">
        <v>377</v>
      </c>
      <c r="D92" s="432" t="s">
        <v>374</v>
      </c>
      <c r="E92" s="432"/>
      <c r="F92" s="241" t="s">
        <v>22</v>
      </c>
      <c r="G92" s="241">
        <v>0.02</v>
      </c>
      <c r="H92" s="241">
        <v>0.02</v>
      </c>
      <c r="I92" s="241">
        <v>0.42</v>
      </c>
      <c r="J92" s="241">
        <v>0.54</v>
      </c>
      <c r="K92" s="241">
        <f>G92+H92+I92+J92</f>
        <v>1</v>
      </c>
      <c r="L92" s="658"/>
      <c r="M92" s="659">
        <f>K93/K92*0.01</f>
        <v>0.0001</v>
      </c>
      <c r="N92" s="666" t="s">
        <v>376</v>
      </c>
    </row>
    <row r="93" spans="1:14" s="221" customFormat="1" ht="27" customHeight="1" thickBot="1">
      <c r="A93" s="487"/>
      <c r="B93" s="491"/>
      <c r="C93" s="478"/>
      <c r="D93" s="479"/>
      <c r="E93" s="479"/>
      <c r="F93" s="240" t="s">
        <v>23</v>
      </c>
      <c r="G93" s="239">
        <v>0.01</v>
      </c>
      <c r="H93" s="239"/>
      <c r="I93" s="239"/>
      <c r="J93" s="239"/>
      <c r="K93" s="238">
        <f aca="true" t="shared" si="3" ref="K93:K99">SUM(G93:J93)</f>
        <v>0.01</v>
      </c>
      <c r="L93" s="673"/>
      <c r="M93" s="681"/>
      <c r="N93" s="684"/>
    </row>
    <row r="94" spans="1:14" s="221" customFormat="1" ht="30" customHeight="1">
      <c r="A94" s="487"/>
      <c r="B94" s="483" t="s">
        <v>138</v>
      </c>
      <c r="C94" s="492" t="s">
        <v>154</v>
      </c>
      <c r="D94" s="471" t="s">
        <v>374</v>
      </c>
      <c r="E94" s="471"/>
      <c r="F94" s="241" t="s">
        <v>22</v>
      </c>
      <c r="G94" s="241">
        <v>0.25</v>
      </c>
      <c r="H94" s="241">
        <v>0.25</v>
      </c>
      <c r="I94" s="241">
        <v>0.25</v>
      </c>
      <c r="J94" s="241">
        <v>0.25</v>
      </c>
      <c r="K94" s="241">
        <f t="shared" si="3"/>
        <v>1</v>
      </c>
      <c r="L94" s="685">
        <f>SUM(M94:M99)</f>
        <v>0.0025</v>
      </c>
      <c r="M94" s="677">
        <f>K95/K94*0.01</f>
        <v>0.0025</v>
      </c>
      <c r="N94" s="686" t="s">
        <v>375</v>
      </c>
    </row>
    <row r="95" spans="1:14" s="221" customFormat="1" ht="55.5" customHeight="1" thickBot="1">
      <c r="A95" s="487"/>
      <c r="B95" s="484"/>
      <c r="C95" s="493"/>
      <c r="D95" s="432"/>
      <c r="E95" s="432"/>
      <c r="F95" s="240" t="s">
        <v>23</v>
      </c>
      <c r="G95" s="239">
        <v>0.25</v>
      </c>
      <c r="H95" s="239"/>
      <c r="I95" s="239"/>
      <c r="J95" s="239"/>
      <c r="K95" s="238">
        <f t="shared" si="3"/>
        <v>0.25</v>
      </c>
      <c r="L95" s="658"/>
      <c r="M95" s="659"/>
      <c r="N95" s="687"/>
    </row>
    <row r="96" spans="1:14" s="221" customFormat="1" ht="27" customHeight="1">
      <c r="A96" s="487"/>
      <c r="B96" s="484"/>
      <c r="C96" s="433" t="s">
        <v>155</v>
      </c>
      <c r="D96" s="432" t="s">
        <v>374</v>
      </c>
      <c r="E96" s="432"/>
      <c r="F96" s="241" t="s">
        <v>22</v>
      </c>
      <c r="G96" s="241">
        <v>0.05</v>
      </c>
      <c r="H96" s="241">
        <v>0.05</v>
      </c>
      <c r="I96" s="241">
        <v>0.05</v>
      </c>
      <c r="J96" s="241">
        <v>0.85</v>
      </c>
      <c r="K96" s="241">
        <f t="shared" si="3"/>
        <v>1</v>
      </c>
      <c r="L96" s="658"/>
      <c r="M96" s="659">
        <f>K97/K96*0.01</f>
        <v>0</v>
      </c>
      <c r="N96" s="666" t="s">
        <v>373</v>
      </c>
    </row>
    <row r="97" spans="1:14" s="221" customFormat="1" ht="27" customHeight="1" thickBot="1">
      <c r="A97" s="487"/>
      <c r="B97" s="484"/>
      <c r="C97" s="433"/>
      <c r="D97" s="432"/>
      <c r="E97" s="432"/>
      <c r="F97" s="240" t="s">
        <v>23</v>
      </c>
      <c r="G97" s="239">
        <v>0</v>
      </c>
      <c r="H97" s="239"/>
      <c r="I97" s="239"/>
      <c r="J97" s="239"/>
      <c r="K97" s="238">
        <f t="shared" si="3"/>
        <v>0</v>
      </c>
      <c r="L97" s="658"/>
      <c r="M97" s="659"/>
      <c r="N97" s="666"/>
    </row>
    <row r="98" spans="1:14" s="221" customFormat="1" ht="26.25" customHeight="1">
      <c r="A98" s="487"/>
      <c r="B98" s="484"/>
      <c r="C98" s="433" t="s">
        <v>156</v>
      </c>
      <c r="D98" s="432" t="s">
        <v>374</v>
      </c>
      <c r="E98" s="432"/>
      <c r="F98" s="241" t="s">
        <v>22</v>
      </c>
      <c r="G98" s="241">
        <v>0.25</v>
      </c>
      <c r="H98" s="241">
        <v>0.25</v>
      </c>
      <c r="I98" s="241">
        <v>0.25</v>
      </c>
      <c r="J98" s="241">
        <v>0.25</v>
      </c>
      <c r="K98" s="241">
        <f t="shared" si="3"/>
        <v>1</v>
      </c>
      <c r="L98" s="658"/>
      <c r="M98" s="659">
        <f>K99/K98*0.01</f>
        <v>0</v>
      </c>
      <c r="N98" s="666" t="s">
        <v>373</v>
      </c>
    </row>
    <row r="99" spans="1:14" s="221" customFormat="1" ht="26.25" customHeight="1" thickBot="1">
      <c r="A99" s="488"/>
      <c r="B99" s="485"/>
      <c r="C99" s="478"/>
      <c r="D99" s="479"/>
      <c r="E99" s="479"/>
      <c r="F99" s="240" t="s">
        <v>23</v>
      </c>
      <c r="G99" s="239">
        <v>0</v>
      </c>
      <c r="H99" s="239"/>
      <c r="I99" s="239"/>
      <c r="J99" s="239"/>
      <c r="K99" s="238">
        <f t="shared" si="3"/>
        <v>0</v>
      </c>
      <c r="L99" s="673"/>
      <c r="M99" s="659"/>
      <c r="N99" s="666"/>
    </row>
    <row r="100" spans="1:26" s="224" customFormat="1" ht="18.75" customHeight="1" thickBot="1">
      <c r="A100" s="481" t="s">
        <v>24</v>
      </c>
      <c r="B100" s="482"/>
      <c r="C100" s="482"/>
      <c r="D100" s="482"/>
      <c r="E100" s="482"/>
      <c r="F100" s="482"/>
      <c r="G100" s="482"/>
      <c r="H100" s="482"/>
      <c r="I100" s="482"/>
      <c r="J100" s="482"/>
      <c r="K100" s="482"/>
      <c r="L100" s="237">
        <f>SUM(L8:L99)</f>
        <v>0.162071</v>
      </c>
      <c r="M100" s="237">
        <f>SUM(M8:M99)</f>
        <v>0.162071</v>
      </c>
      <c r="N100" s="236"/>
      <c r="O100" s="226"/>
      <c r="P100" s="226"/>
      <c r="Q100" s="226"/>
      <c r="R100" s="226"/>
      <c r="S100" s="226"/>
      <c r="T100" s="226"/>
      <c r="U100" s="226"/>
      <c r="V100" s="226"/>
      <c r="W100" s="226"/>
      <c r="X100" s="226"/>
      <c r="Y100" s="226"/>
      <c r="Z100" s="226"/>
    </row>
    <row r="101" spans="1:26" s="224" customFormat="1" ht="30.75" customHeight="1">
      <c r="A101" s="234"/>
      <c r="B101" s="234"/>
      <c r="C101" s="235"/>
      <c r="D101" s="234"/>
      <c r="E101" s="234"/>
      <c r="F101" s="234"/>
      <c r="G101" s="232"/>
      <c r="H101" s="232"/>
      <c r="I101" s="232"/>
      <c r="J101" s="233"/>
      <c r="K101" s="232"/>
      <c r="L101" s="231"/>
      <c r="M101" s="231"/>
      <c r="N101" s="230" t="s">
        <v>103</v>
      </c>
      <c r="O101" s="226"/>
      <c r="P101" s="226"/>
      <c r="Q101" s="226"/>
      <c r="R101" s="226"/>
      <c r="S101" s="226"/>
      <c r="T101" s="226"/>
      <c r="U101" s="226"/>
      <c r="V101" s="226"/>
      <c r="W101" s="226"/>
      <c r="X101" s="226"/>
      <c r="Y101" s="226"/>
      <c r="Z101" s="226"/>
    </row>
    <row r="102" spans="1:13" ht="29.25" customHeight="1">
      <c r="A102" s="221"/>
      <c r="B102" s="221"/>
      <c r="C102" s="227"/>
      <c r="D102" s="226"/>
      <c r="E102" s="226"/>
      <c r="F102" s="221"/>
      <c r="G102" s="221"/>
      <c r="H102" s="221"/>
      <c r="I102" s="228"/>
      <c r="J102" s="229"/>
      <c r="K102" s="228"/>
      <c r="L102" s="228"/>
      <c r="M102" s="228"/>
    </row>
    <row r="103" spans="1:13" ht="15">
      <c r="A103" s="221"/>
      <c r="B103" s="221"/>
      <c r="C103" s="227"/>
      <c r="D103" s="226"/>
      <c r="E103" s="226"/>
      <c r="F103" s="221"/>
      <c r="G103" s="221"/>
      <c r="H103" s="221"/>
      <c r="I103" s="228"/>
      <c r="J103" s="229"/>
      <c r="K103" s="228"/>
      <c r="L103" s="228"/>
      <c r="M103" s="228"/>
    </row>
    <row r="104" spans="1:13" ht="15">
      <c r="A104" s="221"/>
      <c r="B104" s="221"/>
      <c r="C104" s="227"/>
      <c r="D104" s="226"/>
      <c r="E104" s="226"/>
      <c r="F104" s="221"/>
      <c r="G104" s="221"/>
      <c r="H104" s="221"/>
      <c r="I104" s="228"/>
      <c r="J104" s="229"/>
      <c r="K104" s="228"/>
      <c r="L104" s="228"/>
      <c r="M104" s="228"/>
    </row>
    <row r="105" spans="1:13" ht="15">
      <c r="A105" s="221"/>
      <c r="B105" s="221"/>
      <c r="C105" s="227"/>
      <c r="D105" s="226"/>
      <c r="E105" s="226"/>
      <c r="F105" s="221"/>
      <c r="G105" s="221"/>
      <c r="H105" s="221"/>
      <c r="I105" s="228"/>
      <c r="J105" s="229"/>
      <c r="K105" s="228"/>
      <c r="L105" s="228"/>
      <c r="M105" s="228"/>
    </row>
    <row r="106" spans="1:13" ht="15">
      <c r="A106" s="221"/>
      <c r="B106" s="221"/>
      <c r="C106" s="227"/>
      <c r="D106" s="226"/>
      <c r="E106" s="226"/>
      <c r="F106" s="221"/>
      <c r="G106" s="221"/>
      <c r="H106" s="221"/>
      <c r="I106" s="228"/>
      <c r="J106" s="229"/>
      <c r="K106" s="228"/>
      <c r="L106" s="228"/>
      <c r="M106" s="228"/>
    </row>
    <row r="107" spans="1:13" ht="15">
      <c r="A107" s="221"/>
      <c r="B107" s="221"/>
      <c r="C107" s="227"/>
      <c r="D107" s="226"/>
      <c r="E107" s="226"/>
      <c r="F107" s="221"/>
      <c r="G107" s="221"/>
      <c r="H107" s="221"/>
      <c r="I107" s="228"/>
      <c r="J107" s="229"/>
      <c r="K107" s="228"/>
      <c r="L107" s="228"/>
      <c r="M107" s="228"/>
    </row>
    <row r="108" spans="1:13" ht="15">
      <c r="A108" s="221"/>
      <c r="B108" s="221"/>
      <c r="C108" s="227"/>
      <c r="D108" s="226"/>
      <c r="E108" s="226"/>
      <c r="F108" s="221"/>
      <c r="G108" s="221"/>
      <c r="H108" s="221"/>
      <c r="I108" s="228"/>
      <c r="J108" s="229"/>
      <c r="K108" s="228"/>
      <c r="L108" s="228"/>
      <c r="M108" s="228"/>
    </row>
    <row r="109" spans="1:13" ht="15">
      <c r="A109" s="221"/>
      <c r="B109" s="221"/>
      <c r="C109" s="227"/>
      <c r="D109" s="226"/>
      <c r="E109" s="226"/>
      <c r="F109" s="221"/>
      <c r="G109" s="221"/>
      <c r="H109" s="221"/>
      <c r="I109" s="228"/>
      <c r="J109" s="229"/>
      <c r="K109" s="228"/>
      <c r="L109" s="228"/>
      <c r="M109" s="228"/>
    </row>
    <row r="110" spans="1:13" ht="15">
      <c r="A110" s="221"/>
      <c r="B110" s="221"/>
      <c r="C110" s="227"/>
      <c r="D110" s="226"/>
      <c r="E110" s="226"/>
      <c r="F110" s="221"/>
      <c r="G110" s="221"/>
      <c r="H110" s="221"/>
      <c r="I110" s="228"/>
      <c r="J110" s="229"/>
      <c r="K110" s="228"/>
      <c r="L110" s="228"/>
      <c r="M110" s="228"/>
    </row>
    <row r="111" spans="1:13" ht="15">
      <c r="A111" s="221"/>
      <c r="B111" s="221"/>
      <c r="C111" s="227"/>
      <c r="D111" s="226"/>
      <c r="E111" s="226"/>
      <c r="F111" s="221"/>
      <c r="G111" s="221"/>
      <c r="H111" s="221"/>
      <c r="I111" s="228"/>
      <c r="J111" s="229"/>
      <c r="K111" s="228"/>
      <c r="L111" s="228"/>
      <c r="M111" s="228"/>
    </row>
    <row r="112" spans="1:13" ht="15">
      <c r="A112" s="221"/>
      <c r="B112" s="221"/>
      <c r="C112" s="227"/>
      <c r="D112" s="226"/>
      <c r="E112" s="226"/>
      <c r="F112" s="221"/>
      <c r="G112" s="221"/>
      <c r="H112" s="221"/>
      <c r="I112" s="228"/>
      <c r="J112" s="229"/>
      <c r="K112" s="228"/>
      <c r="L112" s="228"/>
      <c r="M112" s="228"/>
    </row>
    <row r="113" spans="1:13" ht="15">
      <c r="A113" s="221"/>
      <c r="B113" s="221"/>
      <c r="C113" s="227"/>
      <c r="D113" s="226"/>
      <c r="E113" s="226"/>
      <c r="F113" s="221"/>
      <c r="G113" s="221"/>
      <c r="H113" s="221"/>
      <c r="I113" s="228"/>
      <c r="J113" s="229"/>
      <c r="K113" s="228"/>
      <c r="L113" s="228"/>
      <c r="M113" s="228"/>
    </row>
    <row r="114" spans="1:13" ht="15">
      <c r="A114" s="221"/>
      <c r="B114" s="221"/>
      <c r="C114" s="227"/>
      <c r="D114" s="226"/>
      <c r="E114" s="226"/>
      <c r="F114" s="221"/>
      <c r="G114" s="221"/>
      <c r="H114" s="221"/>
      <c r="I114" s="228"/>
      <c r="J114" s="229"/>
      <c r="K114" s="228"/>
      <c r="L114" s="228"/>
      <c r="M114" s="228"/>
    </row>
    <row r="115" spans="1:13" ht="15">
      <c r="A115" s="221"/>
      <c r="B115" s="221"/>
      <c r="C115" s="227"/>
      <c r="D115" s="226"/>
      <c r="E115" s="226"/>
      <c r="F115" s="221"/>
      <c r="G115" s="221"/>
      <c r="H115" s="221"/>
      <c r="I115" s="228"/>
      <c r="J115" s="229"/>
      <c r="K115" s="228"/>
      <c r="L115" s="228"/>
      <c r="M115" s="228"/>
    </row>
    <row r="116" spans="1:13" ht="15">
      <c r="A116" s="221"/>
      <c r="B116" s="221"/>
      <c r="C116" s="227"/>
      <c r="D116" s="226"/>
      <c r="E116" s="226"/>
      <c r="F116" s="221"/>
      <c r="G116" s="221"/>
      <c r="H116" s="221"/>
      <c r="I116" s="228"/>
      <c r="J116" s="229"/>
      <c r="K116" s="228"/>
      <c r="L116" s="228"/>
      <c r="M116" s="228"/>
    </row>
    <row r="117" spans="1:13" ht="15">
      <c r="A117" s="221"/>
      <c r="B117" s="221"/>
      <c r="C117" s="227"/>
      <c r="D117" s="226"/>
      <c r="E117" s="226"/>
      <c r="F117" s="221"/>
      <c r="G117" s="221"/>
      <c r="H117" s="221"/>
      <c r="I117" s="228"/>
      <c r="J117" s="229"/>
      <c r="K117" s="228"/>
      <c r="L117" s="228"/>
      <c r="M117" s="228"/>
    </row>
    <row r="118" spans="1:13" ht="15">
      <c r="A118" s="221"/>
      <c r="B118" s="221"/>
      <c r="C118" s="227"/>
      <c r="D118" s="226"/>
      <c r="E118" s="226"/>
      <c r="F118" s="221"/>
      <c r="G118" s="221"/>
      <c r="H118" s="221"/>
      <c r="I118" s="228"/>
      <c r="J118" s="229"/>
      <c r="K118" s="228"/>
      <c r="L118" s="228"/>
      <c r="M118" s="228"/>
    </row>
    <row r="119" spans="1:13" ht="15">
      <c r="A119" s="221"/>
      <c r="B119" s="221"/>
      <c r="C119" s="227"/>
      <c r="D119" s="226"/>
      <c r="E119" s="226"/>
      <c r="F119" s="221"/>
      <c r="G119" s="221"/>
      <c r="H119" s="221"/>
      <c r="I119" s="228"/>
      <c r="J119" s="229"/>
      <c r="K119" s="228"/>
      <c r="L119" s="228"/>
      <c r="M119" s="228"/>
    </row>
    <row r="120" spans="1:13" ht="15">
      <c r="A120" s="221"/>
      <c r="B120" s="221"/>
      <c r="C120" s="227"/>
      <c r="D120" s="226"/>
      <c r="E120" s="226"/>
      <c r="F120" s="221"/>
      <c r="G120" s="221"/>
      <c r="H120" s="221"/>
      <c r="I120" s="228"/>
      <c r="J120" s="229"/>
      <c r="K120" s="228"/>
      <c r="L120" s="228"/>
      <c r="M120" s="228"/>
    </row>
    <row r="121" spans="1:13" ht="15">
      <c r="A121" s="221"/>
      <c r="B121" s="221"/>
      <c r="C121" s="227"/>
      <c r="D121" s="226"/>
      <c r="E121" s="226"/>
      <c r="F121" s="221"/>
      <c r="G121" s="221"/>
      <c r="H121" s="221"/>
      <c r="I121" s="228"/>
      <c r="J121" s="229"/>
      <c r="K121" s="228"/>
      <c r="L121" s="228"/>
      <c r="M121" s="228"/>
    </row>
    <row r="122" spans="1:13" ht="15">
      <c r="A122" s="221"/>
      <c r="B122" s="221"/>
      <c r="C122" s="227"/>
      <c r="D122" s="226"/>
      <c r="E122" s="226"/>
      <c r="F122" s="221"/>
      <c r="G122" s="221"/>
      <c r="H122" s="221"/>
      <c r="I122" s="228"/>
      <c r="J122" s="229"/>
      <c r="K122" s="228"/>
      <c r="L122" s="228"/>
      <c r="M122" s="228"/>
    </row>
    <row r="123" spans="1:13" ht="15">
      <c r="A123" s="221"/>
      <c r="B123" s="221"/>
      <c r="C123" s="227"/>
      <c r="D123" s="226"/>
      <c r="E123" s="226"/>
      <c r="F123" s="221"/>
      <c r="G123" s="221"/>
      <c r="H123" s="221"/>
      <c r="I123" s="228"/>
      <c r="J123" s="229"/>
      <c r="K123" s="228"/>
      <c r="L123" s="228"/>
      <c r="M123" s="228"/>
    </row>
    <row r="124" spans="1:13" ht="15">
      <c r="A124" s="221"/>
      <c r="B124" s="221"/>
      <c r="C124" s="227"/>
      <c r="D124" s="226"/>
      <c r="E124" s="226"/>
      <c r="F124" s="221"/>
      <c r="G124" s="221"/>
      <c r="H124" s="221"/>
      <c r="I124" s="228"/>
      <c r="J124" s="229"/>
      <c r="K124" s="228"/>
      <c r="L124" s="228"/>
      <c r="M124" s="228"/>
    </row>
    <row r="125" spans="1:13" ht="15">
      <c r="A125" s="221"/>
      <c r="B125" s="221"/>
      <c r="C125" s="227"/>
      <c r="D125" s="226"/>
      <c r="E125" s="226"/>
      <c r="F125" s="221"/>
      <c r="G125" s="221"/>
      <c r="H125" s="221"/>
      <c r="I125" s="228"/>
      <c r="J125" s="229"/>
      <c r="K125" s="228"/>
      <c r="L125" s="228"/>
      <c r="M125" s="228"/>
    </row>
    <row r="126" spans="1:13" ht="15">
      <c r="A126" s="221"/>
      <c r="B126" s="221"/>
      <c r="C126" s="227"/>
      <c r="D126" s="226"/>
      <c r="E126" s="226"/>
      <c r="F126" s="221"/>
      <c r="G126" s="221"/>
      <c r="H126" s="221"/>
      <c r="I126" s="228"/>
      <c r="J126" s="229"/>
      <c r="K126" s="228"/>
      <c r="L126" s="228"/>
      <c r="M126" s="228"/>
    </row>
    <row r="127" spans="1:13" ht="15">
      <c r="A127" s="221"/>
      <c r="B127" s="221"/>
      <c r="C127" s="227"/>
      <c r="D127" s="226"/>
      <c r="E127" s="226"/>
      <c r="F127" s="221"/>
      <c r="G127" s="221"/>
      <c r="H127" s="221"/>
      <c r="I127" s="228"/>
      <c r="J127" s="229"/>
      <c r="K127" s="228"/>
      <c r="L127" s="228"/>
      <c r="M127" s="228"/>
    </row>
    <row r="128" spans="1:13" ht="15">
      <c r="A128" s="221"/>
      <c r="B128" s="221"/>
      <c r="C128" s="227"/>
      <c r="D128" s="226"/>
      <c r="E128" s="226"/>
      <c r="F128" s="221"/>
      <c r="G128" s="221"/>
      <c r="H128" s="221"/>
      <c r="I128" s="228"/>
      <c r="J128" s="229"/>
      <c r="K128" s="228"/>
      <c r="L128" s="228"/>
      <c r="M128" s="228"/>
    </row>
    <row r="129" spans="1:13" ht="15">
      <c r="A129" s="221"/>
      <c r="B129" s="221"/>
      <c r="C129" s="227"/>
      <c r="D129" s="226"/>
      <c r="E129" s="226"/>
      <c r="F129" s="221"/>
      <c r="G129" s="221"/>
      <c r="H129" s="221"/>
      <c r="I129" s="228"/>
      <c r="J129" s="229"/>
      <c r="K129" s="228"/>
      <c r="L129" s="228"/>
      <c r="M129" s="228"/>
    </row>
    <row r="130" spans="1:13" ht="15">
      <c r="A130" s="221"/>
      <c r="B130" s="221"/>
      <c r="C130" s="227"/>
      <c r="D130" s="226"/>
      <c r="E130" s="226"/>
      <c r="F130" s="221"/>
      <c r="G130" s="221"/>
      <c r="H130" s="221"/>
      <c r="I130" s="228"/>
      <c r="J130" s="229"/>
      <c r="K130" s="228"/>
      <c r="L130" s="228"/>
      <c r="M130" s="228"/>
    </row>
    <row r="131" spans="1:13" ht="15">
      <c r="A131" s="221"/>
      <c r="B131" s="221"/>
      <c r="C131" s="227"/>
      <c r="D131" s="226"/>
      <c r="E131" s="226"/>
      <c r="F131" s="221"/>
      <c r="G131" s="221"/>
      <c r="H131" s="221"/>
      <c r="I131" s="228"/>
      <c r="J131" s="229"/>
      <c r="K131" s="228"/>
      <c r="L131" s="228"/>
      <c r="M131" s="228"/>
    </row>
    <row r="132" spans="1:13" ht="15">
      <c r="A132" s="221"/>
      <c r="B132" s="221"/>
      <c r="C132" s="227"/>
      <c r="D132" s="226"/>
      <c r="E132" s="226"/>
      <c r="F132" s="221"/>
      <c r="G132" s="221"/>
      <c r="H132" s="221"/>
      <c r="I132" s="228"/>
      <c r="J132" s="229"/>
      <c r="K132" s="228"/>
      <c r="L132" s="228"/>
      <c r="M132" s="228"/>
    </row>
    <row r="133" spans="1:13" ht="15">
      <c r="A133" s="221"/>
      <c r="B133" s="221"/>
      <c r="C133" s="227"/>
      <c r="D133" s="226"/>
      <c r="E133" s="226"/>
      <c r="F133" s="221"/>
      <c r="G133" s="221"/>
      <c r="H133" s="221"/>
      <c r="I133" s="228"/>
      <c r="J133" s="229"/>
      <c r="K133" s="228"/>
      <c r="L133" s="228"/>
      <c r="M133" s="228"/>
    </row>
    <row r="134" spans="1:13" ht="15">
      <c r="A134" s="221"/>
      <c r="B134" s="221"/>
      <c r="C134" s="227"/>
      <c r="D134" s="226"/>
      <c r="E134" s="226"/>
      <c r="F134" s="221"/>
      <c r="G134" s="221"/>
      <c r="H134" s="221"/>
      <c r="I134" s="228"/>
      <c r="J134" s="229"/>
      <c r="K134" s="228"/>
      <c r="L134" s="228"/>
      <c r="M134" s="228"/>
    </row>
    <row r="135" spans="1:13" ht="15">
      <c r="A135" s="221"/>
      <c r="B135" s="221"/>
      <c r="C135" s="227"/>
      <c r="D135" s="226"/>
      <c r="E135" s="226"/>
      <c r="F135" s="221"/>
      <c r="G135" s="221"/>
      <c r="H135" s="221"/>
      <c r="I135" s="228"/>
      <c r="J135" s="229"/>
      <c r="K135" s="228"/>
      <c r="L135" s="228"/>
      <c r="M135" s="228"/>
    </row>
    <row r="136" spans="1:13" ht="15">
      <c r="A136" s="221"/>
      <c r="B136" s="221"/>
      <c r="C136" s="227"/>
      <c r="D136" s="226"/>
      <c r="E136" s="226"/>
      <c r="F136" s="221"/>
      <c r="G136" s="221"/>
      <c r="H136" s="221"/>
      <c r="I136" s="228"/>
      <c r="J136" s="229"/>
      <c r="K136" s="228"/>
      <c r="L136" s="228"/>
      <c r="M136" s="228"/>
    </row>
    <row r="137" spans="1:13" ht="15">
      <c r="A137" s="221"/>
      <c r="B137" s="221"/>
      <c r="C137" s="227"/>
      <c r="D137" s="226"/>
      <c r="E137" s="226"/>
      <c r="F137" s="221"/>
      <c r="G137" s="221"/>
      <c r="H137" s="221"/>
      <c r="I137" s="228"/>
      <c r="J137" s="229"/>
      <c r="K137" s="228"/>
      <c r="L137" s="228"/>
      <c r="M137" s="228"/>
    </row>
    <row r="138" spans="1:13" ht="15">
      <c r="A138" s="221"/>
      <c r="B138" s="221"/>
      <c r="C138" s="227"/>
      <c r="D138" s="226"/>
      <c r="E138" s="226"/>
      <c r="F138" s="221"/>
      <c r="G138" s="221"/>
      <c r="H138" s="221"/>
      <c r="I138" s="228"/>
      <c r="J138" s="229"/>
      <c r="K138" s="228"/>
      <c r="L138" s="228"/>
      <c r="M138" s="228"/>
    </row>
    <row r="139" spans="1:13" ht="15">
      <c r="A139" s="221"/>
      <c r="B139" s="221"/>
      <c r="C139" s="227"/>
      <c r="D139" s="226"/>
      <c r="E139" s="226"/>
      <c r="F139" s="221"/>
      <c r="G139" s="221"/>
      <c r="H139" s="221"/>
      <c r="I139" s="228"/>
      <c r="J139" s="229"/>
      <c r="K139" s="228"/>
      <c r="L139" s="228"/>
      <c r="M139" s="228"/>
    </row>
    <row r="140" spans="1:13" ht="15">
      <c r="A140" s="221"/>
      <c r="B140" s="221"/>
      <c r="C140" s="227"/>
      <c r="D140" s="226"/>
      <c r="E140" s="226"/>
      <c r="F140" s="221"/>
      <c r="G140" s="221"/>
      <c r="H140" s="221"/>
      <c r="I140" s="228"/>
      <c r="J140" s="229"/>
      <c r="K140" s="228"/>
      <c r="L140" s="228"/>
      <c r="M140" s="228"/>
    </row>
    <row r="141" spans="1:13" ht="15">
      <c r="A141" s="221"/>
      <c r="B141" s="221"/>
      <c r="C141" s="227"/>
      <c r="D141" s="226"/>
      <c r="E141" s="226"/>
      <c r="F141" s="221"/>
      <c r="G141" s="221"/>
      <c r="H141" s="221"/>
      <c r="I141" s="228"/>
      <c r="J141" s="229"/>
      <c r="K141" s="228"/>
      <c r="L141" s="228"/>
      <c r="M141" s="228"/>
    </row>
    <row r="142" spans="1:13" ht="15">
      <c r="A142" s="221"/>
      <c r="B142" s="221"/>
      <c r="C142" s="227"/>
      <c r="D142" s="226"/>
      <c r="E142" s="226"/>
      <c r="F142" s="221"/>
      <c r="G142" s="221"/>
      <c r="H142" s="221"/>
      <c r="I142" s="228"/>
      <c r="J142" s="229"/>
      <c r="K142" s="228"/>
      <c r="L142" s="228"/>
      <c r="M142" s="228"/>
    </row>
    <row r="143" spans="1:13" ht="15">
      <c r="A143" s="221"/>
      <c r="B143" s="221"/>
      <c r="C143" s="227"/>
      <c r="D143" s="226"/>
      <c r="E143" s="226"/>
      <c r="F143" s="221"/>
      <c r="G143" s="221"/>
      <c r="H143" s="221"/>
      <c r="I143" s="228"/>
      <c r="J143" s="229"/>
      <c r="K143" s="228"/>
      <c r="L143" s="228"/>
      <c r="M143" s="228"/>
    </row>
    <row r="144" spans="1:13" ht="15">
      <c r="A144" s="221"/>
      <c r="B144" s="221"/>
      <c r="C144" s="227"/>
      <c r="D144" s="226"/>
      <c r="E144" s="226"/>
      <c r="F144" s="221"/>
      <c r="G144" s="221"/>
      <c r="H144" s="221"/>
      <c r="I144" s="228"/>
      <c r="J144" s="229"/>
      <c r="K144" s="228"/>
      <c r="L144" s="228"/>
      <c r="M144" s="228"/>
    </row>
    <row r="145" spans="1:13" ht="15">
      <c r="A145" s="221"/>
      <c r="B145" s="221"/>
      <c r="C145" s="227"/>
      <c r="D145" s="226"/>
      <c r="E145" s="226"/>
      <c r="F145" s="221"/>
      <c r="G145" s="221"/>
      <c r="H145" s="221"/>
      <c r="I145" s="228"/>
      <c r="J145" s="229"/>
      <c r="K145" s="228"/>
      <c r="L145" s="228"/>
      <c r="M145" s="228"/>
    </row>
    <row r="146" spans="1:13" ht="15">
      <c r="A146" s="221"/>
      <c r="B146" s="221"/>
      <c r="C146" s="227"/>
      <c r="D146" s="226"/>
      <c r="E146" s="226"/>
      <c r="F146" s="221"/>
      <c r="G146" s="221"/>
      <c r="H146" s="221"/>
      <c r="I146" s="228"/>
      <c r="J146" s="229"/>
      <c r="K146" s="228"/>
      <c r="L146" s="228"/>
      <c r="M146" s="228"/>
    </row>
    <row r="147" spans="1:13" ht="15">
      <c r="A147" s="221"/>
      <c r="B147" s="221"/>
      <c r="C147" s="227"/>
      <c r="D147" s="226"/>
      <c r="E147" s="226"/>
      <c r="F147" s="221"/>
      <c r="G147" s="221"/>
      <c r="H147" s="221"/>
      <c r="I147" s="228"/>
      <c r="J147" s="229"/>
      <c r="K147" s="228"/>
      <c r="L147" s="228"/>
      <c r="M147" s="228"/>
    </row>
    <row r="148" spans="1:13" ht="15">
      <c r="A148" s="221"/>
      <c r="B148" s="221"/>
      <c r="C148" s="227"/>
      <c r="D148" s="226"/>
      <c r="E148" s="226"/>
      <c r="F148" s="221"/>
      <c r="G148" s="221"/>
      <c r="H148" s="221"/>
      <c r="I148" s="228"/>
      <c r="J148" s="229"/>
      <c r="K148" s="228"/>
      <c r="L148" s="228"/>
      <c r="M148" s="228"/>
    </row>
    <row r="149" spans="1:13" ht="15">
      <c r="A149" s="221"/>
      <c r="B149" s="221"/>
      <c r="C149" s="227"/>
      <c r="D149" s="226"/>
      <c r="E149" s="226"/>
      <c r="F149" s="221"/>
      <c r="G149" s="221"/>
      <c r="H149" s="221"/>
      <c r="I149" s="228"/>
      <c r="J149" s="229"/>
      <c r="K149" s="228"/>
      <c r="L149" s="228"/>
      <c r="M149" s="228"/>
    </row>
    <row r="150" spans="1:13" ht="15">
      <c r="A150" s="221"/>
      <c r="B150" s="221"/>
      <c r="C150" s="227"/>
      <c r="D150" s="226"/>
      <c r="E150" s="226"/>
      <c r="F150" s="221"/>
      <c r="G150" s="221"/>
      <c r="H150" s="221"/>
      <c r="I150" s="228"/>
      <c r="J150" s="229"/>
      <c r="K150" s="228"/>
      <c r="L150" s="228"/>
      <c r="M150" s="228"/>
    </row>
    <row r="151" spans="1:13" ht="15">
      <c r="A151" s="221"/>
      <c r="B151" s="221"/>
      <c r="C151" s="227"/>
      <c r="D151" s="226"/>
      <c r="E151" s="226"/>
      <c r="F151" s="221"/>
      <c r="G151" s="221"/>
      <c r="H151" s="221"/>
      <c r="I151" s="228"/>
      <c r="J151" s="229"/>
      <c r="K151" s="228"/>
      <c r="L151" s="228"/>
      <c r="M151" s="228"/>
    </row>
    <row r="152" spans="1:13" ht="15">
      <c r="A152" s="221"/>
      <c r="B152" s="221"/>
      <c r="C152" s="227"/>
      <c r="D152" s="226"/>
      <c r="E152" s="226"/>
      <c r="F152" s="221"/>
      <c r="G152" s="221"/>
      <c r="H152" s="221"/>
      <c r="I152" s="228"/>
      <c r="J152" s="229"/>
      <c r="K152" s="228"/>
      <c r="L152" s="228"/>
      <c r="M152" s="228"/>
    </row>
    <row r="153" spans="1:13" ht="15">
      <c r="A153" s="221"/>
      <c r="B153" s="221"/>
      <c r="C153" s="227"/>
      <c r="D153" s="226"/>
      <c r="E153" s="226"/>
      <c r="F153" s="221"/>
      <c r="G153" s="221"/>
      <c r="H153" s="221"/>
      <c r="I153" s="228"/>
      <c r="J153" s="229"/>
      <c r="K153" s="228"/>
      <c r="L153" s="228"/>
      <c r="M153" s="228"/>
    </row>
    <row r="154" spans="1:13" ht="15">
      <c r="A154" s="221"/>
      <c r="B154" s="221"/>
      <c r="C154" s="227"/>
      <c r="D154" s="226"/>
      <c r="E154" s="226"/>
      <c r="F154" s="221"/>
      <c r="G154" s="221"/>
      <c r="H154" s="221"/>
      <c r="I154" s="228"/>
      <c r="J154" s="229"/>
      <c r="K154" s="228"/>
      <c r="L154" s="228"/>
      <c r="M154" s="228"/>
    </row>
    <row r="155" spans="1:13" ht="15">
      <c r="A155" s="221"/>
      <c r="B155" s="221"/>
      <c r="C155" s="227"/>
      <c r="D155" s="226"/>
      <c r="E155" s="226"/>
      <c r="F155" s="221"/>
      <c r="G155" s="221"/>
      <c r="H155" s="221"/>
      <c r="I155" s="228"/>
      <c r="J155" s="229"/>
      <c r="K155" s="228"/>
      <c r="L155" s="228"/>
      <c r="M155" s="228"/>
    </row>
    <row r="156" spans="1:13" ht="15">
      <c r="A156" s="221"/>
      <c r="B156" s="221"/>
      <c r="C156" s="227"/>
      <c r="D156" s="226"/>
      <c r="E156" s="226"/>
      <c r="F156" s="221"/>
      <c r="G156" s="221"/>
      <c r="H156" s="221"/>
      <c r="I156" s="228"/>
      <c r="J156" s="229"/>
      <c r="K156" s="228"/>
      <c r="L156" s="228"/>
      <c r="M156" s="228"/>
    </row>
    <row r="157" spans="1:13" ht="15">
      <c r="A157" s="221"/>
      <c r="B157" s="221"/>
      <c r="C157" s="227"/>
      <c r="D157" s="226"/>
      <c r="E157" s="226"/>
      <c r="F157" s="221"/>
      <c r="G157" s="221"/>
      <c r="H157" s="221"/>
      <c r="I157" s="228"/>
      <c r="J157" s="229"/>
      <c r="K157" s="228"/>
      <c r="L157" s="228"/>
      <c r="M157" s="228"/>
    </row>
    <row r="158" spans="1:13" ht="15">
      <c r="A158" s="221"/>
      <c r="B158" s="221"/>
      <c r="C158" s="227"/>
      <c r="D158" s="226"/>
      <c r="E158" s="226"/>
      <c r="F158" s="221"/>
      <c r="G158" s="221"/>
      <c r="H158" s="221"/>
      <c r="I158" s="228"/>
      <c r="J158" s="229"/>
      <c r="K158" s="228"/>
      <c r="L158" s="228"/>
      <c r="M158" s="228"/>
    </row>
    <row r="159" spans="1:13" ht="15">
      <c r="A159" s="221"/>
      <c r="B159" s="221"/>
      <c r="C159" s="227"/>
      <c r="D159" s="226"/>
      <c r="E159" s="226"/>
      <c r="F159" s="221"/>
      <c r="G159" s="221"/>
      <c r="H159" s="221"/>
      <c r="I159" s="228"/>
      <c r="J159" s="229"/>
      <c r="K159" s="228"/>
      <c r="L159" s="228"/>
      <c r="M159" s="228"/>
    </row>
    <row r="160" spans="1:13" ht="15">
      <c r="A160" s="221"/>
      <c r="B160" s="221"/>
      <c r="C160" s="227"/>
      <c r="D160" s="226"/>
      <c r="E160" s="226"/>
      <c r="F160" s="221"/>
      <c r="G160" s="221"/>
      <c r="H160" s="221"/>
      <c r="I160" s="228"/>
      <c r="J160" s="229"/>
      <c r="K160" s="228"/>
      <c r="L160" s="228"/>
      <c r="M160" s="228"/>
    </row>
    <row r="161" spans="1:13" ht="15">
      <c r="A161" s="221"/>
      <c r="B161" s="221"/>
      <c r="C161" s="227"/>
      <c r="D161" s="226"/>
      <c r="E161" s="226"/>
      <c r="F161" s="221"/>
      <c r="G161" s="221"/>
      <c r="H161" s="221"/>
      <c r="I161" s="228"/>
      <c r="J161" s="229"/>
      <c r="K161" s="228"/>
      <c r="L161" s="228"/>
      <c r="M161" s="228"/>
    </row>
    <row r="162" spans="1:13" ht="15">
      <c r="A162" s="221"/>
      <c r="B162" s="221"/>
      <c r="C162" s="227"/>
      <c r="D162" s="226"/>
      <c r="E162" s="226"/>
      <c r="F162" s="221"/>
      <c r="G162" s="221"/>
      <c r="H162" s="221"/>
      <c r="I162" s="228"/>
      <c r="J162" s="229"/>
      <c r="K162" s="228"/>
      <c r="L162" s="228"/>
      <c r="M162" s="228"/>
    </row>
    <row r="163" spans="1:13" ht="15">
      <c r="A163" s="221"/>
      <c r="B163" s="221"/>
      <c r="C163" s="227"/>
      <c r="D163" s="226"/>
      <c r="E163" s="226"/>
      <c r="F163" s="221"/>
      <c r="G163" s="221"/>
      <c r="H163" s="221"/>
      <c r="I163" s="228"/>
      <c r="J163" s="229"/>
      <c r="K163" s="228"/>
      <c r="L163" s="228"/>
      <c r="M163" s="228"/>
    </row>
    <row r="164" spans="1:13" ht="15">
      <c r="A164" s="221"/>
      <c r="B164" s="221"/>
      <c r="C164" s="227"/>
      <c r="D164" s="226"/>
      <c r="E164" s="226"/>
      <c r="F164" s="221"/>
      <c r="G164" s="221"/>
      <c r="H164" s="221"/>
      <c r="I164" s="228"/>
      <c r="J164" s="229"/>
      <c r="K164" s="228"/>
      <c r="L164" s="228"/>
      <c r="M164" s="228"/>
    </row>
    <row r="165" spans="1:13" ht="15">
      <c r="A165" s="221"/>
      <c r="B165" s="221"/>
      <c r="C165" s="227"/>
      <c r="D165" s="226"/>
      <c r="E165" s="226"/>
      <c r="F165" s="221"/>
      <c r="G165" s="221"/>
      <c r="H165" s="221"/>
      <c r="I165" s="228"/>
      <c r="J165" s="229"/>
      <c r="K165" s="228"/>
      <c r="L165" s="228"/>
      <c r="M165" s="228"/>
    </row>
    <row r="166" spans="1:13" ht="15">
      <c r="A166" s="221"/>
      <c r="B166" s="221"/>
      <c r="C166" s="227"/>
      <c r="D166" s="226"/>
      <c r="E166" s="226"/>
      <c r="F166" s="221"/>
      <c r="G166" s="221"/>
      <c r="H166" s="221"/>
      <c r="I166" s="228"/>
      <c r="J166" s="229"/>
      <c r="K166" s="228"/>
      <c r="L166" s="228"/>
      <c r="M166" s="228"/>
    </row>
    <row r="167" spans="1:13" ht="15">
      <c r="A167" s="221"/>
      <c r="B167" s="221"/>
      <c r="C167" s="227"/>
      <c r="D167" s="226"/>
      <c r="E167" s="226"/>
      <c r="F167" s="221"/>
      <c r="G167" s="221"/>
      <c r="H167" s="221"/>
      <c r="I167" s="228"/>
      <c r="J167" s="229"/>
      <c r="K167" s="228"/>
      <c r="L167" s="228"/>
      <c r="M167" s="228"/>
    </row>
    <row r="168" spans="1:13" ht="15">
      <c r="A168" s="221"/>
      <c r="B168" s="221"/>
      <c r="C168" s="227"/>
      <c r="D168" s="226"/>
      <c r="E168" s="226"/>
      <c r="F168" s="221"/>
      <c r="G168" s="221"/>
      <c r="H168" s="221"/>
      <c r="I168" s="228"/>
      <c r="J168" s="229"/>
      <c r="K168" s="228"/>
      <c r="L168" s="228"/>
      <c r="M168" s="228"/>
    </row>
    <row r="169" spans="1:13" ht="15">
      <c r="A169" s="221"/>
      <c r="B169" s="221"/>
      <c r="C169" s="227"/>
      <c r="D169" s="226"/>
      <c r="E169" s="226"/>
      <c r="F169" s="221"/>
      <c r="G169" s="221"/>
      <c r="H169" s="221"/>
      <c r="I169" s="228"/>
      <c r="J169" s="229"/>
      <c r="K169" s="228"/>
      <c r="L169" s="228"/>
      <c r="M169" s="228"/>
    </row>
    <row r="170" spans="3:8" ht="15">
      <c r="C170" s="227"/>
      <c r="D170" s="226"/>
      <c r="E170" s="226"/>
      <c r="F170" s="221"/>
      <c r="G170" s="221"/>
      <c r="H170" s="221"/>
    </row>
    <row r="171" spans="3:8" ht="15">
      <c r="C171" s="227"/>
      <c r="D171" s="226"/>
      <c r="E171" s="226"/>
      <c r="F171" s="221"/>
      <c r="G171" s="221"/>
      <c r="H171" s="221"/>
    </row>
    <row r="172" spans="3:8" ht="15">
      <c r="C172" s="227"/>
      <c r="D172" s="226"/>
      <c r="E172" s="226"/>
      <c r="F172" s="221"/>
      <c r="G172" s="221"/>
      <c r="H172" s="221"/>
    </row>
    <row r="173" spans="3:8" ht="15">
      <c r="C173" s="227"/>
      <c r="D173" s="226"/>
      <c r="E173" s="226"/>
      <c r="F173" s="221"/>
      <c r="G173" s="221"/>
      <c r="H173" s="221"/>
    </row>
  </sheetData>
  <mergeCells count="275">
    <mergeCell ref="C98:C99"/>
    <mergeCell ref="D98:D99"/>
    <mergeCell ref="E98:E99"/>
    <mergeCell ref="M98:M99"/>
    <mergeCell ref="N98:N99"/>
    <mergeCell ref="C94:C95"/>
    <mergeCell ref="D94:D95"/>
    <mergeCell ref="E94:E95"/>
    <mergeCell ref="L94:L99"/>
    <mergeCell ref="M94:M95"/>
    <mergeCell ref="N94:N95"/>
    <mergeCell ref="C96:C97"/>
    <mergeCell ref="D96:D97"/>
    <mergeCell ref="E96:E97"/>
    <mergeCell ref="M96:M97"/>
    <mergeCell ref="L84:L89"/>
    <mergeCell ref="B90:B93"/>
    <mergeCell ref="N20:N21"/>
    <mergeCell ref="N22:N23"/>
    <mergeCell ref="N26:N27"/>
    <mergeCell ref="N28:N29"/>
    <mergeCell ref="N34:N35"/>
    <mergeCell ref="N36:N37"/>
    <mergeCell ref="N96:N97"/>
    <mergeCell ref="L90:L93"/>
    <mergeCell ref="M90:M91"/>
    <mergeCell ref="N86:N87"/>
    <mergeCell ref="N54:N55"/>
    <mergeCell ref="N88:N89"/>
    <mergeCell ref="N56:N57"/>
    <mergeCell ref="N72:N73"/>
    <mergeCell ref="N74:N75"/>
    <mergeCell ref="N62:N63"/>
    <mergeCell ref="N78:N79"/>
    <mergeCell ref="N80:N81"/>
    <mergeCell ref="N82:N83"/>
    <mergeCell ref="N84:N85"/>
    <mergeCell ref="N76:N77"/>
    <mergeCell ref="N70:N71"/>
    <mergeCell ref="M82:M83"/>
    <mergeCell ref="C78:C79"/>
    <mergeCell ref="D78:D79"/>
    <mergeCell ref="E78:E79"/>
    <mergeCell ref="A100:K100"/>
    <mergeCell ref="N90:N91"/>
    <mergeCell ref="C92:C93"/>
    <mergeCell ref="D92:D93"/>
    <mergeCell ref="E92:E93"/>
    <mergeCell ref="M92:M93"/>
    <mergeCell ref="N92:N93"/>
    <mergeCell ref="B94:B99"/>
    <mergeCell ref="M84:M85"/>
    <mergeCell ref="C86:C87"/>
    <mergeCell ref="D86:D87"/>
    <mergeCell ref="E86:E87"/>
    <mergeCell ref="M86:M87"/>
    <mergeCell ref="C88:C89"/>
    <mergeCell ref="D88:D89"/>
    <mergeCell ref="E88:E89"/>
    <mergeCell ref="M88:M89"/>
    <mergeCell ref="A84:A99"/>
    <mergeCell ref="B84:B89"/>
    <mergeCell ref="C84:C85"/>
    <mergeCell ref="A18:A77"/>
    <mergeCell ref="E48:E49"/>
    <mergeCell ref="D46:D47"/>
    <mergeCell ref="E46:E47"/>
    <mergeCell ref="D48:D49"/>
    <mergeCell ref="C90:C91"/>
    <mergeCell ref="D90:D91"/>
    <mergeCell ref="E90:E91"/>
    <mergeCell ref="D82:D83"/>
    <mergeCell ref="E82:E83"/>
    <mergeCell ref="D84:D85"/>
    <mergeCell ref="E84:E85"/>
    <mergeCell ref="C70:C71"/>
    <mergeCell ref="D70:D71"/>
    <mergeCell ref="E70:E71"/>
    <mergeCell ref="M62:M63"/>
    <mergeCell ref="M64:M65"/>
    <mergeCell ref="B66:B71"/>
    <mergeCell ref="A78:A83"/>
    <mergeCell ref="B78:B83"/>
    <mergeCell ref="L78:L83"/>
    <mergeCell ref="M78:M79"/>
    <mergeCell ref="C80:C81"/>
    <mergeCell ref="D80:D81"/>
    <mergeCell ref="E80:E81"/>
    <mergeCell ref="M80:M81"/>
    <mergeCell ref="C82:C83"/>
    <mergeCell ref="C66:C67"/>
    <mergeCell ref="D66:D67"/>
    <mergeCell ref="E66:E67"/>
    <mergeCell ref="C68:C69"/>
    <mergeCell ref="D68:D69"/>
    <mergeCell ref="E68:E69"/>
    <mergeCell ref="C76:C77"/>
    <mergeCell ref="D76:D77"/>
    <mergeCell ref="E76:E77"/>
    <mergeCell ref="B72:B77"/>
    <mergeCell ref="L72:L77"/>
    <mergeCell ref="M72:M73"/>
    <mergeCell ref="M74:M75"/>
    <mergeCell ref="M76:M77"/>
    <mergeCell ref="C74:C75"/>
    <mergeCell ref="D74:D75"/>
    <mergeCell ref="E74:E75"/>
    <mergeCell ref="C72:C73"/>
    <mergeCell ref="M60:M61"/>
    <mergeCell ref="N60:N61"/>
    <mergeCell ref="D56:D57"/>
    <mergeCell ref="L66:L71"/>
    <mergeCell ref="M66:M67"/>
    <mergeCell ref="N66:N67"/>
    <mergeCell ref="M68:M69"/>
    <mergeCell ref="N68:N69"/>
    <mergeCell ref="E60:E61"/>
    <mergeCell ref="D58:D59"/>
    <mergeCell ref="E58:E59"/>
    <mergeCell ref="D62:D63"/>
    <mergeCell ref="E62:E63"/>
    <mergeCell ref="D60:D61"/>
    <mergeCell ref="M70:M71"/>
    <mergeCell ref="N64:N65"/>
    <mergeCell ref="L52:L59"/>
    <mergeCell ref="M52:M53"/>
    <mergeCell ref="N52:N53"/>
    <mergeCell ref="M54:M55"/>
    <mergeCell ref="M56:M57"/>
    <mergeCell ref="N44:N45"/>
    <mergeCell ref="N46:N47"/>
    <mergeCell ref="N48:N49"/>
    <mergeCell ref="N50:N51"/>
    <mergeCell ref="M58:M59"/>
    <mergeCell ref="N58:N59"/>
    <mergeCell ref="E50:E51"/>
    <mergeCell ref="C46:C47"/>
    <mergeCell ref="C44:C45"/>
    <mergeCell ref="D44:D45"/>
    <mergeCell ref="E44:E45"/>
    <mergeCell ref="M32:M33"/>
    <mergeCell ref="N32:N33"/>
    <mergeCell ref="M34:M35"/>
    <mergeCell ref="L36:L41"/>
    <mergeCell ref="M36:M37"/>
    <mergeCell ref="L44:L51"/>
    <mergeCell ref="M44:M45"/>
    <mergeCell ref="M46:M47"/>
    <mergeCell ref="M48:M49"/>
    <mergeCell ref="M50:M51"/>
    <mergeCell ref="C48:C49"/>
    <mergeCell ref="M28:M29"/>
    <mergeCell ref="E72:E73"/>
    <mergeCell ref="B44:B51"/>
    <mergeCell ref="D72:D73"/>
    <mergeCell ref="L60:L65"/>
    <mergeCell ref="M38:M39"/>
    <mergeCell ref="M40:M41"/>
    <mergeCell ref="L30:L35"/>
    <mergeCell ref="M30:M31"/>
    <mergeCell ref="B30:B35"/>
    <mergeCell ref="C34:C35"/>
    <mergeCell ref="D34:D35"/>
    <mergeCell ref="E34:E35"/>
    <mergeCell ref="C32:C33"/>
    <mergeCell ref="D32:D33"/>
    <mergeCell ref="E32:E33"/>
    <mergeCell ref="C50:C51"/>
    <mergeCell ref="D50:D51"/>
    <mergeCell ref="C60:C61"/>
    <mergeCell ref="C58:C59"/>
    <mergeCell ref="B60:B65"/>
    <mergeCell ref="C56:C57"/>
    <mergeCell ref="C52:C53"/>
    <mergeCell ref="C54:C55"/>
    <mergeCell ref="D54:D55"/>
    <mergeCell ref="E54:E55"/>
    <mergeCell ref="C64:C65"/>
    <mergeCell ref="E56:E57"/>
    <mergeCell ref="D52:D53"/>
    <mergeCell ref="E52:E53"/>
    <mergeCell ref="D64:D65"/>
    <mergeCell ref="E64:E65"/>
    <mergeCell ref="B52:B59"/>
    <mergeCell ref="C62:C63"/>
    <mergeCell ref="N18:N19"/>
    <mergeCell ref="M20:M21"/>
    <mergeCell ref="M22:M23"/>
    <mergeCell ref="M26:M27"/>
    <mergeCell ref="B42:B43"/>
    <mergeCell ref="C38:C39"/>
    <mergeCell ref="D38:D39"/>
    <mergeCell ref="E38:E39"/>
    <mergeCell ref="C36:C37"/>
    <mergeCell ref="D36:D37"/>
    <mergeCell ref="C20:C21"/>
    <mergeCell ref="D20:D21"/>
    <mergeCell ref="E20:E21"/>
    <mergeCell ref="E36:E37"/>
    <mergeCell ref="C42:C43"/>
    <mergeCell ref="D42:D43"/>
    <mergeCell ref="C26:C27"/>
    <mergeCell ref="D26:D27"/>
    <mergeCell ref="E26:E27"/>
    <mergeCell ref="C28:C29"/>
    <mergeCell ref="D28:D29"/>
    <mergeCell ref="E28:E29"/>
    <mergeCell ref="D22:D23"/>
    <mergeCell ref="E22:E23"/>
    <mergeCell ref="N42:N43"/>
    <mergeCell ref="C40:C41"/>
    <mergeCell ref="D40:D41"/>
    <mergeCell ref="E40:E41"/>
    <mergeCell ref="N38:N39"/>
    <mergeCell ref="N40:N41"/>
    <mergeCell ref="N30:N31"/>
    <mergeCell ref="C24:C25"/>
    <mergeCell ref="M24:M25"/>
    <mergeCell ref="N24:N25"/>
    <mergeCell ref="L18:L29"/>
    <mergeCell ref="E42:E43"/>
    <mergeCell ref="B36:B41"/>
    <mergeCell ref="L42:L43"/>
    <mergeCell ref="M42:M43"/>
    <mergeCell ref="C18:C19"/>
    <mergeCell ref="D18:D19"/>
    <mergeCell ref="E18:E19"/>
    <mergeCell ref="C30:C31"/>
    <mergeCell ref="D30:D31"/>
    <mergeCell ref="E30:E31"/>
    <mergeCell ref="C22:C23"/>
    <mergeCell ref="M18:M19"/>
    <mergeCell ref="B18:B29"/>
    <mergeCell ref="L8:L17"/>
    <mergeCell ref="M8:M9"/>
    <mergeCell ref="N8:N9"/>
    <mergeCell ref="M10:M11"/>
    <mergeCell ref="N10:N11"/>
    <mergeCell ref="M12:M13"/>
    <mergeCell ref="N12:N13"/>
    <mergeCell ref="M14:M15"/>
    <mergeCell ref="N14:N15"/>
    <mergeCell ref="M16:M17"/>
    <mergeCell ref="N16:N17"/>
    <mergeCell ref="A1:B4"/>
    <mergeCell ref="A6:A7"/>
    <mergeCell ref="B6:B7"/>
    <mergeCell ref="C6:C7"/>
    <mergeCell ref="D6:E6"/>
    <mergeCell ref="C1:N1"/>
    <mergeCell ref="C2:N2"/>
    <mergeCell ref="D3:N3"/>
    <mergeCell ref="D4:N4"/>
    <mergeCell ref="F6:K6"/>
    <mergeCell ref="L6:M6"/>
    <mergeCell ref="N6:N7"/>
    <mergeCell ref="A8:A17"/>
    <mergeCell ref="B8:B17"/>
    <mergeCell ref="C8:C9"/>
    <mergeCell ref="D8:D9"/>
    <mergeCell ref="E8:E9"/>
    <mergeCell ref="C10:C11"/>
    <mergeCell ref="D10:D11"/>
    <mergeCell ref="E10:E11"/>
    <mergeCell ref="C12:C13"/>
    <mergeCell ref="D12:D13"/>
    <mergeCell ref="D24:D25"/>
    <mergeCell ref="E24:E25"/>
    <mergeCell ref="E12:E13"/>
    <mergeCell ref="C14:C15"/>
    <mergeCell ref="D14:D15"/>
    <mergeCell ref="E14:E15"/>
    <mergeCell ref="C16:C17"/>
    <mergeCell ref="D16:D17"/>
    <mergeCell ref="E16:E17"/>
  </mergeCells>
  <printOptions/>
  <pageMargins left="0.7" right="0.7" top="0.75" bottom="0.75" header="0.3" footer="0.3"/>
  <pageSetup horizontalDpi="600" verticalDpi="600" orientation="portrait" scale="18" r:id="rId2"/>
  <rowBreaks count="1" manualBreakCount="1">
    <brk id="101" max="16383" man="1"/>
  </row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8"/>
  <sheetViews>
    <sheetView workbookViewId="0" topLeftCell="A1">
      <selection activeCell="B15" sqref="B15:B18"/>
    </sheetView>
  </sheetViews>
  <sheetFormatPr defaultColWidth="11.421875" defaultRowHeight="15.75" customHeight="1"/>
  <cols>
    <col min="1" max="1" width="11.421875" style="197" customWidth="1"/>
    <col min="2" max="2" width="41.28125" style="197" customWidth="1"/>
    <col min="3" max="3" width="20.7109375" style="197" customWidth="1"/>
    <col min="4" max="4" width="20.140625" style="197" customWidth="1"/>
    <col min="5" max="5" width="21.421875" style="266" customWidth="1"/>
    <col min="6" max="6" width="13.00390625" style="198" customWidth="1"/>
    <col min="7" max="7" width="12.8515625" style="198" customWidth="1"/>
    <col min="8" max="8" width="13.140625" style="198" customWidth="1"/>
    <col min="9" max="9" width="17.140625" style="198" customWidth="1"/>
    <col min="10" max="10" width="13.140625" style="197" customWidth="1"/>
    <col min="11" max="11" width="12.7109375" style="197" customWidth="1"/>
    <col min="12" max="12" width="15.28125" style="197" bestFit="1" customWidth="1"/>
    <col min="13" max="13" width="19.421875" style="197" customWidth="1"/>
    <col min="14" max="14" width="26.7109375" style="265" customWidth="1"/>
    <col min="15" max="15" width="34.00390625" style="197" customWidth="1"/>
    <col min="16" max="16" width="25.140625" style="197" customWidth="1"/>
    <col min="17" max="23" width="11.421875" style="197" customWidth="1"/>
    <col min="24" max="41" width="11.421875" style="264" customWidth="1"/>
    <col min="42" max="16384" width="11.421875" style="197" customWidth="1"/>
  </cols>
  <sheetData>
    <row r="1" spans="1:30" ht="23.25" customHeight="1">
      <c r="A1" s="642"/>
      <c r="B1" s="643"/>
      <c r="C1" s="643"/>
      <c r="D1" s="643"/>
      <c r="E1" s="644" t="s">
        <v>0</v>
      </c>
      <c r="F1" s="645"/>
      <c r="G1" s="645"/>
      <c r="H1" s="645"/>
      <c r="I1" s="645"/>
      <c r="J1" s="645"/>
      <c r="K1" s="645"/>
      <c r="L1" s="645"/>
      <c r="M1" s="645"/>
      <c r="N1" s="645"/>
      <c r="O1" s="645"/>
      <c r="P1" s="645"/>
      <c r="Q1" s="645"/>
      <c r="R1" s="645"/>
      <c r="S1" s="645"/>
      <c r="T1" s="645"/>
      <c r="U1" s="645"/>
      <c r="V1" s="645"/>
      <c r="W1" s="646"/>
      <c r="X1" s="299"/>
      <c r="Y1" s="299"/>
      <c r="Z1" s="299"/>
      <c r="AA1" s="299"/>
      <c r="AB1" s="299"/>
      <c r="AC1" s="299"/>
      <c r="AD1" s="299"/>
    </row>
    <row r="2" spans="1:30" ht="23.25" customHeight="1">
      <c r="A2" s="643"/>
      <c r="B2" s="643"/>
      <c r="C2" s="643"/>
      <c r="D2" s="643"/>
      <c r="E2" s="644" t="s">
        <v>280</v>
      </c>
      <c r="F2" s="645"/>
      <c r="G2" s="645"/>
      <c r="H2" s="645"/>
      <c r="I2" s="645"/>
      <c r="J2" s="645"/>
      <c r="K2" s="645"/>
      <c r="L2" s="645"/>
      <c r="M2" s="645"/>
      <c r="N2" s="645"/>
      <c r="O2" s="645"/>
      <c r="P2" s="645"/>
      <c r="Q2" s="645"/>
      <c r="R2" s="645"/>
      <c r="S2" s="645"/>
      <c r="T2" s="645"/>
      <c r="U2" s="645"/>
      <c r="V2" s="645"/>
      <c r="W2" s="646"/>
      <c r="X2" s="299"/>
      <c r="Y2" s="299"/>
      <c r="Z2" s="299"/>
      <c r="AA2" s="299"/>
      <c r="AB2" s="299"/>
      <c r="AC2" s="299"/>
      <c r="AD2" s="299"/>
    </row>
    <row r="3" spans="1:30" ht="23.25" customHeight="1">
      <c r="A3" s="643"/>
      <c r="B3" s="643"/>
      <c r="C3" s="643"/>
      <c r="D3" s="643"/>
      <c r="E3" s="330" t="s">
        <v>26</v>
      </c>
      <c r="F3" s="647" t="s">
        <v>147</v>
      </c>
      <c r="G3" s="645"/>
      <c r="H3" s="645"/>
      <c r="I3" s="645"/>
      <c r="J3" s="645"/>
      <c r="K3" s="645"/>
      <c r="L3" s="645"/>
      <c r="M3" s="645"/>
      <c r="N3" s="645"/>
      <c r="O3" s="645"/>
      <c r="P3" s="645"/>
      <c r="Q3" s="645"/>
      <c r="R3" s="645"/>
      <c r="S3" s="645"/>
      <c r="T3" s="645"/>
      <c r="U3" s="645"/>
      <c r="V3" s="645"/>
      <c r="W3" s="646"/>
      <c r="X3" s="299"/>
      <c r="Y3" s="299"/>
      <c r="Z3" s="299"/>
      <c r="AA3" s="299"/>
      <c r="AB3" s="299"/>
      <c r="AC3" s="299"/>
      <c r="AD3" s="299"/>
    </row>
    <row r="4" spans="1:30" ht="23.25" customHeight="1">
      <c r="A4" s="643"/>
      <c r="B4" s="643"/>
      <c r="C4" s="643"/>
      <c r="D4" s="643"/>
      <c r="E4" s="329" t="s">
        <v>27</v>
      </c>
      <c r="F4" s="648"/>
      <c r="G4" s="649"/>
      <c r="H4" s="649"/>
      <c r="I4" s="649"/>
      <c r="J4" s="649"/>
      <c r="K4" s="649"/>
      <c r="L4" s="649"/>
      <c r="M4" s="649"/>
      <c r="N4" s="649"/>
      <c r="O4" s="649"/>
      <c r="P4" s="649"/>
      <c r="Q4" s="649"/>
      <c r="R4" s="649"/>
      <c r="S4" s="649"/>
      <c r="T4" s="649"/>
      <c r="U4" s="649"/>
      <c r="V4" s="649"/>
      <c r="W4" s="649"/>
      <c r="X4" s="299"/>
      <c r="Y4" s="299"/>
      <c r="Z4" s="299"/>
      <c r="AA4" s="299"/>
      <c r="AB4" s="299"/>
      <c r="AC4" s="299"/>
      <c r="AD4" s="299"/>
    </row>
    <row r="5" spans="1:23" ht="12.75" customHeight="1">
      <c r="A5" s="650" t="s">
        <v>35</v>
      </c>
      <c r="B5" s="650" t="s">
        <v>36</v>
      </c>
      <c r="C5" s="650" t="s">
        <v>37</v>
      </c>
      <c r="D5" s="651" t="s">
        <v>38</v>
      </c>
      <c r="E5" s="653" t="s">
        <v>279</v>
      </c>
      <c r="F5" s="634"/>
      <c r="G5" s="635"/>
      <c r="H5" s="635"/>
      <c r="I5" s="196"/>
      <c r="J5" s="196"/>
      <c r="K5" s="196"/>
      <c r="L5" s="196"/>
      <c r="M5" s="636" t="s">
        <v>43</v>
      </c>
      <c r="N5" s="637"/>
      <c r="O5" s="637"/>
      <c r="P5" s="637"/>
      <c r="Q5" s="638"/>
      <c r="R5" s="636" t="s">
        <v>278</v>
      </c>
      <c r="S5" s="637"/>
      <c r="T5" s="637"/>
      <c r="U5" s="637"/>
      <c r="V5" s="637"/>
      <c r="W5" s="638"/>
    </row>
    <row r="6" spans="1:23" ht="51" customHeight="1" thickBot="1">
      <c r="A6" s="495"/>
      <c r="B6" s="495"/>
      <c r="C6" s="495"/>
      <c r="D6" s="652"/>
      <c r="E6" s="654"/>
      <c r="F6" s="200" t="s">
        <v>518</v>
      </c>
      <c r="G6" s="200" t="s">
        <v>39</v>
      </c>
      <c r="H6" s="200" t="s">
        <v>40</v>
      </c>
      <c r="I6" s="200" t="s">
        <v>517</v>
      </c>
      <c r="J6" s="200" t="s">
        <v>516</v>
      </c>
      <c r="K6" s="200" t="s">
        <v>41</v>
      </c>
      <c r="L6" s="200" t="s">
        <v>42</v>
      </c>
      <c r="M6" s="188" t="s">
        <v>44</v>
      </c>
      <c r="N6" s="192" t="s">
        <v>45</v>
      </c>
      <c r="O6" s="191" t="s">
        <v>46</v>
      </c>
      <c r="P6" s="191" t="s">
        <v>47</v>
      </c>
      <c r="Q6" s="191" t="s">
        <v>48</v>
      </c>
      <c r="R6" s="199" t="s">
        <v>49</v>
      </c>
      <c r="S6" s="190" t="s">
        <v>50</v>
      </c>
      <c r="T6" s="188" t="s">
        <v>51</v>
      </c>
      <c r="U6" s="188" t="s">
        <v>52</v>
      </c>
      <c r="V6" s="189" t="s">
        <v>53</v>
      </c>
      <c r="W6" s="188" t="s">
        <v>277</v>
      </c>
    </row>
    <row r="7" spans="1:41" s="178" customFormat="1" ht="13.5" hidden="1" thickBot="1">
      <c r="A7" s="620">
        <v>1</v>
      </c>
      <c r="B7" s="620" t="s">
        <v>168</v>
      </c>
      <c r="C7" s="620" t="s">
        <v>276</v>
      </c>
      <c r="D7" s="182" t="s">
        <v>28</v>
      </c>
      <c r="E7" s="328">
        <v>0</v>
      </c>
      <c r="F7" s="327">
        <v>0</v>
      </c>
      <c r="G7" s="327">
        <v>0</v>
      </c>
      <c r="H7" s="326"/>
      <c r="I7" s="325"/>
      <c r="J7" s="187"/>
      <c r="K7" s="186">
        <v>0</v>
      </c>
      <c r="L7" s="185">
        <v>0</v>
      </c>
      <c r="M7" s="620" t="s">
        <v>275</v>
      </c>
      <c r="N7" s="620" t="s">
        <v>274</v>
      </c>
      <c r="O7" s="620" t="s">
        <v>273</v>
      </c>
      <c r="P7" s="641" t="s">
        <v>173</v>
      </c>
      <c r="Q7" s="620" t="s">
        <v>272</v>
      </c>
      <c r="R7" s="620">
        <v>480</v>
      </c>
      <c r="S7" s="620">
        <v>462</v>
      </c>
      <c r="T7" s="620" t="s">
        <v>169</v>
      </c>
      <c r="U7" s="620" t="s">
        <v>169</v>
      </c>
      <c r="V7" s="620" t="s">
        <v>169</v>
      </c>
      <c r="W7" s="620">
        <v>942</v>
      </c>
      <c r="X7" s="264"/>
      <c r="Y7" s="264"/>
      <c r="Z7" s="264"/>
      <c r="AA7" s="264"/>
      <c r="AB7" s="264"/>
      <c r="AC7" s="264"/>
      <c r="AD7" s="264"/>
      <c r="AE7" s="264"/>
      <c r="AF7" s="264"/>
      <c r="AG7" s="264"/>
      <c r="AH7" s="264"/>
      <c r="AI7" s="264"/>
      <c r="AJ7" s="264"/>
      <c r="AK7" s="264"/>
      <c r="AL7" s="264"/>
      <c r="AM7" s="264"/>
      <c r="AN7" s="264"/>
      <c r="AO7" s="264"/>
    </row>
    <row r="8" spans="1:41" s="178" customFormat="1" ht="13.5" hidden="1" thickBot="1">
      <c r="A8" s="621"/>
      <c r="B8" s="621"/>
      <c r="C8" s="621"/>
      <c r="D8" s="182" t="s">
        <v>29</v>
      </c>
      <c r="E8" s="324">
        <v>0</v>
      </c>
      <c r="F8" s="323">
        <v>0</v>
      </c>
      <c r="G8" s="323">
        <v>0</v>
      </c>
      <c r="H8" s="321"/>
      <c r="I8" s="320"/>
      <c r="J8" s="181"/>
      <c r="K8" s="184">
        <v>0</v>
      </c>
      <c r="L8" s="183">
        <v>0</v>
      </c>
      <c r="M8" s="621"/>
      <c r="N8" s="639"/>
      <c r="O8" s="621"/>
      <c r="P8" s="621"/>
      <c r="Q8" s="621"/>
      <c r="R8" s="621"/>
      <c r="S8" s="621"/>
      <c r="T8" s="621"/>
      <c r="U8" s="621"/>
      <c r="V8" s="621"/>
      <c r="W8" s="621"/>
      <c r="X8" s="264"/>
      <c r="Y8" s="264"/>
      <c r="Z8" s="264"/>
      <c r="AA8" s="264"/>
      <c r="AB8" s="264"/>
      <c r="AC8" s="264"/>
      <c r="AD8" s="264"/>
      <c r="AE8" s="264"/>
      <c r="AF8" s="264"/>
      <c r="AG8" s="264"/>
      <c r="AH8" s="264"/>
      <c r="AI8" s="264"/>
      <c r="AJ8" s="264"/>
      <c r="AK8" s="264"/>
      <c r="AL8" s="264"/>
      <c r="AM8" s="264"/>
      <c r="AN8" s="264"/>
      <c r="AO8" s="264"/>
    </row>
    <row r="9" spans="1:41" s="178" customFormat="1" ht="13.5" hidden="1" thickBot="1">
      <c r="A9" s="621"/>
      <c r="B9" s="621"/>
      <c r="C9" s="621"/>
      <c r="D9" s="182" t="s">
        <v>30</v>
      </c>
      <c r="E9" s="322"/>
      <c r="F9" s="321"/>
      <c r="G9" s="321"/>
      <c r="H9" s="321"/>
      <c r="I9" s="320"/>
      <c r="J9" s="181"/>
      <c r="K9" s="180"/>
      <c r="L9" s="179"/>
      <c r="M9" s="621"/>
      <c r="N9" s="639"/>
      <c r="O9" s="621"/>
      <c r="P9" s="621"/>
      <c r="Q9" s="621"/>
      <c r="R9" s="621"/>
      <c r="S9" s="621"/>
      <c r="T9" s="621"/>
      <c r="U9" s="621"/>
      <c r="V9" s="621"/>
      <c r="W9" s="621"/>
      <c r="X9" s="264"/>
      <c r="Y9" s="264"/>
      <c r="Z9" s="264"/>
      <c r="AA9" s="264"/>
      <c r="AB9" s="264"/>
      <c r="AC9" s="264"/>
      <c r="AD9" s="264"/>
      <c r="AE9" s="264"/>
      <c r="AF9" s="264"/>
      <c r="AG9" s="264"/>
      <c r="AH9" s="264"/>
      <c r="AI9" s="264"/>
      <c r="AJ9" s="264"/>
      <c r="AK9" s="264"/>
      <c r="AL9" s="264"/>
      <c r="AM9" s="264"/>
      <c r="AN9" s="264"/>
      <c r="AO9" s="264"/>
    </row>
    <row r="10" spans="1:41" s="178" customFormat="1" ht="13.5" hidden="1" thickBot="1">
      <c r="A10" s="622"/>
      <c r="B10" s="622"/>
      <c r="C10" s="622"/>
      <c r="D10" s="182" t="s">
        <v>31</v>
      </c>
      <c r="E10" s="319"/>
      <c r="F10" s="318"/>
      <c r="G10" s="318"/>
      <c r="H10" s="318"/>
      <c r="I10" s="317"/>
      <c r="J10" s="181"/>
      <c r="K10" s="180"/>
      <c r="L10" s="316"/>
      <c r="M10" s="622"/>
      <c r="N10" s="640"/>
      <c r="O10" s="622"/>
      <c r="P10" s="622"/>
      <c r="Q10" s="622"/>
      <c r="R10" s="622"/>
      <c r="S10" s="622"/>
      <c r="T10" s="622"/>
      <c r="U10" s="622"/>
      <c r="V10" s="622"/>
      <c r="W10" s="622"/>
      <c r="X10" s="264"/>
      <c r="Y10" s="264"/>
      <c r="Z10" s="264"/>
      <c r="AA10" s="264"/>
      <c r="AB10" s="264"/>
      <c r="AC10" s="264"/>
      <c r="AD10" s="264"/>
      <c r="AE10" s="264"/>
      <c r="AF10" s="264"/>
      <c r="AG10" s="264"/>
      <c r="AH10" s="264"/>
      <c r="AI10" s="264"/>
      <c r="AJ10" s="264"/>
      <c r="AK10" s="264"/>
      <c r="AL10" s="264"/>
      <c r="AM10" s="264"/>
      <c r="AN10" s="264"/>
      <c r="AO10" s="264"/>
    </row>
    <row r="11" spans="1:23" ht="12.75" customHeight="1">
      <c r="A11" s="623">
        <v>2</v>
      </c>
      <c r="B11" s="623" t="s">
        <v>166</v>
      </c>
      <c r="C11" s="626" t="s">
        <v>515</v>
      </c>
      <c r="D11" s="288" t="s">
        <v>28</v>
      </c>
      <c r="E11" s="281">
        <v>20</v>
      </c>
      <c r="F11" s="277"/>
      <c r="G11" s="277"/>
      <c r="H11" s="277"/>
      <c r="I11" s="277">
        <v>2</v>
      </c>
      <c r="J11" s="168"/>
      <c r="K11" s="173"/>
      <c r="L11" s="175"/>
      <c r="M11" s="628" t="s">
        <v>514</v>
      </c>
      <c r="N11" s="609" t="s">
        <v>513</v>
      </c>
      <c r="O11" s="609" t="s">
        <v>512</v>
      </c>
      <c r="P11" s="633" t="s">
        <v>511</v>
      </c>
      <c r="Q11" s="609" t="s">
        <v>271</v>
      </c>
      <c r="R11" s="612" t="s">
        <v>510</v>
      </c>
      <c r="S11" s="606" t="s">
        <v>509</v>
      </c>
      <c r="T11" s="609" t="s">
        <v>169</v>
      </c>
      <c r="U11" s="609" t="s">
        <v>169</v>
      </c>
      <c r="V11" s="609" t="s">
        <v>169</v>
      </c>
      <c r="W11" s="612" t="s">
        <v>508</v>
      </c>
    </row>
    <row r="12" spans="1:23" ht="12.75">
      <c r="A12" s="624"/>
      <c r="B12" s="624"/>
      <c r="C12" s="627"/>
      <c r="D12" s="288" t="s">
        <v>29</v>
      </c>
      <c r="E12" s="313">
        <v>1178754000</v>
      </c>
      <c r="F12" s="284"/>
      <c r="G12" s="284"/>
      <c r="H12" s="283"/>
      <c r="I12" s="313">
        <v>291520000</v>
      </c>
      <c r="J12" s="168"/>
      <c r="K12" s="174"/>
      <c r="L12" s="172"/>
      <c r="M12" s="629"/>
      <c r="N12" s="631"/>
      <c r="O12" s="610"/>
      <c r="P12" s="610"/>
      <c r="Q12" s="610"/>
      <c r="R12" s="610"/>
      <c r="S12" s="607"/>
      <c r="T12" s="610"/>
      <c r="U12" s="610"/>
      <c r="V12" s="610"/>
      <c r="W12" s="610"/>
    </row>
    <row r="13" spans="1:23" ht="12.75">
      <c r="A13" s="624"/>
      <c r="B13" s="624"/>
      <c r="C13" s="627"/>
      <c r="D13" s="288" t="s">
        <v>30</v>
      </c>
      <c r="E13" s="289">
        <v>2</v>
      </c>
      <c r="F13" s="277"/>
      <c r="G13" s="277"/>
      <c r="H13" s="277"/>
      <c r="I13" s="277">
        <v>2</v>
      </c>
      <c r="J13" s="168"/>
      <c r="K13" s="173"/>
      <c r="L13" s="175"/>
      <c r="M13" s="629"/>
      <c r="N13" s="631"/>
      <c r="O13" s="610"/>
      <c r="P13" s="610"/>
      <c r="Q13" s="610"/>
      <c r="R13" s="610"/>
      <c r="S13" s="607"/>
      <c r="T13" s="610"/>
      <c r="U13" s="610"/>
      <c r="V13" s="610"/>
      <c r="W13" s="610"/>
    </row>
    <row r="14" spans="1:23" ht="117" customHeight="1">
      <c r="A14" s="625"/>
      <c r="B14" s="625"/>
      <c r="C14" s="627"/>
      <c r="D14" s="287" t="s">
        <v>31</v>
      </c>
      <c r="E14" s="313">
        <v>193031020</v>
      </c>
      <c r="F14" s="277"/>
      <c r="G14" s="277"/>
      <c r="H14" s="277"/>
      <c r="I14" s="63">
        <v>123725027</v>
      </c>
      <c r="J14" s="168"/>
      <c r="K14" s="173"/>
      <c r="L14" s="175"/>
      <c r="M14" s="630"/>
      <c r="N14" s="632"/>
      <c r="O14" s="611"/>
      <c r="P14" s="611"/>
      <c r="Q14" s="611"/>
      <c r="R14" s="611"/>
      <c r="S14" s="608"/>
      <c r="T14" s="611"/>
      <c r="U14" s="611"/>
      <c r="V14" s="611"/>
      <c r="W14" s="611"/>
    </row>
    <row r="15" spans="1:23" ht="54" customHeight="1">
      <c r="A15" s="495"/>
      <c r="B15" s="613" t="s">
        <v>270</v>
      </c>
      <c r="C15" s="501" t="s">
        <v>269</v>
      </c>
      <c r="D15" s="300" t="s">
        <v>28</v>
      </c>
      <c r="E15" s="281">
        <v>30</v>
      </c>
      <c r="F15" s="315"/>
      <c r="G15" s="315"/>
      <c r="H15" s="315"/>
      <c r="I15" s="315">
        <v>3</v>
      </c>
      <c r="J15" s="168"/>
      <c r="K15" s="173"/>
      <c r="L15" s="175"/>
      <c r="M15" s="617" t="s">
        <v>234</v>
      </c>
      <c r="N15" s="598" t="s">
        <v>233</v>
      </c>
      <c r="O15" s="598" t="s">
        <v>232</v>
      </c>
      <c r="P15" s="600" t="s">
        <v>173</v>
      </c>
      <c r="Q15" s="600" t="s">
        <v>231</v>
      </c>
      <c r="R15" s="600">
        <v>1304673</v>
      </c>
      <c r="S15" s="600">
        <v>1253509</v>
      </c>
      <c r="T15" s="600" t="s">
        <v>169</v>
      </c>
      <c r="U15" s="600" t="s">
        <v>169</v>
      </c>
      <c r="V15" s="600" t="s">
        <v>169</v>
      </c>
      <c r="W15" s="600">
        <v>2558182</v>
      </c>
    </row>
    <row r="16" spans="1:23" ht="54" customHeight="1">
      <c r="A16" s="495"/>
      <c r="B16" s="614"/>
      <c r="C16" s="616"/>
      <c r="D16" s="300" t="s">
        <v>29</v>
      </c>
      <c r="E16" s="313">
        <v>1222364000</v>
      </c>
      <c r="F16" s="284"/>
      <c r="G16" s="284"/>
      <c r="H16" s="277"/>
      <c r="I16" s="313">
        <v>121843500</v>
      </c>
      <c r="J16" s="168"/>
      <c r="K16" s="174"/>
      <c r="L16" s="172"/>
      <c r="M16" s="618"/>
      <c r="N16" s="599"/>
      <c r="O16" s="599"/>
      <c r="P16" s="601"/>
      <c r="Q16" s="601"/>
      <c r="R16" s="601"/>
      <c r="S16" s="601"/>
      <c r="T16" s="601"/>
      <c r="U16" s="601"/>
      <c r="V16" s="601"/>
      <c r="W16" s="601"/>
    </row>
    <row r="17" spans="1:23" ht="54" customHeight="1">
      <c r="A17" s="495"/>
      <c r="B17" s="614"/>
      <c r="C17" s="616"/>
      <c r="D17" s="300" t="s">
        <v>30</v>
      </c>
      <c r="E17" s="290">
        <v>0.9</v>
      </c>
      <c r="F17" s="314"/>
      <c r="G17" s="314"/>
      <c r="H17" s="314"/>
      <c r="I17" s="314">
        <v>0.6</v>
      </c>
      <c r="J17" s="168"/>
      <c r="K17" s="173"/>
      <c r="L17" s="175"/>
      <c r="M17" s="618"/>
      <c r="N17" s="599"/>
      <c r="O17" s="599"/>
      <c r="P17" s="601"/>
      <c r="Q17" s="601"/>
      <c r="R17" s="601"/>
      <c r="S17" s="601"/>
      <c r="T17" s="601"/>
      <c r="U17" s="601"/>
      <c r="V17" s="601"/>
      <c r="W17" s="601"/>
    </row>
    <row r="18" spans="1:23" ht="54" customHeight="1">
      <c r="A18" s="496"/>
      <c r="B18" s="615"/>
      <c r="C18" s="616"/>
      <c r="D18" s="300" t="s">
        <v>31</v>
      </c>
      <c r="E18" s="313">
        <v>239090079</v>
      </c>
      <c r="F18" s="277"/>
      <c r="G18" s="277"/>
      <c r="H18" s="277"/>
      <c r="I18" s="63">
        <v>5625599</v>
      </c>
      <c r="J18" s="168"/>
      <c r="K18" s="173"/>
      <c r="L18" s="175"/>
      <c r="M18" s="618"/>
      <c r="N18" s="619"/>
      <c r="O18" s="599"/>
      <c r="P18" s="602"/>
      <c r="Q18" s="602"/>
      <c r="R18" s="602"/>
      <c r="S18" s="602"/>
      <c r="T18" s="602"/>
      <c r="U18" s="602"/>
      <c r="V18" s="602"/>
      <c r="W18" s="602"/>
    </row>
    <row r="19" spans="1:26" s="170" customFormat="1" ht="12.75" customHeight="1">
      <c r="A19" s="497">
        <v>4</v>
      </c>
      <c r="B19" s="596" t="s">
        <v>268</v>
      </c>
      <c r="C19" s="604" t="s">
        <v>267</v>
      </c>
      <c r="D19" s="298" t="s">
        <v>28</v>
      </c>
      <c r="E19" s="306">
        <v>1</v>
      </c>
      <c r="F19" s="307"/>
      <c r="G19" s="307"/>
      <c r="H19" s="307"/>
      <c r="I19" s="307">
        <v>0.01</v>
      </c>
      <c r="J19" s="169"/>
      <c r="K19" s="173"/>
      <c r="L19" s="304"/>
      <c r="M19" s="605">
        <v>8</v>
      </c>
      <c r="N19" s="576" t="s">
        <v>507</v>
      </c>
      <c r="O19" s="576" t="s">
        <v>506</v>
      </c>
      <c r="P19" s="577" t="s">
        <v>472</v>
      </c>
      <c r="Q19" s="581" t="s">
        <v>231</v>
      </c>
      <c r="R19" s="579">
        <v>42622</v>
      </c>
      <c r="S19" s="579">
        <v>45617</v>
      </c>
      <c r="T19" s="581" t="s">
        <v>169</v>
      </c>
      <c r="U19" s="581" t="s">
        <v>169</v>
      </c>
      <c r="V19" s="581" t="s">
        <v>169</v>
      </c>
      <c r="W19" s="579">
        <f>R19+S19</f>
        <v>88239</v>
      </c>
      <c r="X19" s="303"/>
      <c r="Y19" s="303"/>
      <c r="Z19" s="303"/>
    </row>
    <row r="20" spans="1:26" s="170" customFormat="1" ht="12.75">
      <c r="A20" s="495"/>
      <c r="B20" s="597"/>
      <c r="C20" s="535"/>
      <c r="D20" s="288" t="s">
        <v>29</v>
      </c>
      <c r="E20" s="308">
        <v>188396319</v>
      </c>
      <c r="F20" s="307"/>
      <c r="G20" s="307"/>
      <c r="H20" s="309"/>
      <c r="I20" s="308">
        <v>15334833</v>
      </c>
      <c r="J20" s="169"/>
      <c r="K20" s="173"/>
      <c r="L20" s="172"/>
      <c r="M20" s="605"/>
      <c r="N20" s="576"/>
      <c r="O20" s="576"/>
      <c r="P20" s="578"/>
      <c r="Q20" s="580"/>
      <c r="R20" s="580"/>
      <c r="S20" s="580"/>
      <c r="T20" s="580"/>
      <c r="U20" s="580"/>
      <c r="V20" s="580"/>
      <c r="W20" s="580"/>
      <c r="X20" s="303"/>
      <c r="Y20" s="303"/>
      <c r="Z20" s="303"/>
    </row>
    <row r="21" spans="1:26" s="170" customFormat="1" ht="12.75">
      <c r="A21" s="495"/>
      <c r="B21" s="597"/>
      <c r="C21" s="535"/>
      <c r="D21" s="288" t="s">
        <v>30</v>
      </c>
      <c r="E21" s="306"/>
      <c r="F21" s="307"/>
      <c r="G21" s="307"/>
      <c r="H21" s="307"/>
      <c r="I21" s="307"/>
      <c r="J21" s="169"/>
      <c r="K21" s="173"/>
      <c r="L21" s="304"/>
      <c r="M21" s="605"/>
      <c r="N21" s="576"/>
      <c r="O21" s="576"/>
      <c r="P21" s="578"/>
      <c r="Q21" s="580"/>
      <c r="R21" s="580"/>
      <c r="S21" s="580"/>
      <c r="T21" s="580"/>
      <c r="U21" s="580"/>
      <c r="V21" s="580"/>
      <c r="W21" s="580"/>
      <c r="X21" s="303"/>
      <c r="Y21" s="303"/>
      <c r="Z21" s="303"/>
    </row>
    <row r="22" spans="1:26" s="170" customFormat="1" ht="12.75">
      <c r="A22" s="495"/>
      <c r="B22" s="597"/>
      <c r="C22" s="536"/>
      <c r="D22" s="288" t="s">
        <v>31</v>
      </c>
      <c r="E22" s="306">
        <v>37622662</v>
      </c>
      <c r="F22" s="307"/>
      <c r="G22" s="307"/>
      <c r="H22" s="307"/>
      <c r="I22" s="306">
        <v>13593390</v>
      </c>
      <c r="J22" s="169"/>
      <c r="K22" s="173"/>
      <c r="L22" s="304"/>
      <c r="M22" s="605"/>
      <c r="N22" s="576"/>
      <c r="O22" s="576"/>
      <c r="P22" s="578"/>
      <c r="Q22" s="580"/>
      <c r="R22" s="580"/>
      <c r="S22" s="580"/>
      <c r="T22" s="580"/>
      <c r="U22" s="580"/>
      <c r="V22" s="580"/>
      <c r="W22" s="580"/>
      <c r="X22" s="303"/>
      <c r="Y22" s="303"/>
      <c r="Z22" s="303"/>
    </row>
    <row r="23" spans="1:26" s="170" customFormat="1" ht="12.75" customHeight="1">
      <c r="A23" s="495"/>
      <c r="B23" s="597"/>
      <c r="C23" s="534" t="s">
        <v>505</v>
      </c>
      <c r="D23" s="288" t="s">
        <v>28</v>
      </c>
      <c r="E23" s="306">
        <v>1</v>
      </c>
      <c r="F23" s="307"/>
      <c r="G23" s="307"/>
      <c r="H23" s="307"/>
      <c r="I23" s="307">
        <v>0.01</v>
      </c>
      <c r="J23" s="169"/>
      <c r="K23" s="173"/>
      <c r="L23" s="304"/>
      <c r="M23" s="582">
        <v>8</v>
      </c>
      <c r="N23" s="583" t="s">
        <v>504</v>
      </c>
      <c r="O23" s="595" t="s">
        <v>503</v>
      </c>
      <c r="P23" s="581" t="s">
        <v>472</v>
      </c>
      <c r="Q23" s="581" t="s">
        <v>231</v>
      </c>
      <c r="R23" s="579">
        <v>40121</v>
      </c>
      <c r="S23" s="579">
        <v>39305</v>
      </c>
      <c r="T23" s="581" t="s">
        <v>169</v>
      </c>
      <c r="U23" s="581" t="s">
        <v>169</v>
      </c>
      <c r="V23" s="581" t="s">
        <v>169</v>
      </c>
      <c r="W23" s="579">
        <f>R23+S23</f>
        <v>79426</v>
      </c>
      <c r="X23" s="303"/>
      <c r="Y23" s="303"/>
      <c r="Z23" s="303"/>
    </row>
    <row r="24" spans="1:26" s="170" customFormat="1" ht="12.75" customHeight="1">
      <c r="A24" s="495"/>
      <c r="B24" s="597"/>
      <c r="C24" s="535"/>
      <c r="D24" s="288" t="s">
        <v>29</v>
      </c>
      <c r="E24" s="308">
        <v>172290099</v>
      </c>
      <c r="F24" s="307"/>
      <c r="G24" s="307"/>
      <c r="H24" s="309"/>
      <c r="I24" s="308">
        <v>15334833</v>
      </c>
      <c r="J24" s="169"/>
      <c r="K24" s="173"/>
      <c r="L24" s="172"/>
      <c r="M24" s="568"/>
      <c r="N24" s="584"/>
      <c r="O24" s="591"/>
      <c r="P24" s="580"/>
      <c r="Q24" s="580"/>
      <c r="R24" s="580"/>
      <c r="S24" s="580"/>
      <c r="T24" s="580"/>
      <c r="U24" s="580"/>
      <c r="V24" s="580"/>
      <c r="W24" s="580"/>
      <c r="X24" s="303"/>
      <c r="Y24" s="303"/>
      <c r="Z24" s="303"/>
    </row>
    <row r="25" spans="1:26" s="170" customFormat="1" ht="12.75" customHeight="1">
      <c r="A25" s="495"/>
      <c r="B25" s="597"/>
      <c r="C25" s="535"/>
      <c r="D25" s="288" t="s">
        <v>30</v>
      </c>
      <c r="E25" s="306"/>
      <c r="F25" s="307"/>
      <c r="G25" s="307"/>
      <c r="H25" s="307"/>
      <c r="I25" s="307"/>
      <c r="J25" s="169"/>
      <c r="K25" s="173"/>
      <c r="L25" s="304"/>
      <c r="M25" s="568"/>
      <c r="N25" s="584"/>
      <c r="O25" s="591"/>
      <c r="P25" s="580"/>
      <c r="Q25" s="580"/>
      <c r="R25" s="580"/>
      <c r="S25" s="580"/>
      <c r="T25" s="580"/>
      <c r="U25" s="580"/>
      <c r="V25" s="580"/>
      <c r="W25" s="580"/>
      <c r="X25" s="303"/>
      <c r="Y25" s="303"/>
      <c r="Z25" s="303"/>
    </row>
    <row r="26" spans="1:26" s="170" customFormat="1" ht="12.75">
      <c r="A26" s="495"/>
      <c r="B26" s="597"/>
      <c r="C26" s="536"/>
      <c r="D26" s="288" t="s">
        <v>31</v>
      </c>
      <c r="E26" s="306">
        <v>32701639</v>
      </c>
      <c r="F26" s="307"/>
      <c r="G26" s="307"/>
      <c r="H26" s="307"/>
      <c r="I26" s="306">
        <v>14801400</v>
      </c>
      <c r="J26" s="169"/>
      <c r="K26" s="173"/>
      <c r="L26" s="304"/>
      <c r="M26" s="569"/>
      <c r="N26" s="585"/>
      <c r="O26" s="592"/>
      <c r="P26" s="580"/>
      <c r="Q26" s="580"/>
      <c r="R26" s="580"/>
      <c r="S26" s="580"/>
      <c r="T26" s="580"/>
      <c r="U26" s="580"/>
      <c r="V26" s="580"/>
      <c r="W26" s="580"/>
      <c r="X26" s="303"/>
      <c r="Y26" s="303"/>
      <c r="Z26" s="303"/>
    </row>
    <row r="27" spans="1:26" s="170" customFormat="1" ht="12.75" customHeight="1">
      <c r="A27" s="495"/>
      <c r="B27" s="597"/>
      <c r="C27" s="534" t="s">
        <v>266</v>
      </c>
      <c r="D27" s="288" t="s">
        <v>28</v>
      </c>
      <c r="E27" s="306">
        <v>1</v>
      </c>
      <c r="F27" s="307"/>
      <c r="G27" s="307"/>
      <c r="H27" s="307"/>
      <c r="I27" s="307">
        <v>0.01</v>
      </c>
      <c r="J27" s="169"/>
      <c r="K27" s="173"/>
      <c r="L27" s="304"/>
      <c r="M27" s="567">
        <v>8</v>
      </c>
      <c r="N27" s="589" t="s">
        <v>502</v>
      </c>
      <c r="O27" s="590" t="s">
        <v>501</v>
      </c>
      <c r="P27" s="581" t="s">
        <v>472</v>
      </c>
      <c r="Q27" s="581" t="s">
        <v>231</v>
      </c>
      <c r="R27" s="579">
        <v>72047</v>
      </c>
      <c r="S27" s="579">
        <v>74788</v>
      </c>
      <c r="T27" s="581" t="s">
        <v>169</v>
      </c>
      <c r="U27" s="581" t="s">
        <v>169</v>
      </c>
      <c r="V27" s="581" t="s">
        <v>169</v>
      </c>
      <c r="W27" s="579">
        <f>R27+S27</f>
        <v>146835</v>
      </c>
      <c r="X27" s="303"/>
      <c r="Y27" s="303"/>
      <c r="Z27" s="303"/>
    </row>
    <row r="28" spans="1:26" s="170" customFormat="1" ht="12.75" customHeight="1">
      <c r="A28" s="495"/>
      <c r="B28" s="597"/>
      <c r="C28" s="535"/>
      <c r="D28" s="288" t="s">
        <v>29</v>
      </c>
      <c r="E28" s="308">
        <v>173930574</v>
      </c>
      <c r="F28" s="307"/>
      <c r="G28" s="307"/>
      <c r="H28" s="309"/>
      <c r="I28" s="308">
        <v>15334834</v>
      </c>
      <c r="J28" s="169"/>
      <c r="K28" s="173"/>
      <c r="L28" s="172"/>
      <c r="M28" s="568"/>
      <c r="N28" s="584"/>
      <c r="O28" s="591"/>
      <c r="P28" s="580"/>
      <c r="Q28" s="580"/>
      <c r="R28" s="580"/>
      <c r="S28" s="580"/>
      <c r="T28" s="580"/>
      <c r="U28" s="580"/>
      <c r="V28" s="580"/>
      <c r="W28" s="580"/>
      <c r="X28" s="303"/>
      <c r="Y28" s="303"/>
      <c r="Z28" s="303"/>
    </row>
    <row r="29" spans="1:26" s="170" customFormat="1" ht="12.75" customHeight="1">
      <c r="A29" s="495"/>
      <c r="B29" s="597"/>
      <c r="C29" s="535"/>
      <c r="D29" s="288" t="s">
        <v>30</v>
      </c>
      <c r="E29" s="306"/>
      <c r="F29" s="307"/>
      <c r="G29" s="307"/>
      <c r="H29" s="307"/>
      <c r="I29" s="307"/>
      <c r="J29" s="169"/>
      <c r="K29" s="173"/>
      <c r="L29" s="304"/>
      <c r="M29" s="568"/>
      <c r="N29" s="584"/>
      <c r="O29" s="591"/>
      <c r="P29" s="580"/>
      <c r="Q29" s="580"/>
      <c r="R29" s="580"/>
      <c r="S29" s="580"/>
      <c r="T29" s="580"/>
      <c r="U29" s="580"/>
      <c r="V29" s="580"/>
      <c r="W29" s="580"/>
      <c r="X29" s="303"/>
      <c r="Y29" s="303"/>
      <c r="Z29" s="303"/>
    </row>
    <row r="30" spans="1:26" s="170" customFormat="1" ht="12.75">
      <c r="A30" s="495"/>
      <c r="B30" s="597"/>
      <c r="C30" s="536"/>
      <c r="D30" s="288" t="s">
        <v>31</v>
      </c>
      <c r="E30" s="306">
        <v>33202864</v>
      </c>
      <c r="F30" s="307"/>
      <c r="G30" s="307"/>
      <c r="H30" s="307"/>
      <c r="I30" s="306">
        <v>13712210</v>
      </c>
      <c r="J30" s="169"/>
      <c r="K30" s="173"/>
      <c r="L30" s="304"/>
      <c r="M30" s="569"/>
      <c r="N30" s="585"/>
      <c r="O30" s="592"/>
      <c r="P30" s="580"/>
      <c r="Q30" s="580"/>
      <c r="R30" s="580"/>
      <c r="S30" s="580"/>
      <c r="T30" s="580"/>
      <c r="U30" s="580"/>
      <c r="V30" s="580"/>
      <c r="W30" s="580"/>
      <c r="X30" s="303"/>
      <c r="Y30" s="303"/>
      <c r="Z30" s="303"/>
    </row>
    <row r="31" spans="1:26" s="170" customFormat="1" ht="12.75" customHeight="1">
      <c r="A31" s="495"/>
      <c r="B31" s="597"/>
      <c r="C31" s="534" t="s">
        <v>265</v>
      </c>
      <c r="D31" s="288" t="s">
        <v>28</v>
      </c>
      <c r="E31" s="306">
        <v>1</v>
      </c>
      <c r="F31" s="307"/>
      <c r="G31" s="307"/>
      <c r="H31" s="307"/>
      <c r="I31" s="307">
        <v>0.01</v>
      </c>
      <c r="J31" s="169"/>
      <c r="K31" s="173"/>
      <c r="L31" s="304"/>
      <c r="M31" s="567">
        <v>7</v>
      </c>
      <c r="N31" s="589" t="s">
        <v>500</v>
      </c>
      <c r="O31" s="590" t="s">
        <v>499</v>
      </c>
      <c r="P31" s="581" t="s">
        <v>472</v>
      </c>
      <c r="Q31" s="581" t="s">
        <v>231</v>
      </c>
      <c r="R31" s="579">
        <v>115811</v>
      </c>
      <c r="S31" s="579">
        <v>121243</v>
      </c>
      <c r="T31" s="581" t="s">
        <v>169</v>
      </c>
      <c r="U31" s="581" t="s">
        <v>169</v>
      </c>
      <c r="V31" s="581" t="s">
        <v>169</v>
      </c>
      <c r="W31" s="579">
        <f>R31+S31</f>
        <v>237054</v>
      </c>
      <c r="X31" s="303"/>
      <c r="Y31" s="303"/>
      <c r="Z31" s="303"/>
    </row>
    <row r="32" spans="1:26" s="170" customFormat="1" ht="12.75" customHeight="1">
      <c r="A32" s="495"/>
      <c r="B32" s="597"/>
      <c r="C32" s="535"/>
      <c r="D32" s="288" t="s">
        <v>29</v>
      </c>
      <c r="E32" s="308">
        <v>190990356</v>
      </c>
      <c r="F32" s="307"/>
      <c r="G32" s="307"/>
      <c r="H32" s="309"/>
      <c r="I32" s="308">
        <v>15334834</v>
      </c>
      <c r="J32" s="169"/>
      <c r="K32" s="173"/>
      <c r="L32" s="172"/>
      <c r="M32" s="568"/>
      <c r="N32" s="584"/>
      <c r="O32" s="591"/>
      <c r="P32" s="580"/>
      <c r="Q32" s="580"/>
      <c r="R32" s="580"/>
      <c r="S32" s="580"/>
      <c r="T32" s="580"/>
      <c r="U32" s="580"/>
      <c r="V32" s="580"/>
      <c r="W32" s="580"/>
      <c r="X32" s="303"/>
      <c r="Y32" s="303"/>
      <c r="Z32" s="303"/>
    </row>
    <row r="33" spans="1:26" s="170" customFormat="1" ht="12.75" customHeight="1">
      <c r="A33" s="495"/>
      <c r="B33" s="597"/>
      <c r="C33" s="535"/>
      <c r="D33" s="288" t="s">
        <v>30</v>
      </c>
      <c r="E33" s="306"/>
      <c r="F33" s="307"/>
      <c r="G33" s="307"/>
      <c r="H33" s="307"/>
      <c r="I33" s="307"/>
      <c r="J33" s="169"/>
      <c r="K33" s="173"/>
      <c r="L33" s="304"/>
      <c r="M33" s="568"/>
      <c r="N33" s="584"/>
      <c r="O33" s="591"/>
      <c r="P33" s="580"/>
      <c r="Q33" s="580"/>
      <c r="R33" s="580"/>
      <c r="S33" s="580"/>
      <c r="T33" s="580"/>
      <c r="U33" s="580"/>
      <c r="V33" s="580"/>
      <c r="W33" s="580"/>
      <c r="X33" s="303"/>
      <c r="Y33" s="303"/>
      <c r="Z33" s="303"/>
    </row>
    <row r="34" spans="1:26" s="170" customFormat="1" ht="12.75">
      <c r="A34" s="495"/>
      <c r="B34" s="597"/>
      <c r="C34" s="536"/>
      <c r="D34" s="288" t="s">
        <v>31</v>
      </c>
      <c r="E34" s="306">
        <v>44875544</v>
      </c>
      <c r="F34" s="307"/>
      <c r="G34" s="307"/>
      <c r="H34" s="307"/>
      <c r="I34" s="306">
        <v>19192112</v>
      </c>
      <c r="J34" s="169"/>
      <c r="K34" s="173"/>
      <c r="L34" s="304"/>
      <c r="M34" s="569"/>
      <c r="N34" s="585"/>
      <c r="O34" s="592"/>
      <c r="P34" s="580"/>
      <c r="Q34" s="580"/>
      <c r="R34" s="580"/>
      <c r="S34" s="580"/>
      <c r="T34" s="580"/>
      <c r="U34" s="580"/>
      <c r="V34" s="580"/>
      <c r="W34" s="580"/>
      <c r="X34" s="303"/>
      <c r="Y34" s="303"/>
      <c r="Z34" s="303"/>
    </row>
    <row r="35" spans="1:26" s="170" customFormat="1" ht="12.75" customHeight="1">
      <c r="A35" s="495"/>
      <c r="B35" s="597"/>
      <c r="C35" s="534" t="s">
        <v>264</v>
      </c>
      <c r="D35" s="288" t="s">
        <v>28</v>
      </c>
      <c r="E35" s="306">
        <v>1</v>
      </c>
      <c r="F35" s="307"/>
      <c r="G35" s="307"/>
      <c r="H35" s="307"/>
      <c r="I35" s="307">
        <v>0.01</v>
      </c>
      <c r="J35" s="169"/>
      <c r="K35" s="173"/>
      <c r="L35" s="304"/>
      <c r="M35" s="567">
        <v>9</v>
      </c>
      <c r="N35" s="589" t="s">
        <v>498</v>
      </c>
      <c r="O35" s="590" t="s">
        <v>497</v>
      </c>
      <c r="P35" s="581" t="s">
        <v>472</v>
      </c>
      <c r="Q35" s="581" t="s">
        <v>231</v>
      </c>
      <c r="R35" s="579">
        <v>189000</v>
      </c>
      <c r="S35" s="579">
        <v>209892</v>
      </c>
      <c r="T35" s="581" t="s">
        <v>169</v>
      </c>
      <c r="U35" s="581" t="s">
        <v>169</v>
      </c>
      <c r="V35" s="581" t="s">
        <v>169</v>
      </c>
      <c r="W35" s="579">
        <f>R35+S35</f>
        <v>398892</v>
      </c>
      <c r="X35" s="303"/>
      <c r="Y35" s="303"/>
      <c r="Z35" s="303"/>
    </row>
    <row r="36" spans="1:26" s="170" customFormat="1" ht="12.75" customHeight="1">
      <c r="A36" s="495"/>
      <c r="B36" s="597"/>
      <c r="C36" s="535"/>
      <c r="D36" s="288" t="s">
        <v>29</v>
      </c>
      <c r="E36" s="308">
        <v>236106320</v>
      </c>
      <c r="F36" s="307"/>
      <c r="G36" s="307"/>
      <c r="H36" s="309"/>
      <c r="I36" s="308">
        <v>15334834</v>
      </c>
      <c r="J36" s="169"/>
      <c r="K36" s="173"/>
      <c r="L36" s="172"/>
      <c r="M36" s="568"/>
      <c r="N36" s="584"/>
      <c r="O36" s="591"/>
      <c r="P36" s="580"/>
      <c r="Q36" s="580"/>
      <c r="R36" s="580"/>
      <c r="S36" s="580"/>
      <c r="T36" s="580"/>
      <c r="U36" s="580"/>
      <c r="V36" s="580"/>
      <c r="W36" s="580"/>
      <c r="X36" s="303"/>
      <c r="Y36" s="303"/>
      <c r="Z36" s="303"/>
    </row>
    <row r="37" spans="1:26" s="170" customFormat="1" ht="12.75" customHeight="1">
      <c r="A37" s="495"/>
      <c r="B37" s="597"/>
      <c r="C37" s="535"/>
      <c r="D37" s="288" t="s">
        <v>30</v>
      </c>
      <c r="E37" s="306"/>
      <c r="F37" s="307"/>
      <c r="G37" s="307"/>
      <c r="H37" s="307"/>
      <c r="I37" s="307"/>
      <c r="J37" s="169"/>
      <c r="K37" s="173"/>
      <c r="L37" s="304"/>
      <c r="M37" s="568"/>
      <c r="N37" s="584"/>
      <c r="O37" s="591"/>
      <c r="P37" s="580"/>
      <c r="Q37" s="580"/>
      <c r="R37" s="580"/>
      <c r="S37" s="580"/>
      <c r="T37" s="580"/>
      <c r="U37" s="580"/>
      <c r="V37" s="580"/>
      <c r="W37" s="580"/>
      <c r="X37" s="303"/>
      <c r="Y37" s="303"/>
      <c r="Z37" s="303"/>
    </row>
    <row r="38" spans="1:26" s="170" customFormat="1" ht="12.75">
      <c r="A38" s="495"/>
      <c r="B38" s="597"/>
      <c r="C38" s="536"/>
      <c r="D38" s="288" t="s">
        <v>31</v>
      </c>
      <c r="E38" s="306">
        <v>54781875</v>
      </c>
      <c r="F38" s="307"/>
      <c r="G38" s="307"/>
      <c r="H38" s="307"/>
      <c r="I38" s="306">
        <v>14098556</v>
      </c>
      <c r="J38" s="169"/>
      <c r="K38" s="173"/>
      <c r="L38" s="304"/>
      <c r="M38" s="569"/>
      <c r="N38" s="585"/>
      <c r="O38" s="592"/>
      <c r="P38" s="580"/>
      <c r="Q38" s="580"/>
      <c r="R38" s="580"/>
      <c r="S38" s="580"/>
      <c r="T38" s="580"/>
      <c r="U38" s="580"/>
      <c r="V38" s="580"/>
      <c r="W38" s="580"/>
      <c r="X38" s="303"/>
      <c r="Y38" s="303"/>
      <c r="Z38" s="303"/>
    </row>
    <row r="39" spans="1:26" s="170" customFormat="1" ht="12.75" customHeight="1">
      <c r="A39" s="495"/>
      <c r="B39" s="597"/>
      <c r="C39" s="534" t="s">
        <v>263</v>
      </c>
      <c r="D39" s="288" t="s">
        <v>28</v>
      </c>
      <c r="E39" s="306">
        <v>1</v>
      </c>
      <c r="F39" s="307"/>
      <c r="G39" s="307"/>
      <c r="H39" s="307"/>
      <c r="I39" s="307">
        <v>0.01</v>
      </c>
      <c r="J39" s="169"/>
      <c r="K39" s="173"/>
      <c r="L39" s="304"/>
      <c r="M39" s="567">
        <v>9</v>
      </c>
      <c r="N39" s="589" t="s">
        <v>496</v>
      </c>
      <c r="O39" s="590" t="s">
        <v>495</v>
      </c>
      <c r="P39" s="581" t="s">
        <v>472</v>
      </c>
      <c r="Q39" s="581" t="s">
        <v>231</v>
      </c>
      <c r="R39" s="579">
        <v>180174</v>
      </c>
      <c r="S39" s="579">
        <v>200279</v>
      </c>
      <c r="T39" s="581" t="s">
        <v>169</v>
      </c>
      <c r="U39" s="581" t="s">
        <v>169</v>
      </c>
      <c r="V39" s="581" t="s">
        <v>169</v>
      </c>
      <c r="W39" s="579">
        <f>R39+S39</f>
        <v>380453</v>
      </c>
      <c r="X39" s="303"/>
      <c r="Y39" s="303"/>
      <c r="Z39" s="303"/>
    </row>
    <row r="40" spans="1:26" s="170" customFormat="1" ht="12.75" customHeight="1">
      <c r="A40" s="495"/>
      <c r="B40" s="597"/>
      <c r="C40" s="535"/>
      <c r="D40" s="288" t="s">
        <v>29</v>
      </c>
      <c r="E40" s="308">
        <v>216533655</v>
      </c>
      <c r="F40" s="307"/>
      <c r="G40" s="307"/>
      <c r="H40" s="309"/>
      <c r="I40" s="308">
        <v>58554833</v>
      </c>
      <c r="J40" s="169"/>
      <c r="K40" s="173"/>
      <c r="L40" s="172"/>
      <c r="M40" s="568"/>
      <c r="N40" s="584"/>
      <c r="O40" s="591"/>
      <c r="P40" s="580"/>
      <c r="Q40" s="580"/>
      <c r="R40" s="580"/>
      <c r="S40" s="580"/>
      <c r="T40" s="580"/>
      <c r="U40" s="580"/>
      <c r="V40" s="580"/>
      <c r="W40" s="580"/>
      <c r="X40" s="303"/>
      <c r="Y40" s="303"/>
      <c r="Z40" s="303"/>
    </row>
    <row r="41" spans="1:26" s="170" customFormat="1" ht="12.75" customHeight="1">
      <c r="A41" s="495"/>
      <c r="B41" s="597"/>
      <c r="C41" s="535"/>
      <c r="D41" s="288" t="s">
        <v>30</v>
      </c>
      <c r="E41" s="306"/>
      <c r="F41" s="307"/>
      <c r="G41" s="307"/>
      <c r="H41" s="307"/>
      <c r="I41" s="307"/>
      <c r="J41" s="169"/>
      <c r="K41" s="173"/>
      <c r="L41" s="304"/>
      <c r="M41" s="568"/>
      <c r="N41" s="584"/>
      <c r="O41" s="591"/>
      <c r="P41" s="580"/>
      <c r="Q41" s="580"/>
      <c r="R41" s="580"/>
      <c r="S41" s="580"/>
      <c r="T41" s="580"/>
      <c r="U41" s="580"/>
      <c r="V41" s="580"/>
      <c r="W41" s="580"/>
      <c r="X41" s="303"/>
      <c r="Y41" s="303"/>
      <c r="Z41" s="303"/>
    </row>
    <row r="42" spans="1:26" s="170" customFormat="1" ht="12.75">
      <c r="A42" s="495"/>
      <c r="B42" s="597"/>
      <c r="C42" s="536"/>
      <c r="D42" s="288" t="s">
        <v>31</v>
      </c>
      <c r="E42" s="306">
        <v>46441129</v>
      </c>
      <c r="F42" s="307"/>
      <c r="G42" s="307"/>
      <c r="H42" s="307"/>
      <c r="I42" s="306">
        <v>9695821</v>
      </c>
      <c r="J42" s="169"/>
      <c r="K42" s="173"/>
      <c r="L42" s="304"/>
      <c r="M42" s="569"/>
      <c r="N42" s="585"/>
      <c r="O42" s="592"/>
      <c r="P42" s="580"/>
      <c r="Q42" s="580"/>
      <c r="R42" s="580"/>
      <c r="S42" s="580"/>
      <c r="T42" s="580"/>
      <c r="U42" s="580"/>
      <c r="V42" s="580"/>
      <c r="W42" s="580"/>
      <c r="X42" s="303"/>
      <c r="Y42" s="303"/>
      <c r="Z42" s="303"/>
    </row>
    <row r="43" spans="1:26" s="170" customFormat="1" ht="12.75" customHeight="1">
      <c r="A43" s="495"/>
      <c r="B43" s="597"/>
      <c r="C43" s="534" t="s">
        <v>262</v>
      </c>
      <c r="D43" s="288" t="s">
        <v>28</v>
      </c>
      <c r="E43" s="306">
        <v>1</v>
      </c>
      <c r="F43" s="307"/>
      <c r="G43" s="307"/>
      <c r="H43" s="307"/>
      <c r="I43" s="307">
        <v>0.01</v>
      </c>
      <c r="J43" s="169"/>
      <c r="K43" s="173"/>
      <c r="L43" s="304"/>
      <c r="M43" s="567">
        <v>11</v>
      </c>
      <c r="N43" s="589" t="s">
        <v>494</v>
      </c>
      <c r="O43" s="590" t="s">
        <v>493</v>
      </c>
      <c r="P43" s="581" t="s">
        <v>472</v>
      </c>
      <c r="Q43" s="581" t="s">
        <v>231</v>
      </c>
      <c r="R43" s="579">
        <v>68563</v>
      </c>
      <c r="S43" s="579">
        <v>83257</v>
      </c>
      <c r="T43" s="581" t="s">
        <v>169</v>
      </c>
      <c r="U43" s="581" t="s">
        <v>169</v>
      </c>
      <c r="V43" s="581" t="s">
        <v>169</v>
      </c>
      <c r="W43" s="579">
        <f>R43+S43</f>
        <v>151820</v>
      </c>
      <c r="X43" s="303"/>
      <c r="Y43" s="303"/>
      <c r="Z43" s="303"/>
    </row>
    <row r="44" spans="1:26" s="170" customFormat="1" ht="12.75" customHeight="1">
      <c r="A44" s="495"/>
      <c r="B44" s="597"/>
      <c r="C44" s="535"/>
      <c r="D44" s="288" t="s">
        <v>29</v>
      </c>
      <c r="E44" s="308">
        <v>233048544</v>
      </c>
      <c r="F44" s="307"/>
      <c r="G44" s="307"/>
      <c r="H44" s="309"/>
      <c r="I44" s="308">
        <v>56393833</v>
      </c>
      <c r="J44" s="169"/>
      <c r="K44" s="173"/>
      <c r="L44" s="172"/>
      <c r="M44" s="568"/>
      <c r="N44" s="584"/>
      <c r="O44" s="591"/>
      <c r="P44" s="580"/>
      <c r="Q44" s="580"/>
      <c r="R44" s="580"/>
      <c r="S44" s="580"/>
      <c r="T44" s="580"/>
      <c r="U44" s="580"/>
      <c r="V44" s="580"/>
      <c r="W44" s="580"/>
      <c r="X44" s="303"/>
      <c r="Y44" s="303"/>
      <c r="Z44" s="303"/>
    </row>
    <row r="45" spans="1:26" s="170" customFormat="1" ht="12.75" customHeight="1">
      <c r="A45" s="495"/>
      <c r="B45" s="597"/>
      <c r="C45" s="535"/>
      <c r="D45" s="288" t="s">
        <v>30</v>
      </c>
      <c r="E45" s="306"/>
      <c r="F45" s="307"/>
      <c r="G45" s="307"/>
      <c r="H45" s="307"/>
      <c r="I45" s="307"/>
      <c r="J45" s="169"/>
      <c r="K45" s="173"/>
      <c r="L45" s="304"/>
      <c r="M45" s="568"/>
      <c r="N45" s="584"/>
      <c r="O45" s="591"/>
      <c r="P45" s="580"/>
      <c r="Q45" s="580"/>
      <c r="R45" s="580"/>
      <c r="S45" s="580"/>
      <c r="T45" s="580"/>
      <c r="U45" s="580"/>
      <c r="V45" s="580"/>
      <c r="W45" s="580"/>
      <c r="X45" s="303"/>
      <c r="Y45" s="303"/>
      <c r="Z45" s="303"/>
    </row>
    <row r="46" spans="1:26" s="170" customFormat="1" ht="12.75">
      <c r="A46" s="495"/>
      <c r="B46" s="597"/>
      <c r="C46" s="536"/>
      <c r="D46" s="288" t="s">
        <v>31</v>
      </c>
      <c r="E46" s="306">
        <v>55832912</v>
      </c>
      <c r="F46" s="307"/>
      <c r="G46" s="307"/>
      <c r="H46" s="307"/>
      <c r="I46" s="306">
        <v>12200960</v>
      </c>
      <c r="J46" s="169"/>
      <c r="K46" s="173"/>
      <c r="L46" s="304"/>
      <c r="M46" s="569"/>
      <c r="N46" s="585"/>
      <c r="O46" s="592"/>
      <c r="P46" s="580"/>
      <c r="Q46" s="580"/>
      <c r="R46" s="580"/>
      <c r="S46" s="580"/>
      <c r="T46" s="580"/>
      <c r="U46" s="580"/>
      <c r="V46" s="580"/>
      <c r="W46" s="580"/>
      <c r="X46" s="303"/>
      <c r="Y46" s="303"/>
      <c r="Z46" s="303"/>
    </row>
    <row r="47" spans="1:26" s="170" customFormat="1" ht="12.75" customHeight="1">
      <c r="A47" s="495"/>
      <c r="B47" s="597"/>
      <c r="C47" s="596" t="s">
        <v>261</v>
      </c>
      <c r="D47" s="288" t="s">
        <v>28</v>
      </c>
      <c r="E47" s="306">
        <v>1</v>
      </c>
      <c r="F47" s="307"/>
      <c r="G47" s="307"/>
      <c r="H47" s="307"/>
      <c r="I47" s="307">
        <v>0.01</v>
      </c>
      <c r="J47" s="169"/>
      <c r="K47" s="173"/>
      <c r="L47" s="304"/>
      <c r="M47" s="312">
        <v>1</v>
      </c>
      <c r="N47" s="311" t="s">
        <v>492</v>
      </c>
      <c r="O47" s="311" t="s">
        <v>491</v>
      </c>
      <c r="P47" s="581" t="s">
        <v>472</v>
      </c>
      <c r="Q47" s="581" t="s">
        <v>231</v>
      </c>
      <c r="R47" s="579">
        <v>2976</v>
      </c>
      <c r="S47" s="579">
        <v>2553</v>
      </c>
      <c r="T47" s="581" t="s">
        <v>169</v>
      </c>
      <c r="U47" s="581" t="s">
        <v>169</v>
      </c>
      <c r="V47" s="581" t="s">
        <v>169</v>
      </c>
      <c r="W47" s="579">
        <f>R47+S47</f>
        <v>5529</v>
      </c>
      <c r="X47" s="303"/>
      <c r="Y47" s="303"/>
      <c r="Z47" s="303"/>
    </row>
    <row r="48" spans="1:26" s="170" customFormat="1" ht="12.75" customHeight="1">
      <c r="A48" s="495"/>
      <c r="B48" s="597"/>
      <c r="C48" s="597"/>
      <c r="D48" s="288" t="s">
        <v>29</v>
      </c>
      <c r="E48" s="308">
        <v>303817944</v>
      </c>
      <c r="F48" s="307"/>
      <c r="G48" s="307"/>
      <c r="H48" s="309"/>
      <c r="I48" s="308">
        <v>62876833</v>
      </c>
      <c r="J48" s="169"/>
      <c r="K48" s="173"/>
      <c r="L48" s="172"/>
      <c r="M48" s="582">
        <v>11</v>
      </c>
      <c r="N48" s="583" t="s">
        <v>490</v>
      </c>
      <c r="O48" s="595" t="s">
        <v>489</v>
      </c>
      <c r="P48" s="580"/>
      <c r="Q48" s="580"/>
      <c r="R48" s="580"/>
      <c r="S48" s="580"/>
      <c r="T48" s="580"/>
      <c r="U48" s="580"/>
      <c r="V48" s="580"/>
      <c r="W48" s="580"/>
      <c r="X48" s="303"/>
      <c r="Y48" s="303"/>
      <c r="Z48" s="303"/>
    </row>
    <row r="49" spans="1:26" s="170" customFormat="1" ht="12.75" customHeight="1">
      <c r="A49" s="495"/>
      <c r="B49" s="597"/>
      <c r="C49" s="597"/>
      <c r="D49" s="288" t="s">
        <v>30</v>
      </c>
      <c r="E49" s="306"/>
      <c r="F49" s="307"/>
      <c r="G49" s="307"/>
      <c r="H49" s="307"/>
      <c r="I49" s="307"/>
      <c r="J49" s="169"/>
      <c r="K49" s="173"/>
      <c r="L49" s="304"/>
      <c r="M49" s="568"/>
      <c r="N49" s="584"/>
      <c r="O49" s="591"/>
      <c r="P49" s="580"/>
      <c r="Q49" s="580"/>
      <c r="R49" s="580"/>
      <c r="S49" s="580"/>
      <c r="T49" s="580"/>
      <c r="U49" s="580"/>
      <c r="V49" s="580"/>
      <c r="W49" s="580"/>
      <c r="X49" s="303"/>
      <c r="Y49" s="303"/>
      <c r="Z49" s="303"/>
    </row>
    <row r="50" spans="1:26" s="170" customFormat="1" ht="12.75">
      <c r="A50" s="495"/>
      <c r="B50" s="597"/>
      <c r="C50" s="597"/>
      <c r="D50" s="288" t="s">
        <v>31</v>
      </c>
      <c r="E50" s="306">
        <v>72788756</v>
      </c>
      <c r="F50" s="307"/>
      <c r="G50" s="307"/>
      <c r="H50" s="307"/>
      <c r="I50" s="306">
        <v>9695825</v>
      </c>
      <c r="J50" s="169"/>
      <c r="K50" s="173"/>
      <c r="L50" s="304"/>
      <c r="M50" s="569"/>
      <c r="N50" s="585"/>
      <c r="O50" s="592"/>
      <c r="P50" s="580"/>
      <c r="Q50" s="580"/>
      <c r="R50" s="580"/>
      <c r="S50" s="580"/>
      <c r="T50" s="580"/>
      <c r="U50" s="580"/>
      <c r="V50" s="580"/>
      <c r="W50" s="580"/>
      <c r="X50" s="303"/>
      <c r="Y50" s="303"/>
      <c r="Z50" s="303"/>
    </row>
    <row r="51" spans="1:26" s="170" customFormat="1" ht="12.75" customHeight="1">
      <c r="A51" s="495"/>
      <c r="B51" s="597"/>
      <c r="C51" s="534" t="s">
        <v>260</v>
      </c>
      <c r="D51" s="288" t="s">
        <v>28</v>
      </c>
      <c r="E51" s="306">
        <v>1</v>
      </c>
      <c r="F51" s="307"/>
      <c r="G51" s="307"/>
      <c r="H51" s="307"/>
      <c r="I51" s="307">
        <v>0.01</v>
      </c>
      <c r="J51" s="169"/>
      <c r="K51" s="173"/>
      <c r="L51" s="304"/>
      <c r="M51" s="567">
        <v>11</v>
      </c>
      <c r="N51" s="589" t="s">
        <v>488</v>
      </c>
      <c r="O51" s="590" t="s">
        <v>487</v>
      </c>
      <c r="P51" s="581" t="s">
        <v>472</v>
      </c>
      <c r="Q51" s="581" t="s">
        <v>231</v>
      </c>
      <c r="R51" s="579">
        <v>691682</v>
      </c>
      <c r="S51" s="579">
        <v>758610</v>
      </c>
      <c r="T51" s="581" t="s">
        <v>169</v>
      </c>
      <c r="U51" s="581" t="s">
        <v>169</v>
      </c>
      <c r="V51" s="581" t="s">
        <v>169</v>
      </c>
      <c r="W51" s="579">
        <f>R51+S51</f>
        <v>1450292</v>
      </c>
      <c r="X51" s="303"/>
      <c r="Y51" s="303"/>
      <c r="Z51" s="303"/>
    </row>
    <row r="52" spans="1:26" s="170" customFormat="1" ht="12.75" customHeight="1">
      <c r="A52" s="495"/>
      <c r="B52" s="597"/>
      <c r="C52" s="535"/>
      <c r="D52" s="288" t="s">
        <v>29</v>
      </c>
      <c r="E52" s="308">
        <v>265660957</v>
      </c>
      <c r="F52" s="307"/>
      <c r="G52" s="307"/>
      <c r="H52" s="309"/>
      <c r="I52" s="308">
        <v>94048008</v>
      </c>
      <c r="J52" s="169"/>
      <c r="K52" s="173"/>
      <c r="L52" s="172"/>
      <c r="M52" s="568"/>
      <c r="N52" s="584"/>
      <c r="O52" s="591"/>
      <c r="P52" s="580"/>
      <c r="Q52" s="580"/>
      <c r="R52" s="580"/>
      <c r="S52" s="580"/>
      <c r="T52" s="580"/>
      <c r="U52" s="580"/>
      <c r="V52" s="580"/>
      <c r="W52" s="580"/>
      <c r="X52" s="303"/>
      <c r="Y52" s="303"/>
      <c r="Z52" s="303"/>
    </row>
    <row r="53" spans="1:26" s="170" customFormat="1" ht="12.75" customHeight="1">
      <c r="A53" s="495"/>
      <c r="B53" s="597"/>
      <c r="C53" s="535"/>
      <c r="D53" s="288" t="s">
        <v>30</v>
      </c>
      <c r="E53" s="306"/>
      <c r="F53" s="307"/>
      <c r="G53" s="307"/>
      <c r="H53" s="307"/>
      <c r="I53" s="307"/>
      <c r="J53" s="169"/>
      <c r="K53" s="173"/>
      <c r="L53" s="304"/>
      <c r="M53" s="568"/>
      <c r="N53" s="584"/>
      <c r="O53" s="591"/>
      <c r="P53" s="580"/>
      <c r="Q53" s="580"/>
      <c r="R53" s="580"/>
      <c r="S53" s="580"/>
      <c r="T53" s="580"/>
      <c r="U53" s="580"/>
      <c r="V53" s="580"/>
      <c r="W53" s="580"/>
      <c r="X53" s="303"/>
      <c r="Y53" s="303"/>
      <c r="Z53" s="303"/>
    </row>
    <row r="54" spans="1:26" s="170" customFormat="1" ht="12.75">
      <c r="A54" s="495"/>
      <c r="B54" s="597"/>
      <c r="C54" s="536"/>
      <c r="D54" s="288" t="s">
        <v>31</v>
      </c>
      <c r="E54" s="306">
        <v>85025043</v>
      </c>
      <c r="F54" s="307"/>
      <c r="G54" s="307"/>
      <c r="H54" s="307"/>
      <c r="I54" s="306">
        <v>40734171</v>
      </c>
      <c r="J54" s="169"/>
      <c r="K54" s="173"/>
      <c r="L54" s="304"/>
      <c r="M54" s="569"/>
      <c r="N54" s="585"/>
      <c r="O54" s="592"/>
      <c r="P54" s="580"/>
      <c r="Q54" s="580"/>
      <c r="R54" s="580"/>
      <c r="S54" s="580"/>
      <c r="T54" s="580"/>
      <c r="U54" s="580"/>
      <c r="V54" s="580"/>
      <c r="W54" s="580"/>
      <c r="X54" s="303"/>
      <c r="Y54" s="303"/>
      <c r="Z54" s="303"/>
    </row>
    <row r="55" spans="1:26" s="170" customFormat="1" ht="12.75" customHeight="1">
      <c r="A55" s="495"/>
      <c r="B55" s="597"/>
      <c r="C55" s="534" t="s">
        <v>259</v>
      </c>
      <c r="D55" s="288" t="s">
        <v>28</v>
      </c>
      <c r="E55" s="306">
        <v>1</v>
      </c>
      <c r="F55" s="307"/>
      <c r="G55" s="307"/>
      <c r="H55" s="307"/>
      <c r="I55" s="307">
        <v>0.01</v>
      </c>
      <c r="J55" s="169"/>
      <c r="K55" s="173"/>
      <c r="L55" s="304"/>
      <c r="M55" s="567">
        <v>10</v>
      </c>
      <c r="N55" s="589" t="s">
        <v>486</v>
      </c>
      <c r="O55" s="594"/>
      <c r="P55" s="581" t="s">
        <v>472</v>
      </c>
      <c r="Q55" s="581" t="s">
        <v>231</v>
      </c>
      <c r="R55" s="579">
        <v>156599</v>
      </c>
      <c r="S55" s="579">
        <v>167266</v>
      </c>
      <c r="T55" s="581" t="s">
        <v>169</v>
      </c>
      <c r="U55" s="581" t="s">
        <v>169</v>
      </c>
      <c r="V55" s="581" t="s">
        <v>169</v>
      </c>
      <c r="W55" s="579">
        <f>R55+S55</f>
        <v>323865</v>
      </c>
      <c r="X55" s="303"/>
      <c r="Y55" s="303"/>
      <c r="Z55" s="303"/>
    </row>
    <row r="56" spans="1:26" s="170" customFormat="1" ht="12.75" customHeight="1">
      <c r="A56" s="495"/>
      <c r="B56" s="597"/>
      <c r="C56" s="535"/>
      <c r="D56" s="288" t="s">
        <v>29</v>
      </c>
      <c r="E56" s="308">
        <v>255305095</v>
      </c>
      <c r="F56" s="307"/>
      <c r="G56" s="307"/>
      <c r="H56" s="309"/>
      <c r="I56" s="308">
        <v>15334833</v>
      </c>
      <c r="J56" s="169"/>
      <c r="K56" s="173"/>
      <c r="L56" s="172"/>
      <c r="M56" s="568"/>
      <c r="N56" s="584"/>
      <c r="O56" s="587"/>
      <c r="P56" s="580"/>
      <c r="Q56" s="580"/>
      <c r="R56" s="580"/>
      <c r="S56" s="580"/>
      <c r="T56" s="580"/>
      <c r="U56" s="580"/>
      <c r="V56" s="580"/>
      <c r="W56" s="580"/>
      <c r="X56" s="303"/>
      <c r="Y56" s="303"/>
      <c r="Z56" s="303"/>
    </row>
    <row r="57" spans="1:26" s="170" customFormat="1" ht="12.75" customHeight="1">
      <c r="A57" s="495"/>
      <c r="B57" s="597"/>
      <c r="C57" s="535"/>
      <c r="D57" s="288" t="s">
        <v>30</v>
      </c>
      <c r="E57" s="306"/>
      <c r="F57" s="307"/>
      <c r="G57" s="307"/>
      <c r="H57" s="307"/>
      <c r="I57" s="307"/>
      <c r="J57" s="169"/>
      <c r="K57" s="173"/>
      <c r="L57" s="304"/>
      <c r="M57" s="568"/>
      <c r="N57" s="584"/>
      <c r="O57" s="587"/>
      <c r="P57" s="580"/>
      <c r="Q57" s="580"/>
      <c r="R57" s="580"/>
      <c r="S57" s="580"/>
      <c r="T57" s="580"/>
      <c r="U57" s="580"/>
      <c r="V57" s="580"/>
      <c r="W57" s="580"/>
      <c r="X57" s="303"/>
      <c r="Y57" s="303"/>
      <c r="Z57" s="303"/>
    </row>
    <row r="58" spans="1:26" s="170" customFormat="1" ht="12.75">
      <c r="A58" s="495"/>
      <c r="B58" s="597"/>
      <c r="C58" s="536"/>
      <c r="D58" s="288" t="s">
        <v>31</v>
      </c>
      <c r="E58" s="306">
        <v>57214612</v>
      </c>
      <c r="F58" s="307"/>
      <c r="G58" s="307"/>
      <c r="H58" s="307"/>
      <c r="I58" s="306">
        <v>14377571</v>
      </c>
      <c r="J58" s="169"/>
      <c r="K58" s="173"/>
      <c r="L58" s="304"/>
      <c r="M58" s="569"/>
      <c r="N58" s="585"/>
      <c r="O58" s="588"/>
      <c r="P58" s="580"/>
      <c r="Q58" s="580"/>
      <c r="R58" s="580"/>
      <c r="S58" s="580"/>
      <c r="T58" s="580"/>
      <c r="U58" s="580"/>
      <c r="V58" s="580"/>
      <c r="W58" s="580"/>
      <c r="X58" s="303"/>
      <c r="Y58" s="303"/>
      <c r="Z58" s="303"/>
    </row>
    <row r="59" spans="1:26" s="170" customFormat="1" ht="17.25" customHeight="1">
      <c r="A59" s="495"/>
      <c r="B59" s="597"/>
      <c r="C59" s="534" t="s">
        <v>258</v>
      </c>
      <c r="D59" s="288" t="s">
        <v>28</v>
      </c>
      <c r="E59" s="306">
        <v>1</v>
      </c>
      <c r="F59" s="307"/>
      <c r="G59" s="307"/>
      <c r="H59" s="307"/>
      <c r="I59" s="307">
        <v>0.01</v>
      </c>
      <c r="J59" s="169"/>
      <c r="K59" s="173"/>
      <c r="L59" s="304"/>
      <c r="M59" s="312">
        <v>11</v>
      </c>
      <c r="N59" s="311" t="s">
        <v>485</v>
      </c>
      <c r="O59" s="311" t="s">
        <v>484</v>
      </c>
      <c r="P59" s="581" t="s">
        <v>472</v>
      </c>
      <c r="Q59" s="581" t="s">
        <v>231</v>
      </c>
      <c r="R59" s="579">
        <v>423646</v>
      </c>
      <c r="S59" s="579">
        <v>454850</v>
      </c>
      <c r="T59" s="581" t="s">
        <v>169</v>
      </c>
      <c r="U59" s="581" t="s">
        <v>169</v>
      </c>
      <c r="V59" s="581" t="s">
        <v>169</v>
      </c>
      <c r="W59" s="579">
        <f>R59+S59</f>
        <v>878496</v>
      </c>
      <c r="X59" s="303"/>
      <c r="Y59" s="303"/>
      <c r="Z59" s="303"/>
    </row>
    <row r="60" spans="1:26" s="170" customFormat="1" ht="12.75" customHeight="1">
      <c r="A60" s="495"/>
      <c r="B60" s="597"/>
      <c r="C60" s="535"/>
      <c r="D60" s="288" t="s">
        <v>29</v>
      </c>
      <c r="E60" s="308">
        <v>413292122</v>
      </c>
      <c r="F60" s="307"/>
      <c r="G60" s="307"/>
      <c r="H60" s="309"/>
      <c r="I60" s="308">
        <v>56393834</v>
      </c>
      <c r="J60" s="169"/>
      <c r="K60" s="173"/>
      <c r="L60" s="172"/>
      <c r="M60" s="582">
        <v>10</v>
      </c>
      <c r="N60" s="583" t="s">
        <v>483</v>
      </c>
      <c r="O60" s="595" t="s">
        <v>482</v>
      </c>
      <c r="P60" s="580"/>
      <c r="Q60" s="580"/>
      <c r="R60" s="580"/>
      <c r="S60" s="580"/>
      <c r="T60" s="580"/>
      <c r="U60" s="580"/>
      <c r="V60" s="580"/>
      <c r="W60" s="580"/>
      <c r="X60" s="303"/>
      <c r="Y60" s="303"/>
      <c r="Z60" s="303"/>
    </row>
    <row r="61" spans="1:26" s="170" customFormat="1" ht="12.75" customHeight="1">
      <c r="A61" s="495"/>
      <c r="B61" s="597"/>
      <c r="C61" s="535"/>
      <c r="D61" s="288" t="s">
        <v>30</v>
      </c>
      <c r="E61" s="306"/>
      <c r="F61" s="307"/>
      <c r="G61" s="307"/>
      <c r="H61" s="307"/>
      <c r="I61" s="307"/>
      <c r="J61" s="169"/>
      <c r="K61" s="173"/>
      <c r="L61" s="304"/>
      <c r="M61" s="568"/>
      <c r="N61" s="584"/>
      <c r="O61" s="591"/>
      <c r="P61" s="580"/>
      <c r="Q61" s="580"/>
      <c r="R61" s="580"/>
      <c r="S61" s="580"/>
      <c r="T61" s="580"/>
      <c r="U61" s="580"/>
      <c r="V61" s="580"/>
      <c r="W61" s="580"/>
      <c r="X61" s="303"/>
      <c r="Y61" s="303"/>
      <c r="Z61" s="303"/>
    </row>
    <row r="62" spans="1:26" s="170" customFormat="1" ht="12.75">
      <c r="A62" s="495"/>
      <c r="B62" s="597"/>
      <c r="C62" s="536"/>
      <c r="D62" s="288" t="s">
        <v>31</v>
      </c>
      <c r="E62" s="306">
        <v>110766518</v>
      </c>
      <c r="F62" s="307"/>
      <c r="G62" s="307"/>
      <c r="H62" s="307"/>
      <c r="I62" s="306">
        <v>12364338</v>
      </c>
      <c r="J62" s="169"/>
      <c r="K62" s="173"/>
      <c r="L62" s="304"/>
      <c r="M62" s="569"/>
      <c r="N62" s="585"/>
      <c r="O62" s="592"/>
      <c r="P62" s="580"/>
      <c r="Q62" s="580"/>
      <c r="R62" s="580"/>
      <c r="S62" s="580"/>
      <c r="T62" s="580"/>
      <c r="U62" s="580"/>
      <c r="V62" s="580"/>
      <c r="W62" s="580"/>
      <c r="X62" s="303"/>
      <c r="Y62" s="303"/>
      <c r="Z62" s="303"/>
    </row>
    <row r="63" spans="1:26" s="170" customFormat="1" ht="12.75" customHeight="1">
      <c r="A63" s="495"/>
      <c r="B63" s="597"/>
      <c r="C63" s="534" t="s">
        <v>257</v>
      </c>
      <c r="D63" s="288" t="s">
        <v>28</v>
      </c>
      <c r="E63" s="306">
        <v>1</v>
      </c>
      <c r="F63" s="307"/>
      <c r="G63" s="307"/>
      <c r="H63" s="307"/>
      <c r="I63" s="307">
        <v>0.01</v>
      </c>
      <c r="J63" s="169"/>
      <c r="K63" s="173"/>
      <c r="L63" s="304"/>
      <c r="M63" s="567">
        <v>10</v>
      </c>
      <c r="N63" s="589" t="s">
        <v>481</v>
      </c>
      <c r="O63" s="594" t="s">
        <v>480</v>
      </c>
      <c r="P63" s="581" t="s">
        <v>472</v>
      </c>
      <c r="Q63" s="581" t="s">
        <v>231</v>
      </c>
      <c r="R63" s="579">
        <v>28417</v>
      </c>
      <c r="S63" s="579">
        <v>32607</v>
      </c>
      <c r="T63" s="581" t="s">
        <v>169</v>
      </c>
      <c r="U63" s="581" t="s">
        <v>169</v>
      </c>
      <c r="V63" s="581" t="s">
        <v>169</v>
      </c>
      <c r="W63" s="579">
        <f>R63+S63</f>
        <v>61024</v>
      </c>
      <c r="X63" s="303"/>
      <c r="Y63" s="303"/>
      <c r="Z63" s="303"/>
    </row>
    <row r="64" spans="1:26" s="170" customFormat="1" ht="12.75" customHeight="1">
      <c r="A64" s="495"/>
      <c r="B64" s="597"/>
      <c r="C64" s="535"/>
      <c r="D64" s="288" t="s">
        <v>29</v>
      </c>
      <c r="E64" s="308">
        <v>177446292</v>
      </c>
      <c r="F64" s="307"/>
      <c r="G64" s="307"/>
      <c r="H64" s="309"/>
      <c r="I64" s="308">
        <v>52754009</v>
      </c>
      <c r="J64" s="169"/>
      <c r="K64" s="173"/>
      <c r="L64" s="172"/>
      <c r="M64" s="568"/>
      <c r="N64" s="584"/>
      <c r="O64" s="587"/>
      <c r="P64" s="580"/>
      <c r="Q64" s="580"/>
      <c r="R64" s="580"/>
      <c r="S64" s="580"/>
      <c r="T64" s="580"/>
      <c r="U64" s="580"/>
      <c r="V64" s="580"/>
      <c r="W64" s="580"/>
      <c r="X64" s="303"/>
      <c r="Y64" s="303"/>
      <c r="Z64" s="303"/>
    </row>
    <row r="65" spans="1:26" s="170" customFormat="1" ht="12.75" customHeight="1">
      <c r="A65" s="495"/>
      <c r="B65" s="597"/>
      <c r="C65" s="535"/>
      <c r="D65" s="288" t="s">
        <v>30</v>
      </c>
      <c r="E65" s="306"/>
      <c r="F65" s="307"/>
      <c r="G65" s="307"/>
      <c r="H65" s="307"/>
      <c r="I65" s="307"/>
      <c r="J65" s="169"/>
      <c r="K65" s="173"/>
      <c r="L65" s="304"/>
      <c r="M65" s="568"/>
      <c r="N65" s="584"/>
      <c r="O65" s="587"/>
      <c r="P65" s="580"/>
      <c r="Q65" s="580"/>
      <c r="R65" s="580"/>
      <c r="S65" s="580"/>
      <c r="T65" s="580"/>
      <c r="U65" s="580"/>
      <c r="V65" s="580"/>
      <c r="W65" s="580"/>
      <c r="X65" s="303"/>
      <c r="Y65" s="303"/>
      <c r="Z65" s="303"/>
    </row>
    <row r="66" spans="1:26" s="170" customFormat="1" ht="12.75">
      <c r="A66" s="495"/>
      <c r="B66" s="597"/>
      <c r="C66" s="536"/>
      <c r="D66" s="288" t="s">
        <v>31</v>
      </c>
      <c r="E66" s="306">
        <v>58359206</v>
      </c>
      <c r="F66" s="307"/>
      <c r="G66" s="307"/>
      <c r="H66" s="307"/>
      <c r="I66" s="306">
        <v>33590421</v>
      </c>
      <c r="J66" s="169"/>
      <c r="K66" s="173"/>
      <c r="L66" s="304"/>
      <c r="M66" s="569"/>
      <c r="N66" s="585"/>
      <c r="O66" s="588"/>
      <c r="P66" s="580"/>
      <c r="Q66" s="580"/>
      <c r="R66" s="580"/>
      <c r="S66" s="580"/>
      <c r="T66" s="580"/>
      <c r="U66" s="580"/>
      <c r="V66" s="580"/>
      <c r="W66" s="580"/>
      <c r="X66" s="303"/>
      <c r="Y66" s="303"/>
      <c r="Z66" s="303"/>
    </row>
    <row r="67" spans="1:26" s="170" customFormat="1" ht="12.75" customHeight="1">
      <c r="A67" s="495"/>
      <c r="B67" s="597"/>
      <c r="C67" s="534" t="s">
        <v>256</v>
      </c>
      <c r="D67" s="288" t="s">
        <v>28</v>
      </c>
      <c r="E67" s="306">
        <v>1</v>
      </c>
      <c r="F67" s="307"/>
      <c r="G67" s="307"/>
      <c r="H67" s="307"/>
      <c r="I67" s="307">
        <v>0.01</v>
      </c>
      <c r="J67" s="169"/>
      <c r="K67" s="173"/>
      <c r="L67" s="304"/>
      <c r="M67" s="567">
        <v>7</v>
      </c>
      <c r="N67" s="589" t="s">
        <v>479</v>
      </c>
      <c r="O67" s="590" t="s">
        <v>478</v>
      </c>
      <c r="P67" s="581" t="s">
        <v>472</v>
      </c>
      <c r="Q67" s="581" t="s">
        <v>231</v>
      </c>
      <c r="R67" s="579">
        <v>39475</v>
      </c>
      <c r="S67" s="579">
        <v>44881</v>
      </c>
      <c r="T67" s="581" t="s">
        <v>169</v>
      </c>
      <c r="U67" s="581" t="s">
        <v>169</v>
      </c>
      <c r="V67" s="581" t="s">
        <v>477</v>
      </c>
      <c r="W67" s="579">
        <f>R67+S67</f>
        <v>84356</v>
      </c>
      <c r="X67" s="303"/>
      <c r="Y67" s="303"/>
      <c r="Z67" s="303"/>
    </row>
    <row r="68" spans="1:26" s="170" customFormat="1" ht="12.75" customHeight="1">
      <c r="A68" s="495"/>
      <c r="B68" s="597"/>
      <c r="C68" s="535"/>
      <c r="D68" s="288" t="s">
        <v>29</v>
      </c>
      <c r="E68" s="308">
        <v>183961819</v>
      </c>
      <c r="F68" s="307"/>
      <c r="G68" s="307"/>
      <c r="H68" s="309"/>
      <c r="I68" s="308">
        <v>15334833</v>
      </c>
      <c r="J68" s="169"/>
      <c r="K68" s="173"/>
      <c r="L68" s="172"/>
      <c r="M68" s="568"/>
      <c r="N68" s="584"/>
      <c r="O68" s="591"/>
      <c r="P68" s="580"/>
      <c r="Q68" s="580"/>
      <c r="R68" s="580"/>
      <c r="S68" s="580"/>
      <c r="T68" s="580"/>
      <c r="U68" s="580"/>
      <c r="V68" s="580"/>
      <c r="W68" s="580"/>
      <c r="X68" s="303"/>
      <c r="Y68" s="303"/>
      <c r="Z68" s="303"/>
    </row>
    <row r="69" spans="1:26" s="170" customFormat="1" ht="12.75" customHeight="1">
      <c r="A69" s="495"/>
      <c r="B69" s="597"/>
      <c r="C69" s="535"/>
      <c r="D69" s="288" t="s">
        <v>30</v>
      </c>
      <c r="E69" s="306"/>
      <c r="F69" s="307"/>
      <c r="G69" s="307"/>
      <c r="H69" s="307"/>
      <c r="I69" s="307"/>
      <c r="J69" s="169"/>
      <c r="K69" s="173"/>
      <c r="L69" s="304"/>
      <c r="M69" s="568"/>
      <c r="N69" s="584"/>
      <c r="O69" s="591"/>
      <c r="P69" s="580"/>
      <c r="Q69" s="580"/>
      <c r="R69" s="580"/>
      <c r="S69" s="580"/>
      <c r="T69" s="580"/>
      <c r="U69" s="580"/>
      <c r="V69" s="580"/>
      <c r="W69" s="580"/>
      <c r="X69" s="303"/>
      <c r="Y69" s="303"/>
      <c r="Z69" s="303"/>
    </row>
    <row r="70" spans="1:26" s="170" customFormat="1" ht="12.75">
      <c r="A70" s="495"/>
      <c r="B70" s="597"/>
      <c r="C70" s="536"/>
      <c r="D70" s="288" t="s">
        <v>31</v>
      </c>
      <c r="E70" s="306">
        <v>33741427</v>
      </c>
      <c r="F70" s="307"/>
      <c r="G70" s="307"/>
      <c r="H70" s="307"/>
      <c r="I70" s="306">
        <v>10999905</v>
      </c>
      <c r="J70" s="169"/>
      <c r="K70" s="173"/>
      <c r="L70" s="304"/>
      <c r="M70" s="569"/>
      <c r="N70" s="585"/>
      <c r="O70" s="592"/>
      <c r="P70" s="580"/>
      <c r="Q70" s="580"/>
      <c r="R70" s="580"/>
      <c r="S70" s="580"/>
      <c r="T70" s="580"/>
      <c r="U70" s="580"/>
      <c r="V70" s="593"/>
      <c r="W70" s="580"/>
      <c r="X70" s="303"/>
      <c r="Y70" s="303"/>
      <c r="Z70" s="303"/>
    </row>
    <row r="71" spans="1:26" s="170" customFormat="1" ht="19.5" customHeight="1">
      <c r="A71" s="495"/>
      <c r="B71" s="597"/>
      <c r="C71" s="534" t="s">
        <v>255</v>
      </c>
      <c r="D71" s="288" t="s">
        <v>28</v>
      </c>
      <c r="E71" s="306">
        <v>1</v>
      </c>
      <c r="F71" s="307"/>
      <c r="G71" s="307"/>
      <c r="H71" s="307"/>
      <c r="I71" s="307">
        <v>0.01</v>
      </c>
      <c r="J71" s="169"/>
      <c r="K71" s="173"/>
      <c r="L71" s="304"/>
      <c r="M71" s="312">
        <v>6</v>
      </c>
      <c r="N71" s="311" t="s">
        <v>476</v>
      </c>
      <c r="O71" s="310"/>
      <c r="P71" s="581" t="s">
        <v>472</v>
      </c>
      <c r="Q71" s="581" t="s">
        <v>231</v>
      </c>
      <c r="R71" s="579">
        <v>24839</v>
      </c>
      <c r="S71" s="579">
        <v>29022</v>
      </c>
      <c r="T71" s="581" t="s">
        <v>169</v>
      </c>
      <c r="U71" s="581" t="s">
        <v>169</v>
      </c>
      <c r="V71" s="581" t="s">
        <v>169</v>
      </c>
      <c r="W71" s="579">
        <f>R71+S71</f>
        <v>53861</v>
      </c>
      <c r="X71" s="303"/>
      <c r="Y71" s="303"/>
      <c r="Z71" s="303"/>
    </row>
    <row r="72" spans="1:26" s="170" customFormat="1" ht="12.75" customHeight="1">
      <c r="A72" s="495"/>
      <c r="B72" s="597"/>
      <c r="C72" s="535"/>
      <c r="D72" s="288" t="s">
        <v>29</v>
      </c>
      <c r="E72" s="308">
        <v>244465207</v>
      </c>
      <c r="F72" s="307"/>
      <c r="G72" s="307"/>
      <c r="H72" s="309"/>
      <c r="I72" s="308">
        <v>15334833</v>
      </c>
      <c r="J72" s="169"/>
      <c r="K72" s="173"/>
      <c r="L72" s="172"/>
      <c r="M72" s="582">
        <v>19</v>
      </c>
      <c r="N72" s="583" t="s">
        <v>475</v>
      </c>
      <c r="O72" s="586"/>
      <c r="P72" s="580"/>
      <c r="Q72" s="580"/>
      <c r="R72" s="580"/>
      <c r="S72" s="580"/>
      <c r="T72" s="580"/>
      <c r="U72" s="580"/>
      <c r="V72" s="580"/>
      <c r="W72" s="580"/>
      <c r="X72" s="303"/>
      <c r="Y72" s="303"/>
      <c r="Z72" s="303"/>
    </row>
    <row r="73" spans="1:26" s="170" customFormat="1" ht="12.75" customHeight="1">
      <c r="A73" s="495"/>
      <c r="B73" s="597"/>
      <c r="C73" s="535"/>
      <c r="D73" s="288" t="s">
        <v>30</v>
      </c>
      <c r="E73" s="306"/>
      <c r="F73" s="307"/>
      <c r="G73" s="307"/>
      <c r="H73" s="307"/>
      <c r="I73" s="307"/>
      <c r="J73" s="169"/>
      <c r="K73" s="173"/>
      <c r="L73" s="304"/>
      <c r="M73" s="568"/>
      <c r="N73" s="584"/>
      <c r="O73" s="587"/>
      <c r="P73" s="580"/>
      <c r="Q73" s="580"/>
      <c r="R73" s="580"/>
      <c r="S73" s="580"/>
      <c r="T73" s="580"/>
      <c r="U73" s="580"/>
      <c r="V73" s="580"/>
      <c r="W73" s="580"/>
      <c r="X73" s="303"/>
      <c r="Y73" s="303"/>
      <c r="Z73" s="303"/>
    </row>
    <row r="74" spans="1:26" s="170" customFormat="1" ht="12.75">
      <c r="A74" s="495"/>
      <c r="B74" s="597"/>
      <c r="C74" s="536"/>
      <c r="D74" s="288" t="s">
        <v>31</v>
      </c>
      <c r="E74" s="306">
        <v>54587963</v>
      </c>
      <c r="F74" s="307"/>
      <c r="G74" s="307"/>
      <c r="H74" s="307"/>
      <c r="I74" s="306">
        <v>15402637</v>
      </c>
      <c r="J74" s="169"/>
      <c r="K74" s="173"/>
      <c r="L74" s="304"/>
      <c r="M74" s="569"/>
      <c r="N74" s="585"/>
      <c r="O74" s="588"/>
      <c r="P74" s="580"/>
      <c r="Q74" s="580"/>
      <c r="R74" s="580"/>
      <c r="S74" s="580"/>
      <c r="T74" s="580"/>
      <c r="U74" s="580"/>
      <c r="V74" s="580"/>
      <c r="W74" s="580"/>
      <c r="X74" s="303"/>
      <c r="Y74" s="303"/>
      <c r="Z74" s="303"/>
    </row>
    <row r="75" spans="1:26" s="170" customFormat="1" ht="12.75" customHeight="1">
      <c r="A75" s="495"/>
      <c r="B75" s="597"/>
      <c r="C75" s="564" t="s">
        <v>254</v>
      </c>
      <c r="D75" s="288" t="s">
        <v>28</v>
      </c>
      <c r="E75" s="306">
        <v>1</v>
      </c>
      <c r="F75" s="307"/>
      <c r="G75" s="307"/>
      <c r="H75" s="307"/>
      <c r="I75" s="307">
        <v>0.01</v>
      </c>
      <c r="J75" s="169"/>
      <c r="K75" s="173"/>
      <c r="L75" s="304"/>
      <c r="M75" s="567">
        <v>12</v>
      </c>
      <c r="N75" s="570" t="s">
        <v>474</v>
      </c>
      <c r="O75" s="573" t="s">
        <v>473</v>
      </c>
      <c r="P75" s="576" t="s">
        <v>472</v>
      </c>
      <c r="Q75" s="577" t="s">
        <v>231</v>
      </c>
      <c r="R75" s="579">
        <v>2507</v>
      </c>
      <c r="S75" s="579">
        <v>2233</v>
      </c>
      <c r="T75" s="581" t="s">
        <v>169</v>
      </c>
      <c r="U75" s="581" t="s">
        <v>169</v>
      </c>
      <c r="V75" s="581" t="s">
        <v>169</v>
      </c>
      <c r="W75" s="579">
        <f>R75+S75</f>
        <v>4740</v>
      </c>
      <c r="X75" s="303"/>
      <c r="Y75" s="303"/>
      <c r="Z75" s="303"/>
    </row>
    <row r="76" spans="1:26" s="170" customFormat="1" ht="12.75" customHeight="1">
      <c r="A76" s="495"/>
      <c r="B76" s="597"/>
      <c r="C76" s="565"/>
      <c r="D76" s="288" t="s">
        <v>29</v>
      </c>
      <c r="E76" s="308">
        <v>167681697</v>
      </c>
      <c r="F76" s="307"/>
      <c r="G76" s="307"/>
      <c r="H76" s="309"/>
      <c r="I76" s="308">
        <v>15334833</v>
      </c>
      <c r="J76" s="169"/>
      <c r="K76" s="173"/>
      <c r="L76" s="172"/>
      <c r="M76" s="568"/>
      <c r="N76" s="571"/>
      <c r="O76" s="574"/>
      <c r="P76" s="576"/>
      <c r="Q76" s="578"/>
      <c r="R76" s="580"/>
      <c r="S76" s="580"/>
      <c r="T76" s="580"/>
      <c r="U76" s="580"/>
      <c r="V76" s="580"/>
      <c r="W76" s="580"/>
      <c r="X76" s="303"/>
      <c r="Y76" s="303"/>
      <c r="Z76" s="303"/>
    </row>
    <row r="77" spans="1:26" s="170" customFormat="1" ht="12.75" customHeight="1">
      <c r="A77" s="495"/>
      <c r="B77" s="597"/>
      <c r="C77" s="565"/>
      <c r="D77" s="288" t="s">
        <v>30</v>
      </c>
      <c r="E77" s="306"/>
      <c r="F77" s="307"/>
      <c r="G77" s="307"/>
      <c r="H77" s="307"/>
      <c r="I77" s="307"/>
      <c r="J77" s="169"/>
      <c r="K77" s="173"/>
      <c r="L77" s="304"/>
      <c r="M77" s="568"/>
      <c r="N77" s="571"/>
      <c r="O77" s="574"/>
      <c r="P77" s="576"/>
      <c r="Q77" s="578"/>
      <c r="R77" s="580"/>
      <c r="S77" s="580"/>
      <c r="T77" s="580"/>
      <c r="U77" s="580"/>
      <c r="V77" s="580"/>
      <c r="W77" s="580"/>
      <c r="X77" s="303"/>
      <c r="Y77" s="303"/>
      <c r="Z77" s="303"/>
    </row>
    <row r="78" spans="1:26" s="170" customFormat="1" ht="12.75">
      <c r="A78" s="495"/>
      <c r="B78" s="597"/>
      <c r="C78" s="566"/>
      <c r="D78" s="288" t="s">
        <v>31</v>
      </c>
      <c r="E78" s="306">
        <v>31127873</v>
      </c>
      <c r="F78" s="307"/>
      <c r="G78" s="307"/>
      <c r="H78" s="307"/>
      <c r="I78" s="306">
        <v>12761000</v>
      </c>
      <c r="J78" s="194"/>
      <c r="K78" s="305"/>
      <c r="L78" s="304"/>
      <c r="M78" s="569"/>
      <c r="N78" s="572"/>
      <c r="O78" s="575"/>
      <c r="P78" s="576"/>
      <c r="Q78" s="578"/>
      <c r="R78" s="580"/>
      <c r="S78" s="580"/>
      <c r="T78" s="580"/>
      <c r="U78" s="580"/>
      <c r="V78" s="580"/>
      <c r="W78" s="580"/>
      <c r="X78" s="303"/>
      <c r="Y78" s="303"/>
      <c r="Z78" s="303"/>
    </row>
    <row r="79" spans="1:26" ht="12.75">
      <c r="A79" s="495"/>
      <c r="B79" s="597"/>
      <c r="C79" s="556" t="s">
        <v>242</v>
      </c>
      <c r="D79" s="176" t="s">
        <v>28</v>
      </c>
      <c r="E79" s="281"/>
      <c r="F79" s="277"/>
      <c r="G79" s="277"/>
      <c r="H79" s="277"/>
      <c r="I79" s="277">
        <v>0.1</v>
      </c>
      <c r="J79" s="175"/>
      <c r="K79" s="275"/>
      <c r="L79" s="175"/>
      <c r="M79" s="559"/>
      <c r="N79" s="559"/>
      <c r="O79" s="559"/>
      <c r="P79" s="559"/>
      <c r="Q79" s="559"/>
      <c r="R79" s="559"/>
      <c r="S79" s="559"/>
      <c r="T79" s="559"/>
      <c r="U79" s="559"/>
      <c r="V79" s="559"/>
      <c r="W79" s="560"/>
      <c r="X79" s="299"/>
      <c r="Y79" s="299"/>
      <c r="Z79" s="299"/>
    </row>
    <row r="80" spans="1:26" ht="12.75">
      <c r="A80" s="495"/>
      <c r="B80" s="597"/>
      <c r="C80" s="557"/>
      <c r="D80" s="302" t="s">
        <v>29</v>
      </c>
      <c r="E80" s="289">
        <f>E76+E72+E68+E64+E60+E56+E52+E48+E44+E40+E36+E32+E28+E24+E20</f>
        <v>3422927000</v>
      </c>
      <c r="F80" s="289">
        <f>F76+F72+F68+F64+F60+F56+F52+F48+F44+F40+F36+F32+F28+F24+F20</f>
        <v>0</v>
      </c>
      <c r="G80" s="289">
        <f>G76+G72+G68+G64+G60+G56+G52+G48+G44+G40+G36+G32+G28+G24+G20</f>
        <v>0</v>
      </c>
      <c r="H80" s="289">
        <f>H76+H72+H68+H64+H60+H56+H52+H48+H44+H40+H36+H32+H28+H24+H20</f>
        <v>0</v>
      </c>
      <c r="I80" s="289">
        <f>I76+I72+I68+I64+I60+I56+I52+I48+I44+I40+I36+I32+I28+I24+I20</f>
        <v>519034850</v>
      </c>
      <c r="J80" s="175"/>
      <c r="K80" s="282"/>
      <c r="L80" s="172"/>
      <c r="M80" s="559"/>
      <c r="N80" s="559"/>
      <c r="O80" s="559"/>
      <c r="P80" s="559"/>
      <c r="Q80" s="559"/>
      <c r="R80" s="559"/>
      <c r="S80" s="559"/>
      <c r="T80" s="559"/>
      <c r="U80" s="559"/>
      <c r="V80" s="559"/>
      <c r="W80" s="560"/>
      <c r="X80" s="299"/>
      <c r="Y80" s="299"/>
      <c r="Z80" s="299"/>
    </row>
    <row r="81" spans="1:26" ht="13.5">
      <c r="A81" s="495"/>
      <c r="B81" s="597"/>
      <c r="C81" s="557"/>
      <c r="D81" s="300" t="s">
        <v>30</v>
      </c>
      <c r="E81" s="281"/>
      <c r="F81" s="301" t="s">
        <v>471</v>
      </c>
      <c r="G81" s="277"/>
      <c r="H81" s="295"/>
      <c r="I81" s="277"/>
      <c r="J81" s="175"/>
      <c r="K81" s="275"/>
      <c r="L81" s="177"/>
      <c r="M81" s="559"/>
      <c r="N81" s="559"/>
      <c r="O81" s="559"/>
      <c r="P81" s="559"/>
      <c r="Q81" s="559"/>
      <c r="R81" s="559"/>
      <c r="S81" s="559"/>
      <c r="T81" s="559"/>
      <c r="U81" s="559"/>
      <c r="V81" s="559"/>
      <c r="W81" s="560"/>
      <c r="X81" s="299"/>
      <c r="Y81" s="299"/>
      <c r="Z81" s="299"/>
    </row>
    <row r="82" spans="1:26" ht="12.75">
      <c r="A82" s="496"/>
      <c r="B82" s="603"/>
      <c r="C82" s="558"/>
      <c r="D82" s="300" t="s">
        <v>31</v>
      </c>
      <c r="E82" s="281">
        <f>E78+E74+E70+E66+E62+E58+E54+E50+E46+E42+E38+E34+E30+E26+E22</f>
        <v>809070023</v>
      </c>
      <c r="F82" s="281">
        <f>F78+F74+F70+F66+F62+F58+F54+F50+F46+F42+F38+F34+F30+F26+F22</f>
        <v>0</v>
      </c>
      <c r="G82" s="281">
        <f>G78+G74+G70+G66+G62+G58+G54+G50+G46+G42+G38+G34+G30+G26+G22</f>
        <v>0</v>
      </c>
      <c r="H82" s="281">
        <f>H78+H74+H70+H66+H62+H58+H54+H50+H46+H42+H38+H34+H30+H26+H22</f>
        <v>0</v>
      </c>
      <c r="I82" s="281">
        <f>I78+I74+I70+I66+I62+I58+I54+I50+I46+I42+I38+I34+I30+I26+I22</f>
        <v>247220317</v>
      </c>
      <c r="J82" s="175"/>
      <c r="K82" s="275"/>
      <c r="L82" s="175"/>
      <c r="M82" s="561"/>
      <c r="N82" s="561"/>
      <c r="O82" s="561"/>
      <c r="P82" s="561"/>
      <c r="Q82" s="561"/>
      <c r="R82" s="561"/>
      <c r="S82" s="561"/>
      <c r="T82" s="561"/>
      <c r="U82" s="561"/>
      <c r="V82" s="561"/>
      <c r="W82" s="562"/>
      <c r="X82" s="299"/>
      <c r="Y82" s="299"/>
      <c r="Z82" s="299"/>
    </row>
    <row r="83" spans="1:23" ht="12.75" customHeight="1">
      <c r="A83" s="526">
        <v>5</v>
      </c>
      <c r="B83" s="534" t="s">
        <v>143</v>
      </c>
      <c r="C83" s="534" t="s">
        <v>253</v>
      </c>
      <c r="D83" s="298" t="s">
        <v>28</v>
      </c>
      <c r="E83" s="290">
        <v>0.9</v>
      </c>
      <c r="F83" s="277"/>
      <c r="G83" s="277"/>
      <c r="H83" s="277"/>
      <c r="I83" s="277">
        <v>0</v>
      </c>
      <c r="J83" s="171"/>
      <c r="K83" s="297"/>
      <c r="L83" s="175"/>
      <c r="M83" s="542" t="s">
        <v>252</v>
      </c>
      <c r="N83" s="537" t="s">
        <v>251</v>
      </c>
      <c r="O83" s="537" t="s">
        <v>250</v>
      </c>
      <c r="P83" s="545" t="s">
        <v>173</v>
      </c>
      <c r="Q83" s="537" t="s">
        <v>231</v>
      </c>
      <c r="R83" s="551">
        <v>403354</v>
      </c>
      <c r="S83" s="551">
        <v>387536</v>
      </c>
      <c r="T83" s="537" t="s">
        <v>169</v>
      </c>
      <c r="U83" s="537" t="s">
        <v>169</v>
      </c>
      <c r="V83" s="537" t="s">
        <v>169</v>
      </c>
      <c r="W83" s="551">
        <v>790890</v>
      </c>
    </row>
    <row r="84" spans="1:23" ht="12.75">
      <c r="A84" s="495"/>
      <c r="B84" s="535"/>
      <c r="C84" s="535"/>
      <c r="D84" s="288" t="s">
        <v>29</v>
      </c>
      <c r="E84" s="278">
        <v>4310056000</v>
      </c>
      <c r="F84" s="284"/>
      <c r="G84" s="284"/>
      <c r="H84" s="283"/>
      <c r="I84" s="278">
        <v>0</v>
      </c>
      <c r="J84" s="168"/>
      <c r="K84" s="173"/>
      <c r="L84" s="172"/>
      <c r="M84" s="548"/>
      <c r="N84" s="549"/>
      <c r="O84" s="538"/>
      <c r="P84" s="538"/>
      <c r="Q84" s="538"/>
      <c r="R84" s="538"/>
      <c r="S84" s="538"/>
      <c r="T84" s="538"/>
      <c r="U84" s="538"/>
      <c r="V84" s="538"/>
      <c r="W84" s="538"/>
    </row>
    <row r="85" spans="1:23" ht="12.75">
      <c r="A85" s="495"/>
      <c r="B85" s="535"/>
      <c r="C85" s="535"/>
      <c r="D85" s="288" t="s">
        <v>30</v>
      </c>
      <c r="E85" s="278">
        <v>0</v>
      </c>
      <c r="F85" s="277"/>
      <c r="G85" s="277"/>
      <c r="H85" s="277"/>
      <c r="I85" s="277">
        <v>0</v>
      </c>
      <c r="J85" s="168"/>
      <c r="K85" s="173"/>
      <c r="L85" s="175"/>
      <c r="M85" s="548"/>
      <c r="N85" s="549"/>
      <c r="O85" s="538"/>
      <c r="P85" s="538"/>
      <c r="Q85" s="538"/>
      <c r="R85" s="538"/>
      <c r="S85" s="538"/>
      <c r="T85" s="538"/>
      <c r="U85" s="538"/>
      <c r="V85" s="538"/>
      <c r="W85" s="538"/>
    </row>
    <row r="86" spans="1:23" ht="12.75">
      <c r="A86" s="496"/>
      <c r="B86" s="536"/>
      <c r="C86" s="536"/>
      <c r="D86" s="288" t="s">
        <v>31</v>
      </c>
      <c r="E86" s="278">
        <v>393240000</v>
      </c>
      <c r="F86" s="277"/>
      <c r="G86" s="277"/>
      <c r="H86" s="277"/>
      <c r="I86" s="278">
        <v>0</v>
      </c>
      <c r="J86" s="168"/>
      <c r="K86" s="173"/>
      <c r="L86" s="175"/>
      <c r="M86" s="563"/>
      <c r="N86" s="550"/>
      <c r="O86" s="539"/>
      <c r="P86" s="539"/>
      <c r="Q86" s="539"/>
      <c r="R86" s="539"/>
      <c r="S86" s="539"/>
      <c r="T86" s="539"/>
      <c r="U86" s="539"/>
      <c r="V86" s="539"/>
      <c r="W86" s="539"/>
    </row>
    <row r="87" spans="1:23" ht="12.75">
      <c r="A87" s="526">
        <v>6</v>
      </c>
      <c r="B87" s="534" t="s">
        <v>132</v>
      </c>
      <c r="C87" s="534" t="s">
        <v>249</v>
      </c>
      <c r="D87" s="288" t="s">
        <v>28</v>
      </c>
      <c r="E87" s="296">
        <v>15</v>
      </c>
      <c r="F87" s="295"/>
      <c r="G87" s="295"/>
      <c r="H87" s="295"/>
      <c r="I87" s="295">
        <v>0</v>
      </c>
      <c r="J87" s="168"/>
      <c r="K87" s="173"/>
      <c r="L87" s="175"/>
      <c r="M87" s="531" t="s">
        <v>247</v>
      </c>
      <c r="N87" s="526" t="s">
        <v>247</v>
      </c>
      <c r="O87" s="526" t="s">
        <v>246</v>
      </c>
      <c r="P87" s="497" t="s">
        <v>173</v>
      </c>
      <c r="Q87" s="526" t="s">
        <v>231</v>
      </c>
      <c r="R87" s="527">
        <v>329065</v>
      </c>
      <c r="S87" s="527">
        <v>316160</v>
      </c>
      <c r="T87" s="526" t="s">
        <v>169</v>
      </c>
      <c r="U87" s="526" t="s">
        <v>169</v>
      </c>
      <c r="V87" s="526" t="s">
        <v>169</v>
      </c>
      <c r="W87" s="527">
        <v>645225</v>
      </c>
    </row>
    <row r="88" spans="1:23" ht="12.75">
      <c r="A88" s="495"/>
      <c r="B88" s="535"/>
      <c r="C88" s="535"/>
      <c r="D88" s="288" t="s">
        <v>29</v>
      </c>
      <c r="E88" s="278">
        <v>1526619000</v>
      </c>
      <c r="F88" s="277"/>
      <c r="G88" s="277"/>
      <c r="H88" s="277"/>
      <c r="I88" s="278">
        <v>146700000</v>
      </c>
      <c r="J88" s="168"/>
      <c r="K88" s="174"/>
      <c r="L88" s="172"/>
      <c r="M88" s="552"/>
      <c r="N88" s="554"/>
      <c r="O88" s="495"/>
      <c r="P88" s="495"/>
      <c r="Q88" s="495"/>
      <c r="R88" s="495"/>
      <c r="S88" s="495"/>
      <c r="T88" s="495"/>
      <c r="U88" s="495"/>
      <c r="V88" s="495"/>
      <c r="W88" s="495"/>
    </row>
    <row r="89" spans="1:23" ht="12.75">
      <c r="A89" s="495"/>
      <c r="B89" s="535"/>
      <c r="C89" s="535"/>
      <c r="D89" s="288" t="s">
        <v>30</v>
      </c>
      <c r="E89" s="278">
        <v>0</v>
      </c>
      <c r="F89" s="284"/>
      <c r="G89" s="284"/>
      <c r="H89" s="283"/>
      <c r="I89" s="277">
        <v>0</v>
      </c>
      <c r="J89" s="168"/>
      <c r="K89" s="173"/>
      <c r="L89" s="175"/>
      <c r="M89" s="552"/>
      <c r="N89" s="554"/>
      <c r="O89" s="495"/>
      <c r="P89" s="495"/>
      <c r="Q89" s="495"/>
      <c r="R89" s="495"/>
      <c r="S89" s="495"/>
      <c r="T89" s="495"/>
      <c r="U89" s="495"/>
      <c r="V89" s="495"/>
      <c r="W89" s="495"/>
    </row>
    <row r="90" spans="1:23" ht="12.75">
      <c r="A90" s="496"/>
      <c r="B90" s="536"/>
      <c r="C90" s="536"/>
      <c r="D90" s="288" t="s">
        <v>31</v>
      </c>
      <c r="E90" s="278">
        <v>499364921</v>
      </c>
      <c r="F90" s="277"/>
      <c r="G90" s="277"/>
      <c r="H90" s="277"/>
      <c r="I90" s="63">
        <v>26798334</v>
      </c>
      <c r="J90" s="168"/>
      <c r="K90" s="173"/>
      <c r="L90" s="175"/>
      <c r="M90" s="553"/>
      <c r="N90" s="555"/>
      <c r="O90" s="496"/>
      <c r="P90" s="496"/>
      <c r="Q90" s="496"/>
      <c r="R90" s="496"/>
      <c r="S90" s="496"/>
      <c r="T90" s="496"/>
      <c r="U90" s="496"/>
      <c r="V90" s="496"/>
      <c r="W90" s="496"/>
    </row>
    <row r="91" spans="1:23" ht="12.75" customHeight="1">
      <c r="A91" s="526">
        <v>7</v>
      </c>
      <c r="B91" s="534" t="s">
        <v>248</v>
      </c>
      <c r="C91" s="534" t="s">
        <v>172</v>
      </c>
      <c r="D91" s="288" t="s">
        <v>28</v>
      </c>
      <c r="E91" s="290">
        <v>302.8</v>
      </c>
      <c r="F91" s="277"/>
      <c r="G91" s="277"/>
      <c r="H91" s="277"/>
      <c r="I91" s="277">
        <v>302.8</v>
      </c>
      <c r="J91" s="168"/>
      <c r="K91" s="173"/>
      <c r="L91" s="175"/>
      <c r="M91" s="542" t="s">
        <v>247</v>
      </c>
      <c r="N91" s="537" t="s">
        <v>247</v>
      </c>
      <c r="O91" s="537" t="s">
        <v>246</v>
      </c>
      <c r="P91" s="545" t="s">
        <v>173</v>
      </c>
      <c r="Q91" s="537" t="s">
        <v>231</v>
      </c>
      <c r="R91" s="526">
        <v>329065</v>
      </c>
      <c r="S91" s="526">
        <v>316160</v>
      </c>
      <c r="T91" s="526" t="s">
        <v>169</v>
      </c>
      <c r="U91" s="526" t="s">
        <v>174</v>
      </c>
      <c r="V91" s="526" t="s">
        <v>169</v>
      </c>
      <c r="W91" s="526">
        <v>645225</v>
      </c>
    </row>
    <row r="92" spans="1:23" ht="12.75">
      <c r="A92" s="495"/>
      <c r="B92" s="535"/>
      <c r="C92" s="535"/>
      <c r="D92" s="288" t="s">
        <v>29</v>
      </c>
      <c r="E92" s="278">
        <v>2168963248</v>
      </c>
      <c r="F92" s="284"/>
      <c r="G92" s="284"/>
      <c r="H92" s="277"/>
      <c r="I92" s="278">
        <v>173227866</v>
      </c>
      <c r="J92" s="168"/>
      <c r="K92" s="174"/>
      <c r="L92" s="172"/>
      <c r="M92" s="548"/>
      <c r="N92" s="549"/>
      <c r="O92" s="538"/>
      <c r="P92" s="538"/>
      <c r="Q92" s="538"/>
      <c r="R92" s="495"/>
      <c r="S92" s="495"/>
      <c r="T92" s="495"/>
      <c r="U92" s="495"/>
      <c r="V92" s="495"/>
      <c r="W92" s="495"/>
    </row>
    <row r="93" spans="1:23" ht="12.75">
      <c r="A93" s="495"/>
      <c r="B93" s="535"/>
      <c r="C93" s="535"/>
      <c r="D93" s="288" t="s">
        <v>30</v>
      </c>
      <c r="E93" s="281"/>
      <c r="F93" s="277"/>
      <c r="G93" s="277"/>
      <c r="H93" s="277"/>
      <c r="I93" s="277">
        <v>0</v>
      </c>
      <c r="J93" s="168"/>
      <c r="K93" s="173"/>
      <c r="L93" s="175"/>
      <c r="M93" s="548"/>
      <c r="N93" s="549"/>
      <c r="O93" s="538"/>
      <c r="P93" s="538"/>
      <c r="Q93" s="538"/>
      <c r="R93" s="495"/>
      <c r="S93" s="495"/>
      <c r="T93" s="495"/>
      <c r="U93" s="495"/>
      <c r="V93" s="495"/>
      <c r="W93" s="495"/>
    </row>
    <row r="94" spans="1:23" ht="12.75">
      <c r="A94" s="495"/>
      <c r="B94" s="535"/>
      <c r="C94" s="535"/>
      <c r="D94" s="288" t="s">
        <v>31</v>
      </c>
      <c r="E94" s="278">
        <v>400490335</v>
      </c>
      <c r="F94" s="277"/>
      <c r="G94" s="277"/>
      <c r="H94" s="277"/>
      <c r="I94" s="278">
        <v>92277798</v>
      </c>
      <c r="J94" s="168"/>
      <c r="K94" s="173"/>
      <c r="L94" s="175"/>
      <c r="M94" s="548"/>
      <c r="N94" s="549"/>
      <c r="O94" s="538"/>
      <c r="P94" s="538"/>
      <c r="Q94" s="538"/>
      <c r="R94" s="495"/>
      <c r="S94" s="495"/>
      <c r="T94" s="495"/>
      <c r="U94" s="495"/>
      <c r="V94" s="495"/>
      <c r="W94" s="495"/>
    </row>
    <row r="95" spans="1:23" ht="12.75">
      <c r="A95" s="495"/>
      <c r="B95" s="535"/>
      <c r="C95" s="534" t="s">
        <v>175</v>
      </c>
      <c r="D95" s="288" t="s">
        <v>28</v>
      </c>
      <c r="E95" s="281">
        <v>6</v>
      </c>
      <c r="F95" s="277"/>
      <c r="G95" s="277"/>
      <c r="H95" s="546"/>
      <c r="I95" s="277">
        <v>6</v>
      </c>
      <c r="J95" s="168"/>
      <c r="K95" s="173"/>
      <c r="L95" s="175"/>
      <c r="M95" s="542" t="s">
        <v>170</v>
      </c>
      <c r="N95" s="537" t="s">
        <v>170</v>
      </c>
      <c r="O95" s="537" t="s">
        <v>245</v>
      </c>
      <c r="P95" s="545" t="s">
        <v>173</v>
      </c>
      <c r="Q95" s="537" t="s">
        <v>231</v>
      </c>
      <c r="R95" s="527">
        <v>74289</v>
      </c>
      <c r="S95" s="527">
        <v>71376</v>
      </c>
      <c r="T95" s="526" t="s">
        <v>169</v>
      </c>
      <c r="U95" s="526" t="s">
        <v>169</v>
      </c>
      <c r="V95" s="526" t="s">
        <v>169</v>
      </c>
      <c r="W95" s="527">
        <v>145665</v>
      </c>
    </row>
    <row r="96" spans="1:23" ht="12.75">
      <c r="A96" s="495"/>
      <c r="B96" s="535"/>
      <c r="C96" s="535"/>
      <c r="D96" s="288" t="s">
        <v>29</v>
      </c>
      <c r="E96" s="278">
        <v>600695320</v>
      </c>
      <c r="F96" s="284"/>
      <c r="G96" s="284"/>
      <c r="H96" s="547"/>
      <c r="I96" s="278">
        <v>178858866</v>
      </c>
      <c r="J96" s="195"/>
      <c r="K96" s="294"/>
      <c r="L96" s="172"/>
      <c r="M96" s="548"/>
      <c r="N96" s="549"/>
      <c r="O96" s="538"/>
      <c r="P96" s="538"/>
      <c r="Q96" s="538"/>
      <c r="R96" s="495"/>
      <c r="S96" s="495"/>
      <c r="T96" s="495"/>
      <c r="U96" s="495"/>
      <c r="V96" s="495"/>
      <c r="W96" s="495"/>
    </row>
    <row r="97" spans="1:23" ht="12.75">
      <c r="A97" s="495"/>
      <c r="B97" s="535"/>
      <c r="C97" s="535"/>
      <c r="D97" s="288" t="s">
        <v>30</v>
      </c>
      <c r="E97" s="281"/>
      <c r="F97" s="277"/>
      <c r="G97" s="277"/>
      <c r="H97" s="547"/>
      <c r="I97" s="277"/>
      <c r="J97" s="175"/>
      <c r="K97" s="280"/>
      <c r="L97" s="175"/>
      <c r="M97" s="548"/>
      <c r="N97" s="549"/>
      <c r="O97" s="538"/>
      <c r="P97" s="538"/>
      <c r="Q97" s="538"/>
      <c r="R97" s="495"/>
      <c r="S97" s="495"/>
      <c r="T97" s="495"/>
      <c r="U97" s="495"/>
      <c r="V97" s="495"/>
      <c r="W97" s="495"/>
    </row>
    <row r="98" spans="1:23" ht="12.75">
      <c r="A98" s="495"/>
      <c r="B98" s="535"/>
      <c r="C98" s="536"/>
      <c r="D98" s="287" t="s">
        <v>31</v>
      </c>
      <c r="E98" s="278">
        <v>211668923</v>
      </c>
      <c r="F98" s="277"/>
      <c r="G98" s="277"/>
      <c r="H98" s="547"/>
      <c r="I98" s="278">
        <v>93651906</v>
      </c>
      <c r="J98" s="293"/>
      <c r="K98" s="292"/>
      <c r="L98" s="175"/>
      <c r="M98" s="548"/>
      <c r="N98" s="550"/>
      <c r="O98" s="539"/>
      <c r="P98" s="539"/>
      <c r="Q98" s="539"/>
      <c r="R98" s="496"/>
      <c r="S98" s="496"/>
      <c r="T98" s="496"/>
      <c r="U98" s="496"/>
      <c r="V98" s="496"/>
      <c r="W98" s="496"/>
    </row>
    <row r="99" spans="1:23" ht="12.75">
      <c r="A99" s="495"/>
      <c r="B99" s="535"/>
      <c r="C99" s="534" t="s">
        <v>176</v>
      </c>
      <c r="D99" s="288" t="s">
        <v>28</v>
      </c>
      <c r="E99" s="281">
        <v>6</v>
      </c>
      <c r="F99" s="277"/>
      <c r="G99" s="277"/>
      <c r="H99" s="546"/>
      <c r="I99" s="277">
        <v>6</v>
      </c>
      <c r="J99" s="175"/>
      <c r="K99" s="275"/>
      <c r="L99" s="175"/>
      <c r="M99" s="540" t="s">
        <v>177</v>
      </c>
      <c r="N99" s="542" t="s">
        <v>178</v>
      </c>
      <c r="O99" s="537" t="s">
        <v>244</v>
      </c>
      <c r="P99" s="545" t="s">
        <v>173</v>
      </c>
      <c r="Q99" s="537" t="s">
        <v>231</v>
      </c>
      <c r="R99" s="527">
        <v>2302</v>
      </c>
      <c r="S99" s="527">
        <v>2212</v>
      </c>
      <c r="T99" s="526" t="s">
        <v>169</v>
      </c>
      <c r="U99" s="526" t="s">
        <v>169</v>
      </c>
      <c r="V99" s="526" t="s">
        <v>169</v>
      </c>
      <c r="W99" s="527">
        <v>4514</v>
      </c>
    </row>
    <row r="100" spans="1:23" ht="12.75">
      <c r="A100" s="495"/>
      <c r="B100" s="535"/>
      <c r="C100" s="535"/>
      <c r="D100" s="288" t="s">
        <v>29</v>
      </c>
      <c r="E100" s="278">
        <v>1700430905</v>
      </c>
      <c r="F100" s="284"/>
      <c r="G100" s="284"/>
      <c r="H100" s="547"/>
      <c r="I100" s="278">
        <v>175104866</v>
      </c>
      <c r="J100" s="175"/>
      <c r="K100" s="282"/>
      <c r="L100" s="172"/>
      <c r="M100" s="541"/>
      <c r="N100" s="543"/>
      <c r="O100" s="538"/>
      <c r="P100" s="538"/>
      <c r="Q100" s="538"/>
      <c r="R100" s="495"/>
      <c r="S100" s="495"/>
      <c r="T100" s="495"/>
      <c r="U100" s="495"/>
      <c r="V100" s="495"/>
      <c r="W100" s="495"/>
    </row>
    <row r="101" spans="1:23" ht="12.75">
      <c r="A101" s="495"/>
      <c r="B101" s="535"/>
      <c r="C101" s="535"/>
      <c r="D101" s="288" t="s">
        <v>30</v>
      </c>
      <c r="E101" s="281"/>
      <c r="F101" s="277"/>
      <c r="G101" s="277"/>
      <c r="H101" s="547"/>
      <c r="I101" s="277"/>
      <c r="J101" s="175"/>
      <c r="K101" s="280"/>
      <c r="L101" s="175"/>
      <c r="M101" s="541"/>
      <c r="N101" s="543"/>
      <c r="O101" s="538"/>
      <c r="P101" s="538"/>
      <c r="Q101" s="538"/>
      <c r="R101" s="495"/>
      <c r="S101" s="495"/>
      <c r="T101" s="495"/>
      <c r="U101" s="495"/>
      <c r="V101" s="495"/>
      <c r="W101" s="495"/>
    </row>
    <row r="102" spans="1:23" ht="12.75">
      <c r="A102" s="495"/>
      <c r="B102" s="535"/>
      <c r="C102" s="536"/>
      <c r="D102" s="288" t="s">
        <v>31</v>
      </c>
      <c r="E102" s="278">
        <v>123639404</v>
      </c>
      <c r="F102" s="277"/>
      <c r="G102" s="277"/>
      <c r="H102" s="547"/>
      <c r="I102" s="278">
        <v>84989279</v>
      </c>
      <c r="J102" s="175"/>
      <c r="K102" s="275"/>
      <c r="L102" s="175"/>
      <c r="M102" s="541"/>
      <c r="N102" s="544"/>
      <c r="O102" s="539"/>
      <c r="P102" s="539"/>
      <c r="Q102" s="539"/>
      <c r="R102" s="496"/>
      <c r="S102" s="496"/>
      <c r="T102" s="496"/>
      <c r="U102" s="496"/>
      <c r="V102" s="496"/>
      <c r="W102" s="496"/>
    </row>
    <row r="103" spans="1:23" ht="12.75">
      <c r="A103" s="495"/>
      <c r="B103" s="535"/>
      <c r="C103" s="534" t="s">
        <v>243</v>
      </c>
      <c r="D103" s="288" t="s">
        <v>28</v>
      </c>
      <c r="E103" s="281">
        <v>30</v>
      </c>
      <c r="F103" s="277"/>
      <c r="G103" s="277"/>
      <c r="H103" s="546"/>
      <c r="I103" s="277">
        <v>30</v>
      </c>
      <c r="J103" s="175"/>
      <c r="K103" s="275"/>
      <c r="L103" s="175"/>
      <c r="M103" s="540" t="s">
        <v>180</v>
      </c>
      <c r="N103" s="542" t="s">
        <v>470</v>
      </c>
      <c r="O103" s="537" t="s">
        <v>179</v>
      </c>
      <c r="P103" s="545" t="s">
        <v>173</v>
      </c>
      <c r="Q103" s="537"/>
      <c r="R103" s="526">
        <v>56777</v>
      </c>
      <c r="S103" s="526">
        <v>59326</v>
      </c>
      <c r="T103" s="526" t="s">
        <v>169</v>
      </c>
      <c r="U103" s="526" t="s">
        <v>169</v>
      </c>
      <c r="V103" s="526" t="s">
        <v>169</v>
      </c>
      <c r="W103" s="526">
        <v>116103</v>
      </c>
    </row>
    <row r="104" spans="1:23" ht="12.75">
      <c r="A104" s="495"/>
      <c r="B104" s="535"/>
      <c r="C104" s="535"/>
      <c r="D104" s="288" t="s">
        <v>29</v>
      </c>
      <c r="E104" s="278">
        <v>245272127</v>
      </c>
      <c r="F104" s="284"/>
      <c r="G104" s="284"/>
      <c r="H104" s="547"/>
      <c r="I104" s="278">
        <v>20531125</v>
      </c>
      <c r="J104" s="175"/>
      <c r="K104" s="282"/>
      <c r="L104" s="175"/>
      <c r="M104" s="541"/>
      <c r="N104" s="543"/>
      <c r="O104" s="538"/>
      <c r="P104" s="538"/>
      <c r="Q104" s="538"/>
      <c r="R104" s="495"/>
      <c r="S104" s="495"/>
      <c r="T104" s="495"/>
      <c r="U104" s="495"/>
      <c r="V104" s="495"/>
      <c r="W104" s="495"/>
    </row>
    <row r="105" spans="1:23" ht="12.75">
      <c r="A105" s="495"/>
      <c r="B105" s="535"/>
      <c r="C105" s="535"/>
      <c r="D105" s="288" t="s">
        <v>30</v>
      </c>
      <c r="E105" s="281"/>
      <c r="F105" s="277"/>
      <c r="G105" s="277"/>
      <c r="H105" s="547"/>
      <c r="I105" s="277"/>
      <c r="J105" s="175"/>
      <c r="K105" s="280"/>
      <c r="L105" s="175"/>
      <c r="M105" s="541"/>
      <c r="N105" s="543"/>
      <c r="O105" s="538"/>
      <c r="P105" s="538"/>
      <c r="Q105" s="538"/>
      <c r="R105" s="495"/>
      <c r="S105" s="495"/>
      <c r="T105" s="495"/>
      <c r="U105" s="495"/>
      <c r="V105" s="495"/>
      <c r="W105" s="495"/>
    </row>
    <row r="106" spans="1:23" ht="12.75">
      <c r="A106" s="495"/>
      <c r="B106" s="535"/>
      <c r="C106" s="536"/>
      <c r="D106" s="288" t="s">
        <v>31</v>
      </c>
      <c r="E106" s="278">
        <v>21514758</v>
      </c>
      <c r="F106" s="277"/>
      <c r="G106" s="277"/>
      <c r="H106" s="547"/>
      <c r="I106" s="278">
        <v>13364846</v>
      </c>
      <c r="J106" s="175"/>
      <c r="K106" s="275"/>
      <c r="L106" s="175"/>
      <c r="M106" s="541"/>
      <c r="N106" s="544"/>
      <c r="O106" s="539"/>
      <c r="P106" s="539"/>
      <c r="Q106" s="539"/>
      <c r="R106" s="496"/>
      <c r="S106" s="496"/>
      <c r="T106" s="496"/>
      <c r="U106" s="496"/>
      <c r="V106" s="496"/>
      <c r="W106" s="496"/>
    </row>
    <row r="107" spans="1:23" ht="12.75">
      <c r="A107" s="495"/>
      <c r="B107" s="535"/>
      <c r="C107" s="534" t="s">
        <v>469</v>
      </c>
      <c r="D107" s="288" t="s">
        <v>28</v>
      </c>
      <c r="E107" s="285">
        <v>175.2</v>
      </c>
      <c r="F107" s="277"/>
      <c r="G107" s="277"/>
      <c r="H107" s="291"/>
      <c r="I107" s="277">
        <v>0</v>
      </c>
      <c r="J107" s="175"/>
      <c r="K107" s="275"/>
      <c r="L107" s="175"/>
      <c r="M107" s="540" t="s">
        <v>468</v>
      </c>
      <c r="N107" s="542" t="s">
        <v>467</v>
      </c>
      <c r="O107" s="537" t="s">
        <v>466</v>
      </c>
      <c r="P107" s="545" t="s">
        <v>173</v>
      </c>
      <c r="Q107" s="537" t="s">
        <v>231</v>
      </c>
      <c r="R107" s="193"/>
      <c r="S107" s="193"/>
      <c r="T107" s="193"/>
      <c r="U107" s="193"/>
      <c r="V107" s="193"/>
      <c r="W107" s="193"/>
    </row>
    <row r="108" spans="1:23" ht="12.75">
      <c r="A108" s="495"/>
      <c r="B108" s="535"/>
      <c r="C108" s="535"/>
      <c r="D108" s="288" t="s">
        <v>29</v>
      </c>
      <c r="E108" s="278">
        <v>145805400</v>
      </c>
      <c r="F108" s="277"/>
      <c r="G108" s="277"/>
      <c r="H108" s="291"/>
      <c r="I108" s="278">
        <v>0</v>
      </c>
      <c r="J108" s="175"/>
      <c r="K108" s="275"/>
      <c r="L108" s="175"/>
      <c r="M108" s="541"/>
      <c r="N108" s="543"/>
      <c r="O108" s="538"/>
      <c r="P108" s="538"/>
      <c r="Q108" s="538"/>
      <c r="R108" s="193"/>
      <c r="S108" s="193"/>
      <c r="T108" s="193"/>
      <c r="U108" s="193"/>
      <c r="V108" s="193"/>
      <c r="W108" s="193"/>
    </row>
    <row r="109" spans="1:23" ht="12.75">
      <c r="A109" s="495"/>
      <c r="B109" s="535"/>
      <c r="C109" s="535"/>
      <c r="D109" s="288" t="s">
        <v>30</v>
      </c>
      <c r="E109" s="281"/>
      <c r="F109" s="277"/>
      <c r="G109" s="277"/>
      <c r="H109" s="291"/>
      <c r="I109" s="277"/>
      <c r="J109" s="175"/>
      <c r="K109" s="275"/>
      <c r="L109" s="175"/>
      <c r="M109" s="541"/>
      <c r="N109" s="543"/>
      <c r="O109" s="538"/>
      <c r="P109" s="538"/>
      <c r="Q109" s="538"/>
      <c r="R109" s="193"/>
      <c r="S109" s="193"/>
      <c r="T109" s="193"/>
      <c r="U109" s="193"/>
      <c r="V109" s="193"/>
      <c r="W109" s="193"/>
    </row>
    <row r="110" spans="1:23" ht="12.75">
      <c r="A110" s="495"/>
      <c r="B110" s="535"/>
      <c r="C110" s="536"/>
      <c r="D110" s="288" t="s">
        <v>31</v>
      </c>
      <c r="E110" s="278"/>
      <c r="F110" s="277"/>
      <c r="G110" s="277"/>
      <c r="H110" s="291"/>
      <c r="I110" s="278">
        <v>0</v>
      </c>
      <c r="J110" s="175"/>
      <c r="K110" s="275"/>
      <c r="L110" s="175"/>
      <c r="M110" s="541"/>
      <c r="N110" s="544"/>
      <c r="O110" s="539"/>
      <c r="P110" s="539"/>
      <c r="Q110" s="539"/>
      <c r="R110" s="193"/>
      <c r="S110" s="193"/>
      <c r="T110" s="193"/>
      <c r="U110" s="193"/>
      <c r="V110" s="193"/>
      <c r="W110" s="193"/>
    </row>
    <row r="111" spans="1:23" ht="12.75">
      <c r="A111" s="495"/>
      <c r="B111" s="535"/>
      <c r="C111" s="534" t="s">
        <v>242</v>
      </c>
      <c r="D111" s="288" t="s">
        <v>28</v>
      </c>
      <c r="E111" s="290">
        <v>344.8</v>
      </c>
      <c r="F111" s="277"/>
      <c r="G111" s="277"/>
      <c r="H111" s="277"/>
      <c r="I111" s="277">
        <f>I91+I95+I99+I103+I107</f>
        <v>344.8</v>
      </c>
      <c r="J111" s="175"/>
      <c r="K111" s="275"/>
      <c r="L111" s="175"/>
      <c r="M111" s="530"/>
      <c r="N111" s="531"/>
      <c r="O111" s="526"/>
      <c r="P111" s="497"/>
      <c r="Q111" s="526"/>
      <c r="R111" s="527">
        <v>462433</v>
      </c>
      <c r="S111" s="527">
        <v>449074</v>
      </c>
      <c r="T111" s="526" t="s">
        <v>169</v>
      </c>
      <c r="U111" s="526" t="s">
        <v>169</v>
      </c>
      <c r="V111" s="526" t="s">
        <v>169</v>
      </c>
      <c r="W111" s="527">
        <v>911507</v>
      </c>
    </row>
    <row r="112" spans="1:23" ht="12.75">
      <c r="A112" s="495"/>
      <c r="B112" s="535"/>
      <c r="C112" s="535"/>
      <c r="D112" s="288" t="s">
        <v>29</v>
      </c>
      <c r="E112" s="289">
        <v>4861167000</v>
      </c>
      <c r="F112" s="63"/>
      <c r="G112" s="284"/>
      <c r="H112" s="277"/>
      <c r="I112" s="289">
        <f>I104+I100+I96+I92+I108</f>
        <v>547722723</v>
      </c>
      <c r="J112" s="175"/>
      <c r="K112" s="282"/>
      <c r="L112" s="172"/>
      <c r="M112" s="506"/>
      <c r="N112" s="509"/>
      <c r="O112" s="495"/>
      <c r="P112" s="495"/>
      <c r="Q112" s="495"/>
      <c r="R112" s="495"/>
      <c r="S112" s="495"/>
      <c r="T112" s="495"/>
      <c r="U112" s="495"/>
      <c r="V112" s="495"/>
      <c r="W112" s="495"/>
    </row>
    <row r="113" spans="1:23" ht="12.75">
      <c r="A113" s="495"/>
      <c r="B113" s="535"/>
      <c r="C113" s="535"/>
      <c r="D113" s="288" t="s">
        <v>30</v>
      </c>
      <c r="E113" s="281"/>
      <c r="F113" s="63"/>
      <c r="G113" s="277"/>
      <c r="H113" s="277"/>
      <c r="I113" s="277"/>
      <c r="J113" s="175"/>
      <c r="K113" s="275"/>
      <c r="L113" s="172"/>
      <c r="M113" s="506"/>
      <c r="N113" s="509"/>
      <c r="O113" s="495"/>
      <c r="P113" s="495"/>
      <c r="Q113" s="495"/>
      <c r="R113" s="495"/>
      <c r="S113" s="495"/>
      <c r="T113" s="495"/>
      <c r="U113" s="495"/>
      <c r="V113" s="495"/>
      <c r="W113" s="495"/>
    </row>
    <row r="114" spans="1:23" ht="12.75">
      <c r="A114" s="495"/>
      <c r="B114" s="535"/>
      <c r="C114" s="535"/>
      <c r="D114" s="287" t="s">
        <v>31</v>
      </c>
      <c r="E114" s="278">
        <f>E106+E102+E98+E94</f>
        <v>757313420</v>
      </c>
      <c r="F114" s="284"/>
      <c r="G114" s="277"/>
      <c r="H114" s="277"/>
      <c r="I114" s="63">
        <f>I106+I102+I98+I94+I110</f>
        <v>284283829</v>
      </c>
      <c r="J114" s="175"/>
      <c r="K114" s="275"/>
      <c r="L114" s="175"/>
      <c r="M114" s="506"/>
      <c r="N114" s="523"/>
      <c r="O114" s="496"/>
      <c r="P114" s="496"/>
      <c r="Q114" s="496"/>
      <c r="R114" s="496"/>
      <c r="S114" s="496"/>
      <c r="T114" s="496"/>
      <c r="U114" s="496"/>
      <c r="V114" s="496"/>
      <c r="W114" s="496"/>
    </row>
    <row r="115" spans="1:23" ht="12.75" customHeight="1">
      <c r="A115" s="501">
        <v>8</v>
      </c>
      <c r="B115" s="503" t="s">
        <v>134</v>
      </c>
      <c r="C115" s="503" t="s">
        <v>241</v>
      </c>
      <c r="D115" s="279" t="s">
        <v>28</v>
      </c>
      <c r="E115" s="286">
        <v>33.6</v>
      </c>
      <c r="F115" s="277"/>
      <c r="G115" s="277"/>
      <c r="H115" s="277"/>
      <c r="I115" s="286">
        <v>5</v>
      </c>
      <c r="J115" s="175"/>
      <c r="K115" s="275"/>
      <c r="L115" s="175"/>
      <c r="M115" s="505" t="s">
        <v>240</v>
      </c>
      <c r="N115" s="508" t="s">
        <v>239</v>
      </c>
      <c r="O115" s="534" t="s">
        <v>465</v>
      </c>
      <c r="P115" s="497" t="s">
        <v>464</v>
      </c>
      <c r="Q115" s="497" t="s">
        <v>231</v>
      </c>
      <c r="R115" s="500">
        <v>130108</v>
      </c>
      <c r="S115" s="500">
        <v>125005</v>
      </c>
      <c r="T115" s="497" t="s">
        <v>169</v>
      </c>
      <c r="U115" s="497" t="s">
        <v>169</v>
      </c>
      <c r="V115" s="497" t="s">
        <v>169</v>
      </c>
      <c r="W115" s="497">
        <v>255113</v>
      </c>
    </row>
    <row r="116" spans="1:23" ht="12.75">
      <c r="A116" s="502"/>
      <c r="B116" s="504"/>
      <c r="C116" s="504"/>
      <c r="D116" s="279" t="s">
        <v>29</v>
      </c>
      <c r="E116" s="278">
        <v>2073967000</v>
      </c>
      <c r="F116" s="284"/>
      <c r="G116" s="284"/>
      <c r="H116" s="283"/>
      <c r="I116" s="278">
        <v>106444500</v>
      </c>
      <c r="J116" s="175"/>
      <c r="K116" s="282"/>
      <c r="L116" s="172"/>
      <c r="M116" s="506"/>
      <c r="N116" s="509"/>
      <c r="O116" s="535"/>
      <c r="P116" s="495"/>
      <c r="Q116" s="495"/>
      <c r="R116" s="495"/>
      <c r="S116" s="495"/>
      <c r="T116" s="495"/>
      <c r="U116" s="495"/>
      <c r="V116" s="495"/>
      <c r="W116" s="495"/>
    </row>
    <row r="117" spans="1:23" ht="12.75">
      <c r="A117" s="502"/>
      <c r="B117" s="504"/>
      <c r="C117" s="504"/>
      <c r="D117" s="279" t="s">
        <v>30</v>
      </c>
      <c r="E117" s="286">
        <v>0</v>
      </c>
      <c r="F117" s="286"/>
      <c r="G117" s="286"/>
      <c r="H117" s="286"/>
      <c r="I117" s="286">
        <v>0</v>
      </c>
      <c r="J117" s="175"/>
      <c r="K117" s="275"/>
      <c r="L117" s="175"/>
      <c r="M117" s="506"/>
      <c r="N117" s="509"/>
      <c r="O117" s="535"/>
      <c r="P117" s="495"/>
      <c r="Q117" s="495"/>
      <c r="R117" s="495"/>
      <c r="S117" s="495"/>
      <c r="T117" s="495"/>
      <c r="U117" s="495"/>
      <c r="V117" s="495"/>
      <c r="W117" s="495"/>
    </row>
    <row r="118" spans="1:23" ht="12.75">
      <c r="A118" s="502"/>
      <c r="B118" s="504"/>
      <c r="C118" s="504"/>
      <c r="D118" s="279" t="s">
        <v>31</v>
      </c>
      <c r="E118" s="278">
        <v>349492474</v>
      </c>
      <c r="F118" s="277"/>
      <c r="G118" s="277"/>
      <c r="H118" s="277"/>
      <c r="I118" s="276">
        <v>17797658</v>
      </c>
      <c r="J118" s="175"/>
      <c r="K118" s="275"/>
      <c r="L118" s="175"/>
      <c r="M118" s="506"/>
      <c r="N118" s="523"/>
      <c r="O118" s="536"/>
      <c r="P118" s="496"/>
      <c r="Q118" s="496"/>
      <c r="R118" s="496"/>
      <c r="S118" s="496"/>
      <c r="T118" s="496"/>
      <c r="U118" s="496"/>
      <c r="V118" s="496"/>
      <c r="W118" s="496"/>
    </row>
    <row r="119" spans="1:23" ht="12.75" customHeight="1">
      <c r="A119" s="520">
        <v>9</v>
      </c>
      <c r="B119" s="503" t="s">
        <v>238</v>
      </c>
      <c r="C119" s="503" t="s">
        <v>237</v>
      </c>
      <c r="D119" s="279" t="s">
        <v>28</v>
      </c>
      <c r="E119" s="281">
        <v>45</v>
      </c>
      <c r="F119" s="277"/>
      <c r="G119" s="277"/>
      <c r="H119" s="277"/>
      <c r="I119" s="277">
        <v>0</v>
      </c>
      <c r="J119" s="175"/>
      <c r="K119" s="275"/>
      <c r="L119" s="175"/>
      <c r="M119" s="530" t="s">
        <v>463</v>
      </c>
      <c r="N119" s="531" t="s">
        <v>181</v>
      </c>
      <c r="O119" s="526" t="s">
        <v>236</v>
      </c>
      <c r="P119" s="497" t="s">
        <v>462</v>
      </c>
      <c r="Q119" s="526" t="s">
        <v>461</v>
      </c>
      <c r="R119" s="527">
        <v>8516</v>
      </c>
      <c r="S119" s="527">
        <v>8183</v>
      </c>
      <c r="T119" s="526" t="s">
        <v>169</v>
      </c>
      <c r="U119" s="526" t="s">
        <v>169</v>
      </c>
      <c r="V119" s="526" t="s">
        <v>169</v>
      </c>
      <c r="W119" s="527">
        <v>16699</v>
      </c>
    </row>
    <row r="120" spans="1:23" ht="12.75">
      <c r="A120" s="502"/>
      <c r="B120" s="504"/>
      <c r="C120" s="504"/>
      <c r="D120" s="279" t="s">
        <v>29</v>
      </c>
      <c r="E120" s="278">
        <v>1851963000</v>
      </c>
      <c r="F120" s="284"/>
      <c r="G120" s="284"/>
      <c r="H120" s="283"/>
      <c r="I120" s="278">
        <v>236124000</v>
      </c>
      <c r="J120" s="175"/>
      <c r="K120" s="282"/>
      <c r="L120" s="172"/>
      <c r="M120" s="506"/>
      <c r="N120" s="509"/>
      <c r="O120" s="495"/>
      <c r="P120" s="495"/>
      <c r="Q120" s="495"/>
      <c r="R120" s="495"/>
      <c r="S120" s="495"/>
      <c r="T120" s="495"/>
      <c r="U120" s="495"/>
      <c r="V120" s="495"/>
      <c r="W120" s="495"/>
    </row>
    <row r="121" spans="1:23" ht="12.75">
      <c r="A121" s="502"/>
      <c r="B121" s="504"/>
      <c r="C121" s="504"/>
      <c r="D121" s="279" t="s">
        <v>30</v>
      </c>
      <c r="E121" s="285">
        <v>3.67</v>
      </c>
      <c r="F121" s="277"/>
      <c r="G121" s="277"/>
      <c r="H121" s="277"/>
      <c r="I121" s="277">
        <v>0</v>
      </c>
      <c r="J121" s="175"/>
      <c r="K121" s="275"/>
      <c r="L121" s="175"/>
      <c r="M121" s="506"/>
      <c r="N121" s="509"/>
      <c r="O121" s="495"/>
      <c r="P121" s="495"/>
      <c r="Q121" s="495"/>
      <c r="R121" s="495"/>
      <c r="S121" s="495"/>
      <c r="T121" s="495"/>
      <c r="U121" s="495"/>
      <c r="V121" s="495"/>
      <c r="W121" s="495"/>
    </row>
    <row r="122" spans="1:23" ht="12.75">
      <c r="A122" s="502"/>
      <c r="B122" s="504"/>
      <c r="C122" s="504"/>
      <c r="D122" s="279" t="s">
        <v>31</v>
      </c>
      <c r="E122" s="278">
        <v>1073707081</v>
      </c>
      <c r="F122" s="277"/>
      <c r="G122" s="277"/>
      <c r="H122" s="277"/>
      <c r="I122" s="276">
        <v>1010705148</v>
      </c>
      <c r="J122" s="175"/>
      <c r="K122" s="275"/>
      <c r="L122" s="175"/>
      <c r="M122" s="506"/>
      <c r="N122" s="523"/>
      <c r="O122" s="496"/>
      <c r="P122" s="496"/>
      <c r="Q122" s="496"/>
      <c r="R122" s="496"/>
      <c r="S122" s="496"/>
      <c r="T122" s="496"/>
      <c r="U122" s="496"/>
      <c r="V122" s="496"/>
      <c r="W122" s="496"/>
    </row>
    <row r="123" spans="1:23" ht="12.75" customHeight="1">
      <c r="A123" s="520">
        <v>10</v>
      </c>
      <c r="B123" s="503" t="s">
        <v>136</v>
      </c>
      <c r="C123" s="503" t="s">
        <v>460</v>
      </c>
      <c r="D123" s="279" t="s">
        <v>28</v>
      </c>
      <c r="E123" s="281">
        <v>20</v>
      </c>
      <c r="F123" s="277"/>
      <c r="G123" s="277"/>
      <c r="H123" s="277"/>
      <c r="I123" s="277">
        <v>0</v>
      </c>
      <c r="J123" s="175"/>
      <c r="K123" s="275"/>
      <c r="L123" s="175"/>
      <c r="M123" s="530" t="s">
        <v>459</v>
      </c>
      <c r="N123" s="531" t="s">
        <v>458</v>
      </c>
      <c r="O123" s="526" t="s">
        <v>457</v>
      </c>
      <c r="P123" s="497" t="s">
        <v>173</v>
      </c>
      <c r="Q123" s="526" t="s">
        <v>456</v>
      </c>
      <c r="R123" s="527">
        <v>43307</v>
      </c>
      <c r="S123" s="527">
        <v>41609</v>
      </c>
      <c r="T123" s="526" t="s">
        <v>169</v>
      </c>
      <c r="U123" s="526" t="s">
        <v>169</v>
      </c>
      <c r="V123" s="526" t="s">
        <v>169</v>
      </c>
      <c r="W123" s="527">
        <v>84916</v>
      </c>
    </row>
    <row r="124" spans="1:23" ht="12.75">
      <c r="A124" s="502"/>
      <c r="B124" s="504"/>
      <c r="C124" s="504"/>
      <c r="D124" s="279" t="s">
        <v>29</v>
      </c>
      <c r="E124" s="278">
        <v>1233357000</v>
      </c>
      <c r="F124" s="284"/>
      <c r="G124" s="284"/>
      <c r="H124" s="283"/>
      <c r="I124" s="278">
        <v>113970000</v>
      </c>
      <c r="J124" s="175"/>
      <c r="K124" s="282"/>
      <c r="L124" s="172"/>
      <c r="M124" s="506"/>
      <c r="N124" s="509"/>
      <c r="O124" s="495"/>
      <c r="P124" s="495"/>
      <c r="Q124" s="495"/>
      <c r="R124" s="495"/>
      <c r="S124" s="495"/>
      <c r="T124" s="495"/>
      <c r="U124" s="495"/>
      <c r="V124" s="495"/>
      <c r="W124" s="495"/>
    </row>
    <row r="125" spans="1:23" ht="12.75">
      <c r="A125" s="502"/>
      <c r="B125" s="504"/>
      <c r="C125" s="504"/>
      <c r="D125" s="279" t="s">
        <v>30</v>
      </c>
      <c r="E125" s="285">
        <v>1.9</v>
      </c>
      <c r="F125" s="277"/>
      <c r="G125" s="277"/>
      <c r="H125" s="277"/>
      <c r="I125" s="277">
        <v>0.95</v>
      </c>
      <c r="J125" s="175"/>
      <c r="K125" s="275"/>
      <c r="L125" s="175"/>
      <c r="M125" s="506"/>
      <c r="N125" s="509"/>
      <c r="O125" s="495"/>
      <c r="P125" s="495"/>
      <c r="Q125" s="495"/>
      <c r="R125" s="495"/>
      <c r="S125" s="495"/>
      <c r="T125" s="495"/>
      <c r="U125" s="495"/>
      <c r="V125" s="495"/>
      <c r="W125" s="495"/>
    </row>
    <row r="126" spans="1:23" ht="12.75">
      <c r="A126" s="502"/>
      <c r="B126" s="504"/>
      <c r="C126" s="504"/>
      <c r="D126" s="279" t="s">
        <v>31</v>
      </c>
      <c r="E126" s="278">
        <v>211924274</v>
      </c>
      <c r="F126" s="277"/>
      <c r="G126" s="277"/>
      <c r="H126" s="277"/>
      <c r="I126" s="276">
        <v>31781496</v>
      </c>
      <c r="J126" s="175"/>
      <c r="K126" s="275"/>
      <c r="L126" s="175"/>
      <c r="M126" s="506"/>
      <c r="N126" s="523"/>
      <c r="O126" s="496"/>
      <c r="P126" s="496"/>
      <c r="Q126" s="496"/>
      <c r="R126" s="496"/>
      <c r="S126" s="496"/>
      <c r="T126" s="496"/>
      <c r="U126" s="496"/>
      <c r="V126" s="496"/>
      <c r="W126" s="496"/>
    </row>
    <row r="127" spans="1:23" ht="12.75" customHeight="1">
      <c r="A127" s="520">
        <v>11</v>
      </c>
      <c r="B127" s="503" t="s">
        <v>137</v>
      </c>
      <c r="C127" s="503" t="s">
        <v>235</v>
      </c>
      <c r="D127" s="279" t="s">
        <v>28</v>
      </c>
      <c r="E127" s="281">
        <v>1</v>
      </c>
      <c r="F127" s="277"/>
      <c r="G127" s="277"/>
      <c r="H127" s="277"/>
      <c r="I127" s="277">
        <v>0.5</v>
      </c>
      <c r="J127" s="175"/>
      <c r="K127" s="275"/>
      <c r="L127" s="175"/>
      <c r="M127" s="532" t="s">
        <v>455</v>
      </c>
      <c r="N127" s="528" t="s">
        <v>454</v>
      </c>
      <c r="O127" s="528" t="s">
        <v>232</v>
      </c>
      <c r="P127" s="528" t="s">
        <v>453</v>
      </c>
      <c r="Q127" s="528" t="s">
        <v>452</v>
      </c>
      <c r="R127" s="524">
        <v>1304673</v>
      </c>
      <c r="S127" s="524">
        <v>1253509</v>
      </c>
      <c r="T127" s="528" t="s">
        <v>169</v>
      </c>
      <c r="U127" s="528" t="s">
        <v>169</v>
      </c>
      <c r="V127" s="528" t="s">
        <v>169</v>
      </c>
      <c r="W127" s="524">
        <v>2558182</v>
      </c>
    </row>
    <row r="128" spans="1:23" ht="12.75">
      <c r="A128" s="502"/>
      <c r="B128" s="504"/>
      <c r="C128" s="504"/>
      <c r="D128" s="279" t="s">
        <v>29</v>
      </c>
      <c r="E128" s="278">
        <v>836704000</v>
      </c>
      <c r="F128" s="284"/>
      <c r="G128" s="284"/>
      <c r="H128" s="283"/>
      <c r="I128" s="278">
        <v>49703000</v>
      </c>
      <c r="J128" s="175"/>
      <c r="K128" s="282"/>
      <c r="L128" s="172"/>
      <c r="M128" s="533"/>
      <c r="N128" s="529"/>
      <c r="O128" s="529"/>
      <c r="P128" s="529"/>
      <c r="Q128" s="529"/>
      <c r="R128" s="525"/>
      <c r="S128" s="525"/>
      <c r="T128" s="525"/>
      <c r="U128" s="525"/>
      <c r="V128" s="525"/>
      <c r="W128" s="525"/>
    </row>
    <row r="129" spans="1:23" ht="12.75">
      <c r="A129" s="502"/>
      <c r="B129" s="504"/>
      <c r="C129" s="504"/>
      <c r="D129" s="279" t="s">
        <v>30</v>
      </c>
      <c r="E129" s="281"/>
      <c r="F129" s="277"/>
      <c r="G129" s="277"/>
      <c r="H129" s="277"/>
      <c r="I129" s="277"/>
      <c r="J129" s="175"/>
      <c r="K129" s="275"/>
      <c r="L129" s="175"/>
      <c r="M129" s="533"/>
      <c r="N129" s="529"/>
      <c r="O129" s="529"/>
      <c r="P129" s="529"/>
      <c r="Q129" s="529"/>
      <c r="R129" s="525"/>
      <c r="S129" s="525"/>
      <c r="T129" s="525"/>
      <c r="U129" s="525"/>
      <c r="V129" s="525"/>
      <c r="W129" s="525"/>
    </row>
    <row r="130" spans="1:23" ht="33" customHeight="1">
      <c r="A130" s="502"/>
      <c r="B130" s="504"/>
      <c r="C130" s="504"/>
      <c r="D130" s="279" t="s">
        <v>31</v>
      </c>
      <c r="E130" s="278">
        <v>212646884</v>
      </c>
      <c r="F130" s="277"/>
      <c r="G130" s="277"/>
      <c r="H130" s="277"/>
      <c r="I130" s="276">
        <v>66529629</v>
      </c>
      <c r="J130" s="175"/>
      <c r="K130" s="275"/>
      <c r="L130" s="175"/>
      <c r="M130" s="533"/>
      <c r="N130" s="529"/>
      <c r="O130" s="529"/>
      <c r="P130" s="529"/>
      <c r="Q130" s="529"/>
      <c r="R130" s="525"/>
      <c r="S130" s="525"/>
      <c r="T130" s="525"/>
      <c r="U130" s="525"/>
      <c r="V130" s="525"/>
      <c r="W130" s="525"/>
    </row>
    <row r="131" spans="1:23" ht="12.75" customHeight="1">
      <c r="A131" s="501">
        <v>12</v>
      </c>
      <c r="B131" s="503" t="s">
        <v>230</v>
      </c>
      <c r="C131" s="503" t="s">
        <v>229</v>
      </c>
      <c r="D131" s="279" t="s">
        <v>28</v>
      </c>
      <c r="E131" s="281">
        <v>0</v>
      </c>
      <c r="F131" s="277"/>
      <c r="G131" s="277"/>
      <c r="H131" s="277"/>
      <c r="I131" s="277">
        <v>0</v>
      </c>
      <c r="J131" s="175"/>
      <c r="K131" s="275"/>
      <c r="L131" s="175"/>
      <c r="M131" s="518" t="s">
        <v>451</v>
      </c>
      <c r="N131" s="519" t="s">
        <v>450</v>
      </c>
      <c r="O131" s="519" t="s">
        <v>171</v>
      </c>
      <c r="P131" s="511" t="s">
        <v>173</v>
      </c>
      <c r="Q131" s="519" t="s">
        <v>226</v>
      </c>
      <c r="R131" s="510">
        <f>W131*51%</f>
        <v>6032.28</v>
      </c>
      <c r="S131" s="510">
        <f>W131*49%</f>
        <v>5795.72</v>
      </c>
      <c r="T131" s="511" t="s">
        <v>169</v>
      </c>
      <c r="U131" s="511" t="s">
        <v>169</v>
      </c>
      <c r="V131" s="511" t="s">
        <v>169</v>
      </c>
      <c r="W131" s="519">
        <v>11828</v>
      </c>
    </row>
    <row r="132" spans="1:23" ht="12.75">
      <c r="A132" s="502"/>
      <c r="B132" s="504"/>
      <c r="C132" s="504"/>
      <c r="D132" s="279" t="s">
        <v>29</v>
      </c>
      <c r="E132" s="278">
        <v>0</v>
      </c>
      <c r="F132" s="284"/>
      <c r="G132" s="284"/>
      <c r="H132" s="283"/>
      <c r="I132" s="277">
        <v>0</v>
      </c>
      <c r="J132" s="175"/>
      <c r="K132" s="282"/>
      <c r="L132" s="172"/>
      <c r="M132" s="518"/>
      <c r="N132" s="519"/>
      <c r="O132" s="519"/>
      <c r="P132" s="511"/>
      <c r="Q132" s="519"/>
      <c r="R132" s="510"/>
      <c r="S132" s="510"/>
      <c r="T132" s="511"/>
      <c r="U132" s="511"/>
      <c r="V132" s="511"/>
      <c r="W132" s="519"/>
    </row>
    <row r="133" spans="1:23" ht="12.75">
      <c r="A133" s="502"/>
      <c r="B133" s="504"/>
      <c r="C133" s="504"/>
      <c r="D133" s="279" t="s">
        <v>30</v>
      </c>
      <c r="E133" s="281"/>
      <c r="F133" s="277"/>
      <c r="G133" s="277"/>
      <c r="H133" s="277"/>
      <c r="I133" s="277"/>
      <c r="J133" s="175"/>
      <c r="K133" s="275"/>
      <c r="L133" s="175"/>
      <c r="M133" s="518"/>
      <c r="N133" s="519"/>
      <c r="O133" s="519"/>
      <c r="P133" s="511"/>
      <c r="Q133" s="519"/>
      <c r="R133" s="510"/>
      <c r="S133" s="510"/>
      <c r="T133" s="511"/>
      <c r="U133" s="511"/>
      <c r="V133" s="511"/>
      <c r="W133" s="519"/>
    </row>
    <row r="134" spans="1:23" ht="12.75">
      <c r="A134" s="502"/>
      <c r="B134" s="504"/>
      <c r="C134" s="504"/>
      <c r="D134" s="279" t="s">
        <v>31</v>
      </c>
      <c r="E134" s="278">
        <v>0</v>
      </c>
      <c r="F134" s="277"/>
      <c r="G134" s="277"/>
      <c r="H134" s="277"/>
      <c r="I134" s="276">
        <v>40191959</v>
      </c>
      <c r="J134" s="175"/>
      <c r="K134" s="275"/>
      <c r="L134" s="175"/>
      <c r="M134" s="518"/>
      <c r="N134" s="519"/>
      <c r="O134" s="519"/>
      <c r="P134" s="511"/>
      <c r="Q134" s="519"/>
      <c r="R134" s="510"/>
      <c r="S134" s="510"/>
      <c r="T134" s="511"/>
      <c r="U134" s="511"/>
      <c r="V134" s="511"/>
      <c r="W134" s="519"/>
    </row>
    <row r="135" spans="1:23" ht="12.75" customHeight="1">
      <c r="A135" s="501">
        <v>13</v>
      </c>
      <c r="B135" s="503" t="s">
        <v>228</v>
      </c>
      <c r="C135" s="503" t="s">
        <v>227</v>
      </c>
      <c r="D135" s="279" t="s">
        <v>28</v>
      </c>
      <c r="E135" s="281">
        <v>0</v>
      </c>
      <c r="F135" s="277"/>
      <c r="G135" s="277"/>
      <c r="H135" s="277"/>
      <c r="I135" s="277">
        <v>0</v>
      </c>
      <c r="J135" s="175"/>
      <c r="K135" s="275"/>
      <c r="L135" s="175"/>
      <c r="M135" s="518" t="s">
        <v>451</v>
      </c>
      <c r="N135" s="519" t="s">
        <v>450</v>
      </c>
      <c r="O135" s="519" t="s">
        <v>171</v>
      </c>
      <c r="P135" s="511" t="s">
        <v>173</v>
      </c>
      <c r="Q135" s="519" t="s">
        <v>226</v>
      </c>
      <c r="R135" s="510">
        <f>W135*51%</f>
        <v>6032.79</v>
      </c>
      <c r="S135" s="510">
        <f>W135*49%</f>
        <v>5796.21</v>
      </c>
      <c r="T135" s="511" t="s">
        <v>169</v>
      </c>
      <c r="U135" s="511" t="s">
        <v>169</v>
      </c>
      <c r="V135" s="511" t="s">
        <v>169</v>
      </c>
      <c r="W135" s="519">
        <v>11829</v>
      </c>
    </row>
    <row r="136" spans="1:23" ht="12.75">
      <c r="A136" s="502"/>
      <c r="B136" s="504"/>
      <c r="C136" s="504"/>
      <c r="D136" s="279" t="s">
        <v>29</v>
      </c>
      <c r="E136" s="278">
        <v>0</v>
      </c>
      <c r="F136" s="284"/>
      <c r="G136" s="284"/>
      <c r="H136" s="283"/>
      <c r="I136" s="277">
        <v>0</v>
      </c>
      <c r="J136" s="175"/>
      <c r="K136" s="282"/>
      <c r="L136" s="172"/>
      <c r="M136" s="518"/>
      <c r="N136" s="519"/>
      <c r="O136" s="519"/>
      <c r="P136" s="511"/>
      <c r="Q136" s="519"/>
      <c r="R136" s="510"/>
      <c r="S136" s="510"/>
      <c r="T136" s="511"/>
      <c r="U136" s="511"/>
      <c r="V136" s="511"/>
      <c r="W136" s="519"/>
    </row>
    <row r="137" spans="1:23" ht="12.75">
      <c r="A137" s="502"/>
      <c r="B137" s="504"/>
      <c r="C137" s="504"/>
      <c r="D137" s="279" t="s">
        <v>30</v>
      </c>
      <c r="E137" s="281"/>
      <c r="F137" s="277"/>
      <c r="G137" s="277"/>
      <c r="H137" s="277"/>
      <c r="I137" s="277"/>
      <c r="J137" s="175"/>
      <c r="K137" s="275"/>
      <c r="L137" s="175"/>
      <c r="M137" s="518"/>
      <c r="N137" s="519"/>
      <c r="O137" s="519"/>
      <c r="P137" s="511"/>
      <c r="Q137" s="519"/>
      <c r="R137" s="510"/>
      <c r="S137" s="510"/>
      <c r="T137" s="511"/>
      <c r="U137" s="511"/>
      <c r="V137" s="511"/>
      <c r="W137" s="519"/>
    </row>
    <row r="138" spans="1:23" ht="12.75">
      <c r="A138" s="502"/>
      <c r="B138" s="504"/>
      <c r="C138" s="504"/>
      <c r="D138" s="279" t="s">
        <v>31</v>
      </c>
      <c r="E138" s="278">
        <v>0</v>
      </c>
      <c r="F138" s="277"/>
      <c r="G138" s="277"/>
      <c r="H138" s="277"/>
      <c r="I138" s="276">
        <v>66417407</v>
      </c>
      <c r="J138" s="175"/>
      <c r="K138" s="275"/>
      <c r="L138" s="175"/>
      <c r="M138" s="518"/>
      <c r="N138" s="519"/>
      <c r="O138" s="519"/>
      <c r="P138" s="511"/>
      <c r="Q138" s="519"/>
      <c r="R138" s="510"/>
      <c r="S138" s="510"/>
      <c r="T138" s="511"/>
      <c r="U138" s="511"/>
      <c r="V138" s="511"/>
      <c r="W138" s="519"/>
    </row>
    <row r="139" spans="1:23" ht="10.5" customHeight="1">
      <c r="A139" s="520">
        <v>14</v>
      </c>
      <c r="B139" s="503" t="s">
        <v>144</v>
      </c>
      <c r="C139" s="503" t="s">
        <v>225</v>
      </c>
      <c r="D139" s="279" t="s">
        <v>28</v>
      </c>
      <c r="E139" s="281">
        <v>1</v>
      </c>
      <c r="F139" s="277"/>
      <c r="G139" s="277"/>
      <c r="H139" s="277"/>
      <c r="I139" s="277">
        <v>0.25</v>
      </c>
      <c r="J139" s="175"/>
      <c r="K139" s="275"/>
      <c r="L139" s="175"/>
      <c r="M139" s="521" t="s">
        <v>224</v>
      </c>
      <c r="N139" s="522" t="s">
        <v>223</v>
      </c>
      <c r="O139" s="494" t="s">
        <v>223</v>
      </c>
      <c r="P139" s="498" t="s">
        <v>173</v>
      </c>
      <c r="Q139" s="494" t="s">
        <v>222</v>
      </c>
      <c r="R139" s="499">
        <v>234639</v>
      </c>
      <c r="S139" s="499">
        <v>225437</v>
      </c>
      <c r="T139" s="494" t="s">
        <v>169</v>
      </c>
      <c r="U139" s="494" t="s">
        <v>169</v>
      </c>
      <c r="V139" s="494" t="s">
        <v>169</v>
      </c>
      <c r="W139" s="499">
        <v>460076</v>
      </c>
    </row>
    <row r="140" spans="1:23" ht="12.75">
      <c r="A140" s="502"/>
      <c r="B140" s="504"/>
      <c r="C140" s="504"/>
      <c r="D140" s="279" t="s">
        <v>29</v>
      </c>
      <c r="E140" s="278">
        <v>592217000</v>
      </c>
      <c r="F140" s="284"/>
      <c r="G140" s="284"/>
      <c r="H140" s="283"/>
      <c r="I140" s="278">
        <v>90110000</v>
      </c>
      <c r="J140" s="175"/>
      <c r="K140" s="282"/>
      <c r="L140" s="172"/>
      <c r="M140" s="506"/>
      <c r="N140" s="509"/>
      <c r="O140" s="495"/>
      <c r="P140" s="495"/>
      <c r="Q140" s="495"/>
      <c r="R140" s="495"/>
      <c r="S140" s="495"/>
      <c r="T140" s="495"/>
      <c r="U140" s="495"/>
      <c r="V140" s="495"/>
      <c r="W140" s="495"/>
    </row>
    <row r="141" spans="1:23" ht="12.75">
      <c r="A141" s="502"/>
      <c r="B141" s="504"/>
      <c r="C141" s="504"/>
      <c r="D141" s="279" t="s">
        <v>30</v>
      </c>
      <c r="E141" s="281"/>
      <c r="F141" s="277"/>
      <c r="G141" s="277"/>
      <c r="H141" s="277"/>
      <c r="I141" s="277"/>
      <c r="J141" s="175"/>
      <c r="K141" s="275"/>
      <c r="L141" s="175"/>
      <c r="M141" s="506"/>
      <c r="N141" s="509"/>
      <c r="O141" s="495"/>
      <c r="P141" s="495"/>
      <c r="Q141" s="495"/>
      <c r="R141" s="495"/>
      <c r="S141" s="495"/>
      <c r="T141" s="495"/>
      <c r="U141" s="495"/>
      <c r="V141" s="495"/>
      <c r="W141" s="495"/>
    </row>
    <row r="142" spans="1:23" ht="12.75">
      <c r="A142" s="502"/>
      <c r="B142" s="504"/>
      <c r="C142" s="504"/>
      <c r="D142" s="279" t="s">
        <v>31</v>
      </c>
      <c r="E142" s="278">
        <v>18586968</v>
      </c>
      <c r="F142" s="277"/>
      <c r="G142" s="277"/>
      <c r="H142" s="277"/>
      <c r="I142" s="276">
        <v>18586968</v>
      </c>
      <c r="J142" s="175"/>
      <c r="K142" s="275"/>
      <c r="L142" s="175"/>
      <c r="M142" s="506"/>
      <c r="N142" s="523"/>
      <c r="O142" s="496"/>
      <c r="P142" s="496"/>
      <c r="Q142" s="496"/>
      <c r="R142" s="496"/>
      <c r="S142" s="496"/>
      <c r="T142" s="496"/>
      <c r="U142" s="496"/>
      <c r="V142" s="496"/>
      <c r="W142" s="496"/>
    </row>
    <row r="143" spans="1:23" ht="12.75">
      <c r="A143" s="501">
        <v>15</v>
      </c>
      <c r="B143" s="503" t="s">
        <v>138</v>
      </c>
      <c r="C143" s="503" t="s">
        <v>221</v>
      </c>
      <c r="D143" s="279" t="s">
        <v>28</v>
      </c>
      <c r="E143" s="281">
        <v>4</v>
      </c>
      <c r="F143" s="277"/>
      <c r="G143" s="277"/>
      <c r="H143" s="277"/>
      <c r="I143" s="277">
        <v>4</v>
      </c>
      <c r="J143" s="175"/>
      <c r="K143" s="275"/>
      <c r="L143" s="175"/>
      <c r="M143" s="505" t="s">
        <v>220</v>
      </c>
      <c r="N143" s="508" t="s">
        <v>182</v>
      </c>
      <c r="O143" s="497" t="s">
        <v>219</v>
      </c>
      <c r="P143" s="497" t="s">
        <v>218</v>
      </c>
      <c r="Q143" s="497" t="s">
        <v>218</v>
      </c>
      <c r="R143" s="500">
        <v>3861626</v>
      </c>
      <c r="S143" s="500">
        <v>4118375</v>
      </c>
      <c r="T143" s="497" t="s">
        <v>183</v>
      </c>
      <c r="U143" s="497" t="s">
        <v>184</v>
      </c>
      <c r="V143" s="497" t="s">
        <v>183</v>
      </c>
      <c r="W143" s="500">
        <v>7980001</v>
      </c>
    </row>
    <row r="144" spans="1:23" ht="12.75">
      <c r="A144" s="502"/>
      <c r="B144" s="504"/>
      <c r="C144" s="504"/>
      <c r="D144" s="279" t="s">
        <v>29</v>
      </c>
      <c r="E144" s="278">
        <v>629964000</v>
      </c>
      <c r="F144" s="284"/>
      <c r="G144" s="284"/>
      <c r="H144" s="283"/>
      <c r="I144" s="278">
        <v>119402000</v>
      </c>
      <c r="J144" s="175"/>
      <c r="K144" s="282"/>
      <c r="L144" s="172"/>
      <c r="M144" s="506"/>
      <c r="N144" s="509"/>
      <c r="O144" s="495"/>
      <c r="P144" s="495"/>
      <c r="Q144" s="495"/>
      <c r="R144" s="495"/>
      <c r="S144" s="495"/>
      <c r="T144" s="495"/>
      <c r="U144" s="495"/>
      <c r="V144" s="495"/>
      <c r="W144" s="495"/>
    </row>
    <row r="145" spans="1:23" ht="12.75">
      <c r="A145" s="502"/>
      <c r="B145" s="504"/>
      <c r="C145" s="504"/>
      <c r="D145" s="279" t="s">
        <v>30</v>
      </c>
      <c r="E145" s="281"/>
      <c r="F145" s="277"/>
      <c r="G145" s="277"/>
      <c r="H145" s="277"/>
      <c r="I145" s="277"/>
      <c r="J145" s="175"/>
      <c r="K145" s="280"/>
      <c r="L145" s="175"/>
      <c r="M145" s="506"/>
      <c r="N145" s="509"/>
      <c r="O145" s="495"/>
      <c r="P145" s="495"/>
      <c r="Q145" s="495"/>
      <c r="R145" s="495"/>
      <c r="S145" s="495"/>
      <c r="T145" s="495"/>
      <c r="U145" s="495"/>
      <c r="V145" s="495"/>
      <c r="W145" s="495"/>
    </row>
    <row r="146" spans="1:23" ht="12.75">
      <c r="A146" s="502"/>
      <c r="B146" s="504"/>
      <c r="C146" s="504"/>
      <c r="D146" s="279" t="s">
        <v>31</v>
      </c>
      <c r="E146" s="278">
        <v>260228091</v>
      </c>
      <c r="F146" s="277"/>
      <c r="G146" s="277"/>
      <c r="H146" s="277"/>
      <c r="I146" s="276">
        <v>56482233</v>
      </c>
      <c r="J146" s="175"/>
      <c r="K146" s="275"/>
      <c r="L146" s="175"/>
      <c r="M146" s="507"/>
      <c r="N146" s="509"/>
      <c r="O146" s="495"/>
      <c r="P146" s="495"/>
      <c r="Q146" s="495"/>
      <c r="R146" s="495"/>
      <c r="S146" s="495"/>
      <c r="T146" s="495"/>
      <c r="U146" s="495"/>
      <c r="V146" s="495"/>
      <c r="W146" s="495"/>
    </row>
    <row r="147" spans="1:23" ht="22.5">
      <c r="A147" s="512" t="s">
        <v>34</v>
      </c>
      <c r="B147" s="513"/>
      <c r="C147" s="514"/>
      <c r="D147" s="166" t="s">
        <v>32</v>
      </c>
      <c r="E147" s="273">
        <f>E144+E140+E136+E132+E128+E124+E120+E116+E112+E88+E84+E80+E16+E12+E8</f>
        <v>23740059000</v>
      </c>
      <c r="F147" s="274">
        <f>F144+F140+F136+F132+F128+F124+F120+F116+F112+F89+F84+F80+F16+F12+F8</f>
        <v>0</v>
      </c>
      <c r="G147" s="274">
        <f>G144+G140+G136+G132+G128+G124+G120+G116+G112+G89+G84+G80+G16+G12+G8</f>
        <v>0</v>
      </c>
      <c r="H147" s="274">
        <f>H144+H140+H136+H132+H128+H124+H120+H116+H112+H89+H84+H80+H16+H12+H8</f>
        <v>0</v>
      </c>
      <c r="I147" s="273">
        <f>I144+I140+I136+I132+I128+I124+I120+I116+I112+I88+I84+I80+I16+I12+I8</f>
        <v>2342574573</v>
      </c>
      <c r="J147" s="167"/>
      <c r="K147" s="167">
        <f>K144+K140+K136+K132+K128+K124+K120+K116+K112+K88+K84+K80+K16+K12+K8</f>
        <v>0</v>
      </c>
      <c r="L147" s="272"/>
      <c r="M147" s="517"/>
      <c r="N147" s="517"/>
      <c r="O147" s="517"/>
      <c r="P147" s="517"/>
      <c r="Q147" s="517"/>
      <c r="R147" s="517"/>
      <c r="S147" s="517"/>
      <c r="T147" s="517"/>
      <c r="U147" s="517"/>
      <c r="V147" s="517"/>
      <c r="W147" s="517"/>
    </row>
    <row r="148" spans="1:23" ht="12.75">
      <c r="A148" s="515"/>
      <c r="B148" s="516"/>
      <c r="C148" s="516"/>
      <c r="D148" s="271" t="s">
        <v>33</v>
      </c>
      <c r="E148" s="270">
        <f>E146+E142+E138+E134+E130+E126+E122+E118+E114+E90+E86+E18+E14+E82</f>
        <v>5017695235</v>
      </c>
      <c r="F148" s="269"/>
      <c r="G148" s="269"/>
      <c r="H148" s="269"/>
      <c r="I148" s="268">
        <f>I146+I142+I138+I134+I130+I126+I122+I118+I114+I90+I86+I18+I14+I82</f>
        <v>1996145604</v>
      </c>
      <c r="J148" s="164"/>
      <c r="K148" s="165"/>
      <c r="L148" s="267"/>
      <c r="M148" s="517"/>
      <c r="N148" s="517"/>
      <c r="O148" s="517"/>
      <c r="P148" s="517"/>
      <c r="Q148" s="517"/>
      <c r="R148" s="517"/>
      <c r="S148" s="517"/>
      <c r="T148" s="517"/>
      <c r="U148" s="517"/>
      <c r="V148" s="517"/>
      <c r="W148" s="517"/>
    </row>
  </sheetData>
  <mergeCells count="452">
    <mergeCell ref="A1:D4"/>
    <mergeCell ref="E1:W1"/>
    <mergeCell ref="E2:W2"/>
    <mergeCell ref="F3:W3"/>
    <mergeCell ref="F4:W4"/>
    <mergeCell ref="A5:A6"/>
    <mergeCell ref="B5:B6"/>
    <mergeCell ref="C5:C6"/>
    <mergeCell ref="D5:D6"/>
    <mergeCell ref="E5:E6"/>
    <mergeCell ref="F5:H5"/>
    <mergeCell ref="M5:Q5"/>
    <mergeCell ref="R5:W5"/>
    <mergeCell ref="A7:A10"/>
    <mergeCell ref="B7:B10"/>
    <mergeCell ref="C7:C10"/>
    <mergeCell ref="M7:M10"/>
    <mergeCell ref="N7:N10"/>
    <mergeCell ref="O7:O10"/>
    <mergeCell ref="P7:P10"/>
    <mergeCell ref="Q7:Q10"/>
    <mergeCell ref="R7:R10"/>
    <mergeCell ref="S7:S10"/>
    <mergeCell ref="T7:T10"/>
    <mergeCell ref="U7:U10"/>
    <mergeCell ref="V7:V10"/>
    <mergeCell ref="W7:W10"/>
    <mergeCell ref="A11:A14"/>
    <mergeCell ref="B11:B14"/>
    <mergeCell ref="C11:C14"/>
    <mergeCell ref="M11:M14"/>
    <mergeCell ref="N11:N14"/>
    <mergeCell ref="O11:O14"/>
    <mergeCell ref="P11:P14"/>
    <mergeCell ref="Q11:Q14"/>
    <mergeCell ref="R11:R14"/>
    <mergeCell ref="S11:S14"/>
    <mergeCell ref="T11:T14"/>
    <mergeCell ref="U11:U14"/>
    <mergeCell ref="V11:V14"/>
    <mergeCell ref="W11:W14"/>
    <mergeCell ref="A15:A18"/>
    <mergeCell ref="B15:B18"/>
    <mergeCell ref="C15:C18"/>
    <mergeCell ref="M15:M18"/>
    <mergeCell ref="N15:N18"/>
    <mergeCell ref="O15:O18"/>
    <mergeCell ref="P15:P18"/>
    <mergeCell ref="Q15:Q18"/>
    <mergeCell ref="R15:R18"/>
    <mergeCell ref="S15:S18"/>
    <mergeCell ref="T15:T18"/>
    <mergeCell ref="U15:U18"/>
    <mergeCell ref="V15:V18"/>
    <mergeCell ref="W15:W18"/>
    <mergeCell ref="Q19:Q22"/>
    <mergeCell ref="R19:R22"/>
    <mergeCell ref="S19:S22"/>
    <mergeCell ref="T19:T22"/>
    <mergeCell ref="U19:U22"/>
    <mergeCell ref="V19:V22"/>
    <mergeCell ref="W19:W22"/>
    <mergeCell ref="C23:C26"/>
    <mergeCell ref="M23:M26"/>
    <mergeCell ref="N23:N26"/>
    <mergeCell ref="O23:O26"/>
    <mergeCell ref="P23:P26"/>
    <mergeCell ref="Q23:Q26"/>
    <mergeCell ref="R23:R26"/>
    <mergeCell ref="S23:S26"/>
    <mergeCell ref="T23:T26"/>
    <mergeCell ref="C19:C22"/>
    <mergeCell ref="M19:M22"/>
    <mergeCell ref="N19:N22"/>
    <mergeCell ref="O19:O22"/>
    <mergeCell ref="P19:P22"/>
    <mergeCell ref="U23:U26"/>
    <mergeCell ref="V23:V26"/>
    <mergeCell ref="W23:W26"/>
    <mergeCell ref="C27:C30"/>
    <mergeCell ref="M27:M30"/>
    <mergeCell ref="N27:N30"/>
    <mergeCell ref="O27:O30"/>
    <mergeCell ref="P27:P30"/>
    <mergeCell ref="Q27:Q30"/>
    <mergeCell ref="R27:R30"/>
    <mergeCell ref="S27:S30"/>
    <mergeCell ref="T27:T30"/>
    <mergeCell ref="U27:U30"/>
    <mergeCell ref="V27:V30"/>
    <mergeCell ref="W27:W30"/>
    <mergeCell ref="C31:C34"/>
    <mergeCell ref="M31:M34"/>
    <mergeCell ref="N31:N34"/>
    <mergeCell ref="O31:O34"/>
    <mergeCell ref="P31:P34"/>
    <mergeCell ref="Q31:Q34"/>
    <mergeCell ref="R31:R34"/>
    <mergeCell ref="S31:S34"/>
    <mergeCell ref="T31:T34"/>
    <mergeCell ref="U31:U34"/>
    <mergeCell ref="V31:V34"/>
    <mergeCell ref="W31:W34"/>
    <mergeCell ref="C35:C38"/>
    <mergeCell ref="M35:M38"/>
    <mergeCell ref="N35:N38"/>
    <mergeCell ref="O35:O38"/>
    <mergeCell ref="P35:P38"/>
    <mergeCell ref="Q35:Q38"/>
    <mergeCell ref="R35:R38"/>
    <mergeCell ref="S35:S38"/>
    <mergeCell ref="T35:T38"/>
    <mergeCell ref="U35:U38"/>
    <mergeCell ref="V35:V38"/>
    <mergeCell ref="W35:W38"/>
    <mergeCell ref="C39:C42"/>
    <mergeCell ref="M39:M42"/>
    <mergeCell ref="N39:N42"/>
    <mergeCell ref="O39:O42"/>
    <mergeCell ref="P39:P42"/>
    <mergeCell ref="Q39:Q42"/>
    <mergeCell ref="R39:R42"/>
    <mergeCell ref="S39:S42"/>
    <mergeCell ref="T39:T42"/>
    <mergeCell ref="U39:U42"/>
    <mergeCell ref="V39:V42"/>
    <mergeCell ref="W39:W42"/>
    <mergeCell ref="C43:C46"/>
    <mergeCell ref="M43:M46"/>
    <mergeCell ref="N43:N46"/>
    <mergeCell ref="O43:O46"/>
    <mergeCell ref="P43:P46"/>
    <mergeCell ref="U43:U46"/>
    <mergeCell ref="V43:V46"/>
    <mergeCell ref="W43:W46"/>
    <mergeCell ref="C47:C50"/>
    <mergeCell ref="P47:P50"/>
    <mergeCell ref="Q47:Q50"/>
    <mergeCell ref="R47:R50"/>
    <mergeCell ref="S47:S50"/>
    <mergeCell ref="T47:T50"/>
    <mergeCell ref="U47:U50"/>
    <mergeCell ref="V47:V50"/>
    <mergeCell ref="W47:W50"/>
    <mergeCell ref="M48:M50"/>
    <mergeCell ref="N48:N50"/>
    <mergeCell ref="O48:O50"/>
    <mergeCell ref="C59:C62"/>
    <mergeCell ref="P59:P62"/>
    <mergeCell ref="Q59:Q62"/>
    <mergeCell ref="R59:R62"/>
    <mergeCell ref="S59:S62"/>
    <mergeCell ref="T59:T62"/>
    <mergeCell ref="Q43:Q46"/>
    <mergeCell ref="R43:R46"/>
    <mergeCell ref="S43:S46"/>
    <mergeCell ref="T43:T46"/>
    <mergeCell ref="C51:C54"/>
    <mergeCell ref="M51:M54"/>
    <mergeCell ref="N51:N54"/>
    <mergeCell ref="O51:O54"/>
    <mergeCell ref="V51:V54"/>
    <mergeCell ref="W51:W54"/>
    <mergeCell ref="C55:C58"/>
    <mergeCell ref="M55:M58"/>
    <mergeCell ref="N55:N58"/>
    <mergeCell ref="O55:O58"/>
    <mergeCell ref="P55:P58"/>
    <mergeCell ref="Q55:Q58"/>
    <mergeCell ref="R55:R58"/>
    <mergeCell ref="S55:S58"/>
    <mergeCell ref="M60:M62"/>
    <mergeCell ref="N60:N62"/>
    <mergeCell ref="O60:O62"/>
    <mergeCell ref="P51:P54"/>
    <mergeCell ref="Q51:Q54"/>
    <mergeCell ref="R51:R54"/>
    <mergeCell ref="S51:S54"/>
    <mergeCell ref="T51:T54"/>
    <mergeCell ref="U51:U54"/>
    <mergeCell ref="T55:T58"/>
    <mergeCell ref="U55:U58"/>
    <mergeCell ref="V55:V58"/>
    <mergeCell ref="W55:W58"/>
    <mergeCell ref="R63:R66"/>
    <mergeCell ref="S63:S66"/>
    <mergeCell ref="T63:T66"/>
    <mergeCell ref="U63:U66"/>
    <mergeCell ref="V63:V66"/>
    <mergeCell ref="W63:W66"/>
    <mergeCell ref="U59:U62"/>
    <mergeCell ref="V59:V62"/>
    <mergeCell ref="W59:W62"/>
    <mergeCell ref="U67:U70"/>
    <mergeCell ref="V67:V70"/>
    <mergeCell ref="W67:W70"/>
    <mergeCell ref="C63:C66"/>
    <mergeCell ref="M63:M66"/>
    <mergeCell ref="N63:N66"/>
    <mergeCell ref="O63:O66"/>
    <mergeCell ref="P63:P66"/>
    <mergeCell ref="Q63:Q66"/>
    <mergeCell ref="C67:C70"/>
    <mergeCell ref="M67:M70"/>
    <mergeCell ref="N67:N70"/>
    <mergeCell ref="O67:O70"/>
    <mergeCell ref="P67:P70"/>
    <mergeCell ref="Q67:Q70"/>
    <mergeCell ref="R67:R70"/>
    <mergeCell ref="S67:S70"/>
    <mergeCell ref="T67:T70"/>
    <mergeCell ref="U75:U78"/>
    <mergeCell ref="V75:V78"/>
    <mergeCell ref="W75:W78"/>
    <mergeCell ref="C71:C74"/>
    <mergeCell ref="P71:P74"/>
    <mergeCell ref="Q71:Q74"/>
    <mergeCell ref="R71:R74"/>
    <mergeCell ref="S71:S74"/>
    <mergeCell ref="T71:T74"/>
    <mergeCell ref="U71:U74"/>
    <mergeCell ref="V71:V74"/>
    <mergeCell ref="W71:W74"/>
    <mergeCell ref="M72:M74"/>
    <mergeCell ref="N72:N74"/>
    <mergeCell ref="O72:O74"/>
    <mergeCell ref="C75:C78"/>
    <mergeCell ref="M75:M78"/>
    <mergeCell ref="N75:N78"/>
    <mergeCell ref="O75:O78"/>
    <mergeCell ref="P75:P78"/>
    <mergeCell ref="Q75:Q78"/>
    <mergeCell ref="R75:R78"/>
    <mergeCell ref="S75:S78"/>
    <mergeCell ref="T75:T78"/>
    <mergeCell ref="C87:C90"/>
    <mergeCell ref="M87:M90"/>
    <mergeCell ref="N87:N90"/>
    <mergeCell ref="O87:O90"/>
    <mergeCell ref="R83:R86"/>
    <mergeCell ref="W83:W86"/>
    <mergeCell ref="C79:C82"/>
    <mergeCell ref="M79:W82"/>
    <mergeCell ref="A83:A86"/>
    <mergeCell ref="B83:B86"/>
    <mergeCell ref="C83:C86"/>
    <mergeCell ref="M83:M86"/>
    <mergeCell ref="N83:N86"/>
    <mergeCell ref="O83:O86"/>
    <mergeCell ref="P83:P86"/>
    <mergeCell ref="A19:A82"/>
    <mergeCell ref="B19:B82"/>
    <mergeCell ref="O91:O94"/>
    <mergeCell ref="P91:P94"/>
    <mergeCell ref="S83:S86"/>
    <mergeCell ref="T83:T86"/>
    <mergeCell ref="U83:U86"/>
    <mergeCell ref="V83:V86"/>
    <mergeCell ref="R91:R94"/>
    <mergeCell ref="S91:S94"/>
    <mergeCell ref="T91:T94"/>
    <mergeCell ref="U91:U94"/>
    <mergeCell ref="V91:V94"/>
    <mergeCell ref="U87:U90"/>
    <mergeCell ref="Q83:Q86"/>
    <mergeCell ref="A87:A90"/>
    <mergeCell ref="B87:B90"/>
    <mergeCell ref="W95:W98"/>
    <mergeCell ref="C99:C102"/>
    <mergeCell ref="H99:H102"/>
    <mergeCell ref="M99:M102"/>
    <mergeCell ref="N99:N102"/>
    <mergeCell ref="O99:O102"/>
    <mergeCell ref="P99:P102"/>
    <mergeCell ref="Q99:Q102"/>
    <mergeCell ref="Q91:Q94"/>
    <mergeCell ref="P87:P90"/>
    <mergeCell ref="Q87:Q90"/>
    <mergeCell ref="R87:R90"/>
    <mergeCell ref="S87:S90"/>
    <mergeCell ref="T87:T90"/>
    <mergeCell ref="W91:W94"/>
    <mergeCell ref="V87:V90"/>
    <mergeCell ref="W87:W90"/>
    <mergeCell ref="A91:A114"/>
    <mergeCell ref="B91:B114"/>
    <mergeCell ref="C91:C94"/>
    <mergeCell ref="M91:M94"/>
    <mergeCell ref="N91:N94"/>
    <mergeCell ref="U95:U98"/>
    <mergeCell ref="V95:V98"/>
    <mergeCell ref="C95:C98"/>
    <mergeCell ref="H95:H98"/>
    <mergeCell ref="M95:M98"/>
    <mergeCell ref="N95:N98"/>
    <mergeCell ref="O95:O98"/>
    <mergeCell ref="P95:P98"/>
    <mergeCell ref="R99:R102"/>
    <mergeCell ref="S99:S102"/>
    <mergeCell ref="Q95:Q98"/>
    <mergeCell ref="R95:R98"/>
    <mergeCell ref="S95:S98"/>
    <mergeCell ref="T95:T98"/>
    <mergeCell ref="T99:T102"/>
    <mergeCell ref="U99:U102"/>
    <mergeCell ref="V99:V102"/>
    <mergeCell ref="W99:W102"/>
    <mergeCell ref="C103:C106"/>
    <mergeCell ref="H103:H106"/>
    <mergeCell ref="M103:M106"/>
    <mergeCell ref="N103:N106"/>
    <mergeCell ref="O103:O106"/>
    <mergeCell ref="P103:P106"/>
    <mergeCell ref="W103:W106"/>
    <mergeCell ref="W111:W114"/>
    <mergeCell ref="C111:C114"/>
    <mergeCell ref="M111:M114"/>
    <mergeCell ref="N111:N114"/>
    <mergeCell ref="O111:O114"/>
    <mergeCell ref="P111:P114"/>
    <mergeCell ref="Q111:Q114"/>
    <mergeCell ref="T111:T114"/>
    <mergeCell ref="U111:U114"/>
    <mergeCell ref="V111:V114"/>
    <mergeCell ref="T103:T106"/>
    <mergeCell ref="U103:U106"/>
    <mergeCell ref="V103:V106"/>
    <mergeCell ref="C107:C110"/>
    <mergeCell ref="M107:M110"/>
    <mergeCell ref="N107:N110"/>
    <mergeCell ref="O107:O110"/>
    <mergeCell ref="P107:P110"/>
    <mergeCell ref="Q107:Q110"/>
    <mergeCell ref="R111:R114"/>
    <mergeCell ref="S111:S114"/>
    <mergeCell ref="P115:P118"/>
    <mergeCell ref="Q115:Q118"/>
    <mergeCell ref="R115:R118"/>
    <mergeCell ref="S115:S118"/>
    <mergeCell ref="Q103:Q106"/>
    <mergeCell ref="R103:R106"/>
    <mergeCell ref="S103:S106"/>
    <mergeCell ref="A127:A130"/>
    <mergeCell ref="B127:B130"/>
    <mergeCell ref="C127:C130"/>
    <mergeCell ref="M127:M130"/>
    <mergeCell ref="N127:N130"/>
    <mergeCell ref="O127:O130"/>
    <mergeCell ref="V115:V118"/>
    <mergeCell ref="W115:W118"/>
    <mergeCell ref="A119:A122"/>
    <mergeCell ref="B119:B122"/>
    <mergeCell ref="C119:C122"/>
    <mergeCell ref="M119:M122"/>
    <mergeCell ref="N119:N122"/>
    <mergeCell ref="O119:O122"/>
    <mergeCell ref="P119:P122"/>
    <mergeCell ref="Q119:Q122"/>
    <mergeCell ref="R119:R122"/>
    <mergeCell ref="S119:S122"/>
    <mergeCell ref="T119:T122"/>
    <mergeCell ref="U119:U122"/>
    <mergeCell ref="V119:V122"/>
    <mergeCell ref="W119:W122"/>
    <mergeCell ref="C115:C118"/>
    <mergeCell ref="M115:M118"/>
    <mergeCell ref="A123:A126"/>
    <mergeCell ref="B123:B126"/>
    <mergeCell ref="C123:C126"/>
    <mergeCell ref="M123:M126"/>
    <mergeCell ref="N123:N126"/>
    <mergeCell ref="O123:O126"/>
    <mergeCell ref="T115:T118"/>
    <mergeCell ref="U115:U118"/>
    <mergeCell ref="A115:A118"/>
    <mergeCell ref="B115:B118"/>
    <mergeCell ref="N115:N118"/>
    <mergeCell ref="O115:O118"/>
    <mergeCell ref="W127:W130"/>
    <mergeCell ref="V123:V126"/>
    <mergeCell ref="W123:W126"/>
    <mergeCell ref="R123:R126"/>
    <mergeCell ref="S123:S126"/>
    <mergeCell ref="T123:T126"/>
    <mergeCell ref="U123:U126"/>
    <mergeCell ref="O131:O134"/>
    <mergeCell ref="R127:R130"/>
    <mergeCell ref="S127:S130"/>
    <mergeCell ref="T127:T130"/>
    <mergeCell ref="U127:U130"/>
    <mergeCell ref="V127:V130"/>
    <mergeCell ref="S131:S134"/>
    <mergeCell ref="T131:T134"/>
    <mergeCell ref="U131:U134"/>
    <mergeCell ref="P127:P130"/>
    <mergeCell ref="Q127:Q130"/>
    <mergeCell ref="P123:P126"/>
    <mergeCell ref="Q123:Q126"/>
    <mergeCell ref="P131:P134"/>
    <mergeCell ref="Q131:Q134"/>
    <mergeCell ref="R131:R134"/>
    <mergeCell ref="U135:U138"/>
    <mergeCell ref="V135:V138"/>
    <mergeCell ref="W135:W138"/>
    <mergeCell ref="V131:V134"/>
    <mergeCell ref="W131:W134"/>
    <mergeCell ref="A135:A138"/>
    <mergeCell ref="B135:B138"/>
    <mergeCell ref="C135:C138"/>
    <mergeCell ref="M135:M138"/>
    <mergeCell ref="N135:N138"/>
    <mergeCell ref="A131:A134"/>
    <mergeCell ref="B131:B134"/>
    <mergeCell ref="C131:C134"/>
    <mergeCell ref="M131:M134"/>
    <mergeCell ref="N131:N134"/>
    <mergeCell ref="A139:A142"/>
    <mergeCell ref="B139:B142"/>
    <mergeCell ref="C139:C142"/>
    <mergeCell ref="M139:M142"/>
    <mergeCell ref="N139:N142"/>
    <mergeCell ref="R135:R138"/>
    <mergeCell ref="S135:S138"/>
    <mergeCell ref="T135:T138"/>
    <mergeCell ref="A147:C148"/>
    <mergeCell ref="M147:W148"/>
    <mergeCell ref="R143:R146"/>
    <mergeCell ref="S143:S146"/>
    <mergeCell ref="T143:T146"/>
    <mergeCell ref="U143:U146"/>
    <mergeCell ref="O135:O138"/>
    <mergeCell ref="P135:P138"/>
    <mergeCell ref="Q135:Q138"/>
    <mergeCell ref="W143:W146"/>
    <mergeCell ref="V139:V142"/>
    <mergeCell ref="W139:W142"/>
    <mergeCell ref="A143:A146"/>
    <mergeCell ref="B143:B146"/>
    <mergeCell ref="C143:C146"/>
    <mergeCell ref="M143:M146"/>
    <mergeCell ref="N143:N146"/>
    <mergeCell ref="O143:O146"/>
    <mergeCell ref="O139:O142"/>
    <mergeCell ref="T139:T142"/>
    <mergeCell ref="U139:U142"/>
    <mergeCell ref="P143:P146"/>
    <mergeCell ref="Q143:Q146"/>
    <mergeCell ref="P139:P142"/>
    <mergeCell ref="Q139:Q142"/>
    <mergeCell ref="R139:R142"/>
    <mergeCell ref="S139:S142"/>
    <mergeCell ref="V143:V146"/>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2014-02-14T15:16:27Z</cp:lastPrinted>
  <dcterms:created xsi:type="dcterms:W3CDTF">2010-03-25T16:40:43Z</dcterms:created>
  <dcterms:modified xsi:type="dcterms:W3CDTF">2021-06-19T04:16:09Z</dcterms:modified>
  <cp:category/>
  <cp:version/>
  <cp:contentType/>
  <cp:contentStatus/>
</cp:coreProperties>
</file>