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F9C8ADCF-21A5-4526-8833-11210B2597DC}" xr6:coauthVersionLast="41" xr6:coauthVersionMax="41" xr10:uidLastSave="{00000000-0000-0000-0000-000000000000}"/>
  <bookViews>
    <workbookView xWindow="-120" yWindow="-120" windowWidth="20730" windowHeight="11160" tabRatio="669" activeTab="1" xr2:uid="{00000000-000D-0000-FFFF-FFFF00000000}"/>
  </bookViews>
  <sheets>
    <sheet name="GESTIÓN" sheetId="5" r:id="rId1"/>
    <sheet name="INVERSIÓN" sheetId="6" r:id="rId2"/>
    <sheet name="ACTIVIDADES" sheetId="7" r:id="rId3"/>
    <sheet name="TERRITORIALIZACIÓN" sheetId="11" r:id="rId4"/>
  </sheets>
  <externalReferences>
    <externalReference r:id="rId5"/>
  </externalReferences>
  <definedNames>
    <definedName name="_xlnm.Print_Area" localSheetId="2">ACTIVIDADES!$A$1:$V$107</definedName>
    <definedName name="_xlnm.Print_Area" localSheetId="0">GESTIÓN!$A$1:$AW$30</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25" i="5" l="1"/>
  <c r="AQ25" i="5"/>
  <c r="AR15" i="5" l="1"/>
  <c r="AQ18" i="5"/>
  <c r="S97" i="7" l="1"/>
  <c r="AL99" i="6"/>
  <c r="AO99" i="6"/>
  <c r="AP98" i="6"/>
  <c r="AP97" i="6"/>
  <c r="AO97" i="6"/>
  <c r="AP95" i="6"/>
  <c r="AO95" i="6"/>
  <c r="AP94" i="6"/>
  <c r="AD92" i="6"/>
  <c r="AL92" i="6" s="1"/>
  <c r="AA92" i="6"/>
  <c r="AO91" i="6"/>
  <c r="AO89" i="6"/>
  <c r="AP74" i="6"/>
  <c r="AO74" i="6"/>
  <c r="AO73" i="6"/>
  <c r="AO71" i="6"/>
  <c r="AL69" i="6"/>
  <c r="AO69" i="6" s="1"/>
  <c r="AP69" i="6"/>
  <c r="AO67" i="6"/>
  <c r="AO66" i="6"/>
  <c r="AP65" i="6"/>
  <c r="AO65" i="6"/>
  <c r="AO64" i="6"/>
  <c r="AP61" i="6"/>
  <c r="AO61" i="6"/>
  <c r="AO60" i="6"/>
  <c r="AO59" i="6"/>
  <c r="AO58" i="6"/>
  <c r="AO57" i="6"/>
  <c r="AL56" i="6"/>
  <c r="AP56" i="6" s="1"/>
  <c r="AA56" i="6"/>
  <c r="AO55" i="6"/>
  <c r="AO53" i="6"/>
  <c r="AP52" i="6"/>
  <c r="AO52" i="6"/>
  <c r="AA14" i="6"/>
  <c r="AL57" i="6"/>
  <c r="AO51" i="6"/>
  <c r="AP50" i="6"/>
  <c r="AO50" i="6"/>
  <c r="AO49" i="6"/>
  <c r="AO47" i="6"/>
  <c r="AP46" i="6"/>
  <c r="AO46" i="6"/>
  <c r="AO42" i="6"/>
  <c r="AO43" i="6"/>
  <c r="AO41" i="6"/>
  <c r="AL45" i="6"/>
  <c r="AO45" i="6" s="1"/>
  <c r="AL39" i="6"/>
  <c r="AK39" i="6"/>
  <c r="AP38" i="6"/>
  <c r="AO37" i="6"/>
  <c r="AO35" i="6"/>
  <c r="AP34" i="6"/>
  <c r="AO34" i="6"/>
  <c r="AL33" i="6"/>
  <c r="AO33" i="6" s="1"/>
  <c r="AP28" i="6"/>
  <c r="AP32" i="6"/>
  <c r="AO32" i="6"/>
  <c r="AO31" i="6"/>
  <c r="AO29" i="6"/>
  <c r="AO28" i="6"/>
  <c r="AP26" i="6"/>
  <c r="AO26" i="6"/>
  <c r="AP25" i="6"/>
  <c r="AO25" i="6"/>
  <c r="AP23" i="6"/>
  <c r="AO23" i="6"/>
  <c r="AP22" i="6"/>
  <c r="AO22" i="6"/>
  <c r="AB15" i="6"/>
  <c r="AC15" i="6"/>
  <c r="AD15" i="6"/>
  <c r="AB21" i="6"/>
  <c r="AC21" i="6"/>
  <c r="AD21" i="6"/>
  <c r="AB27" i="6"/>
  <c r="AC27" i="6"/>
  <c r="AD27" i="6"/>
  <c r="AL27" i="6"/>
  <c r="AK27" i="6"/>
  <c r="AA27" i="6"/>
  <c r="AO27" i="6" s="1"/>
  <c r="AO13" i="6"/>
  <c r="AP10" i="6"/>
  <c r="AO10" i="6"/>
  <c r="AO21" i="6"/>
  <c r="AO19" i="6"/>
  <c r="AP19" i="6"/>
  <c r="AL21" i="6"/>
  <c r="AK21" i="6"/>
  <c r="AA21" i="6"/>
  <c r="AO17" i="6"/>
  <c r="AO11" i="6"/>
  <c r="AL15" i="6"/>
  <c r="AP15" i="6" s="1"/>
  <c r="AK15" i="6"/>
  <c r="AA15" i="6"/>
  <c r="AR14" i="5"/>
  <c r="AQ14" i="5"/>
  <c r="AL70" i="6"/>
  <c r="AP70" i="6" s="1"/>
  <c r="AD60" i="6"/>
  <c r="AD62" i="6" s="1"/>
  <c r="AN21" i="5"/>
  <c r="AF21" i="5" s="1"/>
  <c r="S89" i="7"/>
  <c r="S87" i="7"/>
  <c r="Z104" i="6"/>
  <c r="AK104" i="6"/>
  <c r="AB104" i="6"/>
  <c r="AC104" i="6"/>
  <c r="AD104" i="6"/>
  <c r="AA104" i="6"/>
  <c r="J82" i="11"/>
  <c r="F82" i="11"/>
  <c r="J81" i="11"/>
  <c r="F81" i="11"/>
  <c r="J80" i="11"/>
  <c r="F80" i="11"/>
  <c r="J108" i="11"/>
  <c r="F108" i="11"/>
  <c r="AF20" i="5"/>
  <c r="AN20" i="5" s="1"/>
  <c r="J147" i="11"/>
  <c r="J83" i="11"/>
  <c r="J111" i="11"/>
  <c r="F83" i="11"/>
  <c r="AL63" i="6"/>
  <c r="AO63" i="6" s="1"/>
  <c r="AB63" i="6"/>
  <c r="AC63" i="6"/>
  <c r="AD63" i="6"/>
  <c r="AA63" i="6"/>
  <c r="AA39" i="6"/>
  <c r="AO39" i="6" s="1"/>
  <c r="AB39" i="6"/>
  <c r="AC39" i="6"/>
  <c r="AD39" i="6"/>
  <c r="AA38" i="6"/>
  <c r="AO38" i="6" s="1"/>
  <c r="AB38" i="6"/>
  <c r="AC38" i="6"/>
  <c r="AD38" i="6"/>
  <c r="J109" i="11"/>
  <c r="F111" i="11"/>
  <c r="F105" i="11"/>
  <c r="F109" i="11" s="1"/>
  <c r="F156" i="11" s="1"/>
  <c r="F101" i="11"/>
  <c r="F97" i="11"/>
  <c r="F93" i="11"/>
  <c r="AL51" i="6"/>
  <c r="AD56" i="6"/>
  <c r="AN25" i="5"/>
  <c r="F144" i="11"/>
  <c r="G144" i="11"/>
  <c r="H144" i="11"/>
  <c r="I144" i="11"/>
  <c r="J144" i="11"/>
  <c r="J146" i="11"/>
  <c r="AD98" i="6"/>
  <c r="AL98" i="6"/>
  <c r="AO98" i="6" s="1"/>
  <c r="AL94" i="6"/>
  <c r="AO94" i="6" s="1"/>
  <c r="AA98" i="6"/>
  <c r="AB92" i="6"/>
  <c r="AC92" i="6"/>
  <c r="AL88" i="6"/>
  <c r="AO88" i="6" s="1"/>
  <c r="AL40" i="6"/>
  <c r="AP40" i="6" s="1"/>
  <c r="AL42" i="6"/>
  <c r="AD44" i="6"/>
  <c r="E157" i="11"/>
  <c r="E156" i="11"/>
  <c r="I156" i="11"/>
  <c r="I157" i="11"/>
  <c r="F145" i="11"/>
  <c r="F147" i="11"/>
  <c r="F157" i="11" s="1"/>
  <c r="J145" i="11"/>
  <c r="J156" i="11" s="1"/>
  <c r="AJ76" i="6"/>
  <c r="AJ77" i="6"/>
  <c r="AJ78" i="6"/>
  <c r="AJ79" i="6"/>
  <c r="AJ80" i="6"/>
  <c r="AJ81" i="6"/>
  <c r="AJ82" i="6"/>
  <c r="AJ83" i="6"/>
  <c r="AJ106" i="6" s="1"/>
  <c r="AJ84" i="6"/>
  <c r="AJ85" i="6"/>
  <c r="AJ107" i="6" s="1"/>
  <c r="AJ86" i="6"/>
  <c r="AJ87" i="6"/>
  <c r="AL93" i="6"/>
  <c r="AO93" i="6" s="1"/>
  <c r="AL101" i="6"/>
  <c r="AL100" i="6"/>
  <c r="AL68" i="6"/>
  <c r="AP68" i="6" s="1"/>
  <c r="AD68" i="6"/>
  <c r="AA68" i="6"/>
  <c r="AP20" i="6"/>
  <c r="AP16" i="6"/>
  <c r="AO16" i="6"/>
  <c r="AR16" i="5"/>
  <c r="AQ16" i="5"/>
  <c r="AQ15" i="5"/>
  <c r="AL62" i="6"/>
  <c r="AP62" i="6" s="1"/>
  <c r="AA62" i="6"/>
  <c r="AO20" i="6"/>
  <c r="AK107" i="6"/>
  <c r="AK108" i="6" s="1"/>
  <c r="L99" i="6"/>
  <c r="R99" i="6"/>
  <c r="AP99" i="6" s="1"/>
  <c r="X99" i="6"/>
  <c r="AK99" i="6"/>
  <c r="H99" i="6"/>
  <c r="Z99" i="6"/>
  <c r="I99" i="6"/>
  <c r="J99" i="6"/>
  <c r="K99" i="6"/>
  <c r="M99" i="6"/>
  <c r="N99" i="6"/>
  <c r="O99" i="6"/>
  <c r="P99" i="6"/>
  <c r="Q99" i="6"/>
  <c r="S99" i="6"/>
  <c r="T99" i="6"/>
  <c r="U99" i="6"/>
  <c r="V99" i="6"/>
  <c r="W99" i="6"/>
  <c r="Y99" i="6"/>
  <c r="AA99" i="6"/>
  <c r="AB99" i="6"/>
  <c r="AC99" i="6"/>
  <c r="AD99" i="6"/>
  <c r="AE99" i="6"/>
  <c r="AF99" i="6"/>
  <c r="AG99" i="6"/>
  <c r="AH99" i="6"/>
  <c r="AI99" i="6"/>
  <c r="L93" i="6"/>
  <c r="R93" i="6"/>
  <c r="X93" i="6"/>
  <c r="AK93" i="6"/>
  <c r="Z93" i="6"/>
  <c r="H89" i="6"/>
  <c r="AP89" i="6" s="1"/>
  <c r="H91" i="6"/>
  <c r="AP91" i="6" s="1"/>
  <c r="I93" i="6"/>
  <c r="J93" i="6"/>
  <c r="K93" i="6"/>
  <c r="M93" i="6"/>
  <c r="N93" i="6"/>
  <c r="O93" i="6"/>
  <c r="P93" i="6"/>
  <c r="Q93" i="6"/>
  <c r="S93" i="6"/>
  <c r="T93" i="6"/>
  <c r="U93" i="6"/>
  <c r="V93" i="6"/>
  <c r="W93" i="6"/>
  <c r="Y93" i="6"/>
  <c r="AA93" i="6"/>
  <c r="AB93" i="6"/>
  <c r="AC93" i="6"/>
  <c r="AD93" i="6"/>
  <c r="AE93" i="6"/>
  <c r="AF93" i="6"/>
  <c r="AG93" i="6"/>
  <c r="AH93" i="6"/>
  <c r="AI93" i="6"/>
  <c r="H87" i="6"/>
  <c r="H86" i="6"/>
  <c r="H80" i="6"/>
  <c r="H81" i="6"/>
  <c r="R75" i="6"/>
  <c r="X75" i="6"/>
  <c r="AK75" i="6"/>
  <c r="H73" i="6"/>
  <c r="AP73" i="6" s="1"/>
  <c r="H71" i="6"/>
  <c r="AP71" i="6" s="1"/>
  <c r="L75" i="6"/>
  <c r="Z75" i="6"/>
  <c r="AK74" i="6"/>
  <c r="AL74" i="6"/>
  <c r="I75" i="6"/>
  <c r="J75" i="6"/>
  <c r="K75" i="6"/>
  <c r="M75" i="6"/>
  <c r="N75" i="6"/>
  <c r="O75" i="6"/>
  <c r="P75" i="6"/>
  <c r="Q75" i="6"/>
  <c r="S75" i="6"/>
  <c r="T75" i="6"/>
  <c r="U75" i="6"/>
  <c r="V75" i="6"/>
  <c r="W75" i="6"/>
  <c r="Y75" i="6"/>
  <c r="AA75" i="6"/>
  <c r="AB75" i="6"/>
  <c r="AC75" i="6"/>
  <c r="AD75" i="6"/>
  <c r="AE75" i="6"/>
  <c r="AF75" i="6"/>
  <c r="AG75" i="6"/>
  <c r="AH75" i="6"/>
  <c r="AI75" i="6"/>
  <c r="AL75" i="6"/>
  <c r="AO75" i="6" s="1"/>
  <c r="AM75" i="6"/>
  <c r="AN75" i="6"/>
  <c r="L69" i="6"/>
  <c r="R69" i="6"/>
  <c r="X69" i="6"/>
  <c r="AK69" i="6"/>
  <c r="H65" i="6"/>
  <c r="H67" i="6"/>
  <c r="AP67" i="6" s="1"/>
  <c r="H69" i="6"/>
  <c r="Z69" i="6"/>
  <c r="H64" i="6"/>
  <c r="AP64" i="6" s="1"/>
  <c r="H66" i="6"/>
  <c r="Z68" i="6"/>
  <c r="I69" i="6"/>
  <c r="J69" i="6"/>
  <c r="K69" i="6"/>
  <c r="M69" i="6"/>
  <c r="N69" i="6"/>
  <c r="O69" i="6"/>
  <c r="P69" i="6"/>
  <c r="Q69" i="6"/>
  <c r="S69" i="6"/>
  <c r="T69" i="6"/>
  <c r="U69" i="6"/>
  <c r="V69" i="6"/>
  <c r="W69" i="6"/>
  <c r="Y69" i="6"/>
  <c r="AA69" i="6"/>
  <c r="AB69" i="6"/>
  <c r="AC69" i="6"/>
  <c r="AD69" i="6"/>
  <c r="AE69" i="6"/>
  <c r="AF69" i="6"/>
  <c r="AG69" i="6"/>
  <c r="AH69" i="6"/>
  <c r="AI69" i="6"/>
  <c r="H59" i="6"/>
  <c r="AP59" i="6" s="1"/>
  <c r="H61" i="6"/>
  <c r="H63" i="6" s="1"/>
  <c r="H58" i="6"/>
  <c r="AP58" i="6" s="1"/>
  <c r="H60" i="6"/>
  <c r="H53" i="6"/>
  <c r="AP53" i="6" s="1"/>
  <c r="H55" i="6"/>
  <c r="AP55" i="6" s="1"/>
  <c r="AK57" i="6"/>
  <c r="Z57" i="6"/>
  <c r="L57" i="6"/>
  <c r="R57" i="6"/>
  <c r="X57" i="6"/>
  <c r="AI57" i="6"/>
  <c r="AH57" i="6"/>
  <c r="AG57" i="6"/>
  <c r="AF57" i="6"/>
  <c r="AE57" i="6"/>
  <c r="AD57" i="6"/>
  <c r="AC57" i="6"/>
  <c r="AB57" i="6"/>
  <c r="AA57" i="6"/>
  <c r="Y57" i="6"/>
  <c r="W57" i="6"/>
  <c r="V57" i="6"/>
  <c r="U57" i="6"/>
  <c r="T57" i="6"/>
  <c r="S57" i="6"/>
  <c r="Q57" i="6"/>
  <c r="P57" i="6"/>
  <c r="O57" i="6"/>
  <c r="N57" i="6"/>
  <c r="M57" i="6"/>
  <c r="K57" i="6"/>
  <c r="J57" i="6"/>
  <c r="I57" i="6"/>
  <c r="X56" i="6"/>
  <c r="W56" i="6"/>
  <c r="Q56" i="6"/>
  <c r="H49" i="6"/>
  <c r="AP49" i="6" s="1"/>
  <c r="H47" i="6"/>
  <c r="AP47" i="6" s="1"/>
  <c r="L51" i="6"/>
  <c r="R51" i="6"/>
  <c r="X51" i="6"/>
  <c r="AK51" i="6"/>
  <c r="Z51" i="6"/>
  <c r="AF51" i="6"/>
  <c r="AG51" i="6"/>
  <c r="AH51" i="6"/>
  <c r="AI51" i="6"/>
  <c r="S51" i="6"/>
  <c r="T51" i="6"/>
  <c r="U51" i="6"/>
  <c r="V51" i="6"/>
  <c r="W51" i="6"/>
  <c r="Y51" i="6"/>
  <c r="AA51" i="6"/>
  <c r="AB51" i="6"/>
  <c r="AC51" i="6"/>
  <c r="AD51" i="6"/>
  <c r="AE51" i="6"/>
  <c r="I51" i="6"/>
  <c r="J51" i="6"/>
  <c r="K51" i="6"/>
  <c r="M51" i="6"/>
  <c r="N51" i="6"/>
  <c r="O51" i="6"/>
  <c r="P51" i="6"/>
  <c r="Q51" i="6"/>
  <c r="Z44" i="6"/>
  <c r="I45" i="6"/>
  <c r="J45" i="6"/>
  <c r="K45" i="6"/>
  <c r="L45" i="6"/>
  <c r="M45" i="6"/>
  <c r="N45" i="6"/>
  <c r="O45" i="6"/>
  <c r="P45" i="6"/>
  <c r="Q45" i="6"/>
  <c r="R45" i="6"/>
  <c r="AP45" i="6" s="1"/>
  <c r="S45" i="6"/>
  <c r="T45" i="6"/>
  <c r="U45" i="6"/>
  <c r="V45" i="6"/>
  <c r="W45" i="6"/>
  <c r="X45" i="6"/>
  <c r="Y45" i="6"/>
  <c r="Z45" i="6"/>
  <c r="AA45" i="6"/>
  <c r="AB45" i="6"/>
  <c r="AC45" i="6"/>
  <c r="AD45" i="6"/>
  <c r="AE45" i="6"/>
  <c r="AF45" i="6"/>
  <c r="AG45" i="6"/>
  <c r="AH45" i="6"/>
  <c r="AI45" i="6"/>
  <c r="AK45" i="6"/>
  <c r="H43" i="6"/>
  <c r="AP43" i="6" s="1"/>
  <c r="H41" i="6"/>
  <c r="H45" i="6" s="1"/>
  <c r="H40" i="6"/>
  <c r="H44" i="6" s="1"/>
  <c r="H42" i="6"/>
  <c r="X39" i="6"/>
  <c r="Y39" i="6"/>
  <c r="Z39" i="6"/>
  <c r="I39" i="6"/>
  <c r="J39" i="6"/>
  <c r="K39" i="6"/>
  <c r="L39" i="6"/>
  <c r="AP39" i="6" s="1"/>
  <c r="M39" i="6"/>
  <c r="N39" i="6"/>
  <c r="O39" i="6"/>
  <c r="P39" i="6"/>
  <c r="Q39" i="6"/>
  <c r="R39" i="6"/>
  <c r="S39" i="6"/>
  <c r="T39" i="6"/>
  <c r="U39" i="6"/>
  <c r="V39" i="6"/>
  <c r="W39" i="6"/>
  <c r="H37" i="6"/>
  <c r="AP37" i="6" s="1"/>
  <c r="H35" i="6"/>
  <c r="AP35" i="6" s="1"/>
  <c r="R33" i="6"/>
  <c r="X33" i="6"/>
  <c r="AK33" i="6"/>
  <c r="H29" i="6"/>
  <c r="H33" i="6" s="1"/>
  <c r="H31" i="6"/>
  <c r="AP31" i="6" s="1"/>
  <c r="Z33" i="6"/>
  <c r="S33" i="6"/>
  <c r="T33" i="6"/>
  <c r="U33" i="6"/>
  <c r="V33" i="6"/>
  <c r="W33" i="6"/>
  <c r="Y33" i="6"/>
  <c r="AA33" i="6"/>
  <c r="AB33" i="6"/>
  <c r="AC33" i="6"/>
  <c r="AD33" i="6"/>
  <c r="AE33" i="6"/>
  <c r="AF33" i="6"/>
  <c r="AG33" i="6"/>
  <c r="AH33" i="6"/>
  <c r="AI33" i="6"/>
  <c r="Q33" i="6"/>
  <c r="H25" i="6"/>
  <c r="H23" i="6"/>
  <c r="AK26" i="6"/>
  <c r="H19" i="6"/>
  <c r="H17" i="6"/>
  <c r="AP17" i="6" s="1"/>
  <c r="X21" i="6"/>
  <c r="R21" i="6"/>
  <c r="AP21" i="6" s="1"/>
  <c r="Z21" i="6"/>
  <c r="H13" i="6"/>
  <c r="AP13" i="6" s="1"/>
  <c r="H11" i="6"/>
  <c r="AP11" i="6" s="1"/>
  <c r="AP14" i="6"/>
  <c r="AO12" i="6"/>
  <c r="AO14" i="6"/>
  <c r="Z15" i="6"/>
  <c r="Q27" i="6"/>
  <c r="Y21" i="6"/>
  <c r="S21" i="6"/>
  <c r="T21" i="6"/>
  <c r="U21" i="6"/>
  <c r="V21" i="6"/>
  <c r="W21" i="6"/>
  <c r="Q21" i="6"/>
  <c r="Y15" i="6"/>
  <c r="AE15" i="6"/>
  <c r="Y68" i="6"/>
  <c r="S41" i="7"/>
  <c r="U10" i="7"/>
  <c r="U12" i="7"/>
  <c r="U102" i="7" s="1"/>
  <c r="U14" i="7"/>
  <c r="T14" i="7" s="1"/>
  <c r="U16" i="7"/>
  <c r="U18" i="7"/>
  <c r="U20" i="7"/>
  <c r="U22" i="7"/>
  <c r="U54" i="7"/>
  <c r="U56" i="7"/>
  <c r="U58" i="7"/>
  <c r="S93" i="7"/>
  <c r="AA107" i="6"/>
  <c r="AB107" i="6"/>
  <c r="AC107" i="6"/>
  <c r="AD107" i="6"/>
  <c r="AD108" i="6" s="1"/>
  <c r="AE107" i="6"/>
  <c r="AE108" i="6"/>
  <c r="AF107" i="6"/>
  <c r="AF108" i="6" s="1"/>
  <c r="AG107" i="6"/>
  <c r="AH107" i="6"/>
  <c r="AI107" i="6"/>
  <c r="Z107" i="6"/>
  <c r="I106" i="6"/>
  <c r="J106" i="6"/>
  <c r="J108" i="6"/>
  <c r="K106" i="6"/>
  <c r="L106" i="6"/>
  <c r="M106" i="6"/>
  <c r="N106" i="6"/>
  <c r="O106" i="6"/>
  <c r="P106" i="6"/>
  <c r="Q106" i="6"/>
  <c r="R106" i="6"/>
  <c r="S106" i="6"/>
  <c r="T106" i="6"/>
  <c r="U106" i="6"/>
  <c r="V106" i="6"/>
  <c r="W106" i="6"/>
  <c r="X106" i="6"/>
  <c r="Y106" i="6"/>
  <c r="Z106" i="6"/>
  <c r="Z108" i="6"/>
  <c r="AA106" i="6"/>
  <c r="AB106" i="6"/>
  <c r="AC106" i="6"/>
  <c r="AD106" i="6"/>
  <c r="AE106" i="6"/>
  <c r="AF106" i="6"/>
  <c r="AG106" i="6"/>
  <c r="AH106" i="6"/>
  <c r="AH108" i="6" s="1"/>
  <c r="AI106" i="6"/>
  <c r="AK106" i="6"/>
  <c r="AL106" i="6"/>
  <c r="AL108" i="6" s="1"/>
  <c r="AM106" i="6"/>
  <c r="AN106" i="6"/>
  <c r="I107" i="6"/>
  <c r="I108" i="6" s="1"/>
  <c r="J107" i="6"/>
  <c r="K107" i="6"/>
  <c r="K108" i="6" s="1"/>
  <c r="L107" i="6"/>
  <c r="L108" i="6"/>
  <c r="M107" i="6"/>
  <c r="M108" i="6" s="1"/>
  <c r="N107" i="6"/>
  <c r="N108" i="6" s="1"/>
  <c r="O107" i="6"/>
  <c r="O108" i="6" s="1"/>
  <c r="P107" i="6"/>
  <c r="P108" i="6"/>
  <c r="Q107" i="6"/>
  <c r="Q108" i="6" s="1"/>
  <c r="R107" i="6"/>
  <c r="R108" i="6" s="1"/>
  <c r="S107" i="6"/>
  <c r="S108" i="6" s="1"/>
  <c r="T107" i="6"/>
  <c r="T108" i="6"/>
  <c r="U107" i="6"/>
  <c r="U108" i="6" s="1"/>
  <c r="V107" i="6"/>
  <c r="V108" i="6" s="1"/>
  <c r="W107" i="6"/>
  <c r="W108" i="6" s="1"/>
  <c r="X107" i="6"/>
  <c r="AO107" i="6" s="1"/>
  <c r="X108" i="6"/>
  <c r="Y107" i="6"/>
  <c r="Y108" i="6" s="1"/>
  <c r="AL107" i="6"/>
  <c r="AM107" i="6"/>
  <c r="AN107" i="6"/>
  <c r="AN108" i="6" s="1"/>
  <c r="S101" i="7"/>
  <c r="S100" i="7"/>
  <c r="S99" i="7"/>
  <c r="S98" i="7"/>
  <c r="S96" i="7"/>
  <c r="S95" i="7"/>
  <c r="S94" i="7"/>
  <c r="S92" i="7"/>
  <c r="S91" i="7"/>
  <c r="S90" i="7"/>
  <c r="S88" i="7"/>
  <c r="S86" i="7"/>
  <c r="S85" i="7"/>
  <c r="S84" i="7"/>
  <c r="S83" i="7"/>
  <c r="S82" i="7"/>
  <c r="S81" i="7"/>
  <c r="S80" i="7"/>
  <c r="S79" i="7"/>
  <c r="S78" i="7"/>
  <c r="S77" i="7"/>
  <c r="S76" i="7"/>
  <c r="S75"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AR22" i="5"/>
  <c r="AQ22" i="5"/>
  <c r="AR20" i="5"/>
  <c r="AQ20" i="5"/>
  <c r="AR19" i="5"/>
  <c r="AQ19" i="5"/>
  <c r="AR18" i="5"/>
  <c r="H39" i="6"/>
  <c r="H21" i="6"/>
  <c r="H27" i="6"/>
  <c r="AP27" i="6" s="1"/>
  <c r="AI108" i="6"/>
  <c r="AA108" i="6"/>
  <c r="AM108" i="6"/>
  <c r="AG108" i="6"/>
  <c r="AC108" i="6"/>
  <c r="AO106" i="6"/>
  <c r="AB108" i="6"/>
  <c r="H68" i="6"/>
  <c r="J157" i="11"/>
  <c r="H15" i="6"/>
  <c r="H62" i="6"/>
  <c r="AR21" i="5" l="1"/>
  <c r="AQ21" i="5"/>
  <c r="AP33" i="6"/>
  <c r="AJ108" i="6"/>
  <c r="AP92" i="6"/>
  <c r="AO92" i="6"/>
  <c r="H51" i="6"/>
  <c r="AP51" i="6" s="1"/>
  <c r="AP41" i="6"/>
  <c r="AL44" i="6"/>
  <c r="AO56" i="6"/>
  <c r="AP63" i="6"/>
  <c r="AO68" i="6"/>
  <c r="AP88" i="6"/>
  <c r="AP29" i="6"/>
  <c r="H107" i="6"/>
  <c r="H108" i="6" s="1"/>
  <c r="H75" i="6"/>
  <c r="AP75" i="6" s="1"/>
  <c r="H106" i="6"/>
  <c r="T8" i="7"/>
  <c r="T102" i="7" s="1"/>
  <c r="H57" i="6"/>
  <c r="AP57" i="6" s="1"/>
  <c r="H93" i="6"/>
  <c r="AP93" i="6" s="1"/>
  <c r="AO15" i="6"/>
  <c r="AO40" i="6"/>
  <c r="AO62" i="6"/>
  <c r="AO70" i="6"/>
  <c r="AO44" i="6" l="1"/>
  <c r="AP4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SANDRA.MONTOYA</author>
    <author>Yulied</author>
  </authors>
  <commentList>
    <comment ref="AK10" authorId="0" shapeId="0" xr:uid="{00000000-0006-0000-0100-000001000000}">
      <text>
        <r>
          <rPr>
            <b/>
            <sz val="9"/>
            <color indexed="81"/>
            <rFont val="Tahoma"/>
            <family val="2"/>
          </rPr>
          <t>YULIED.PENARANDA:</t>
        </r>
        <r>
          <rPr>
            <sz val="9"/>
            <color indexed="81"/>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L10" authorId="0" shapeId="0" xr:uid="{25290385-C0A7-4A4B-AF93-FA516B1BFBB4}">
      <text>
        <r>
          <rPr>
            <b/>
            <sz val="9"/>
            <color indexed="81"/>
            <rFont val="Tahoma"/>
            <family val="2"/>
          </rPr>
          <t>YULIED.PENARANDA:</t>
        </r>
        <r>
          <rPr>
            <sz val="9"/>
            <color indexed="81"/>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Q10" authorId="1" shapeId="0" xr:uid="{00000000-0006-0000-0100-000002000000}">
      <text>
        <r>
          <rPr>
            <b/>
            <sz val="9"/>
            <color indexed="81"/>
            <rFont val="Tahoma"/>
            <family val="2"/>
          </rPr>
          <t>SANDRA.MONTOYA:</t>
        </r>
        <r>
          <rPr>
            <sz val="9"/>
            <color indexed="81"/>
            <rFont val="Tahoma"/>
            <family val="2"/>
          </rPr>
          <t xml:space="preserve">
No  se cumple la meta hasta tanto la declatoria de las áreas se efectúe por POT o por Acuerdo del Consejo; no obstante con el personal técnico contratado para el cumplimiento de esta meta, se desarrollaron las siguientes actividades: " Para el II trimestre del 2019,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t>
        </r>
      </text>
    </comment>
    <comment ref="AK40" authorId="2" shapeId="0" xr:uid="{00000000-0006-0000-0100-000006000000}">
      <text>
        <r>
          <rPr>
            <b/>
            <sz val="9"/>
            <color indexed="81"/>
            <rFont val="Tahoma"/>
            <family val="2"/>
          </rPr>
          <t>Yulied:</t>
        </r>
        <r>
          <rPr>
            <sz val="9"/>
            <color indexed="81"/>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L40" authorId="0" shapeId="0" xr:uid="{D4D448E6-DCD1-4A95-B149-7FC47FC40646}">
      <text>
        <r>
          <rPr>
            <b/>
            <sz val="9"/>
            <color indexed="81"/>
            <rFont val="Tahoma"/>
            <family val="2"/>
          </rPr>
          <t>YULIED.PENARANDA:</t>
        </r>
        <r>
          <rPr>
            <sz val="9"/>
            <color indexed="81"/>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Q40" authorId="1" shapeId="0" xr:uid="{00000000-0006-0000-0100-000007000000}">
      <text>
        <r>
          <rPr>
            <b/>
            <sz val="9"/>
            <color indexed="81"/>
            <rFont val="Tahoma"/>
            <family val="2"/>
          </rPr>
          <t>SANDRA.MONTOYA:</t>
        </r>
        <r>
          <rPr>
            <sz val="9"/>
            <color indexed="81"/>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K64" authorId="0" shapeId="0" xr:uid="{00000000-0006-0000-0100-00000C000000}">
      <text>
        <r>
          <rPr>
            <b/>
            <sz val="9"/>
            <color indexed="81"/>
            <rFont val="Tahoma"/>
            <family val="2"/>
          </rPr>
          <t>YULIED.PENARANDA:</t>
        </r>
        <r>
          <rPr>
            <sz val="9"/>
            <color indexed="81"/>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L64" authorId="0" shapeId="0" xr:uid="{544D99AE-CF5D-4131-8EB6-69194DD0DA44}">
      <text>
        <r>
          <rPr>
            <b/>
            <sz val="9"/>
            <color indexed="81"/>
            <rFont val="Tahoma"/>
            <family val="2"/>
          </rPr>
          <t>YULIED.PENARANDA:</t>
        </r>
        <r>
          <rPr>
            <sz val="9"/>
            <color indexed="81"/>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Q64" authorId="1" shapeId="0" xr:uid="{00000000-0006-0000-0100-00000D000000}">
      <text>
        <r>
          <rPr>
            <b/>
            <sz val="9"/>
            <color indexed="81"/>
            <rFont val="Tahoma"/>
            <family val="2"/>
          </rPr>
          <t>SANDRA.MONTOYA:</t>
        </r>
        <r>
          <rPr>
            <sz val="9"/>
            <color indexed="81"/>
            <rFont val="Tahoma"/>
            <family val="2"/>
          </rPr>
          <t xml:space="preserve">
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 ref="AL70" authorId="0" shapeId="0" xr:uid="{00000000-0006-0000-0100-00000F000000}">
      <text>
        <r>
          <rPr>
            <b/>
            <sz val="9"/>
            <color indexed="81"/>
            <rFont val="Tahoma"/>
            <family val="2"/>
          </rPr>
          <t>YULIED.PENARANDA:</t>
        </r>
        <r>
          <rPr>
            <sz val="9"/>
            <color indexed="81"/>
            <rFont val="Tahoma"/>
            <family val="2"/>
          </rPr>
          <t xml:space="preserve">
Favor verificar y ajustar por que registran dato inferior a lo reportado al trimestre anterior</t>
        </r>
      </text>
    </comment>
  </commentList>
</comments>
</file>

<file path=xl/sharedStrings.xml><?xml version="1.0" encoding="utf-8"?>
<sst xmlns="http://schemas.openxmlformats.org/spreadsheetml/2006/main" count="1338" uniqueCount="563">
  <si>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</si>
  <si>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</si>
  <si>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</si>
  <si>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</si>
  <si>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</si>
  <si>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</si>
  <si>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</si>
  <si>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</si>
  <si>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</si>
  <si>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</si>
  <si>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</si>
  <si>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</si>
  <si>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</si>
  <si>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</si>
  <si>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</si>
  <si>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</si>
  <si>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</si>
  <si>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</si>
  <si>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</si>
  <si>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</si>
  <si>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</si>
  <si>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</si>
  <si>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</si>
  <si>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</si>
  <si>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</si>
  <si>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</si>
  <si>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</si>
  <si>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</si>
  <si>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</si>
  <si>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</si>
  <si>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</si>
  <si>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</si>
  <si>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</si>
  <si>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</si>
  <si>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Magnitud Vigencia</t>
  </si>
  <si>
    <t>Recursos Vigencia</t>
  </si>
  <si>
    <t>Magnitud Reservas</t>
  </si>
  <si>
    <t>Reservas Presupuestales</t>
  </si>
  <si>
    <t>TOTAL MP1</t>
  </si>
  <si>
    <t>TOTALES - PROYECTO</t>
  </si>
  <si>
    <t>1, COD. META</t>
  </si>
  <si>
    <t>2, Meta Proyecto</t>
  </si>
  <si>
    <t>4, Variable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</si>
  <si>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</si>
  <si>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</si>
  <si>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</si>
  <si>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</si>
  <si>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</si>
  <si>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</si>
  <si>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</si>
  <si>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</si>
  <si>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</si>
  <si>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</si>
  <si>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</si>
  <si>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</si>
  <si>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</si>
  <si>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</si>
  <si>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</si>
  <si>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</si>
  <si>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</si>
  <si>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</si>
  <si>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</si>
  <si>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</si>
  <si>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</si>
  <si>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</si>
  <si>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</si>
  <si>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</si>
  <si>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</si>
  <si>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</si>
  <si>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</si>
  <si>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</si>
  <si>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</si>
  <si>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</si>
  <si>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</si>
  <si>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</si>
  <si>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</si>
  <si>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</si>
  <si>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</si>
  <si>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</si>
  <si>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</si>
  <si>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</si>
  <si>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</si>
  <si>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</si>
  <si>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</si>
  <si>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</si>
  <si>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</si>
  <si>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</si>
  <si>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</si>
  <si>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</si>
  <si>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</si>
  <si>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</si>
  <si>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</si>
  <si>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</si>
  <si>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</si>
  <si>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</si>
  <si>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</si>
  <si>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</si>
  <si>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</si>
  <si>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</si>
  <si>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</si>
  <si>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</si>
  <si>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</si>
  <si>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</si>
  <si>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</si>
  <si>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</si>
  <si>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</si>
  <si>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</si>
  <si>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</si>
  <si>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</si>
  <si>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</si>
  <si>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</si>
  <si>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</si>
  <si>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</si>
  <si>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</si>
  <si>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</si>
  <si>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</si>
  <si>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</si>
  <si>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</si>
  <si>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</si>
  <si>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</si>
  <si>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</si>
  <si>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</si>
  <si>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</si>
  <si>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</si>
  <si>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</si>
  <si>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</si>
  <si>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</si>
  <si>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</si>
  <si>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</si>
  <si>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</si>
  <si>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</si>
  <si>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</si>
  <si>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</si>
  <si>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</si>
  <si>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</si>
  <si>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</si>
  <si>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</si>
  <si>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</si>
  <si>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</si>
  <si>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N.A</t>
  </si>
  <si>
    <t>Suma</t>
  </si>
  <si>
    <t>PAGAR 100 % COMPROMISOS DE VIGENCIAS ANTERIORES FENECIDAS</t>
  </si>
  <si>
    <t>Constante</t>
  </si>
  <si>
    <t>Dirección de Gestión Ambiental</t>
  </si>
  <si>
    <t>X</t>
  </si>
  <si>
    <t>Usme</t>
  </si>
  <si>
    <t>La Gloria</t>
  </si>
  <si>
    <t>San Cristóbal</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</si>
  <si>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</si>
  <si>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</si>
  <si>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</si>
  <si>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</si>
  <si>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Documento técnico de soporte actualizado
Proyecto de Acuerdo Distrital para la Declaratoria</t>
  </si>
  <si>
    <t>N.A.</t>
  </si>
  <si>
    <t xml:space="preserve">Atención idónea y respuestas a usuarios de acuerdo con sus requerimientos. Protección de la Estructura Ecológica Principal del Distrito Capital en cumplimiento de los mandatos normativos. Proporcionar más espacio público con fines de suelo de protección a la ciudad, con el objetivo de promover el disfrute ciudadano de áreas protegidas, Corredores Ecológicos de Ronda - CER alinderados y soporte técnico para la conservación y protección de la Estructura Ecológica Principal, gestión y productos que contribuyen a una mejor calidad de vida de la ciudadanía.   </t>
  </si>
  <si>
    <t>Base de Datos Subdirección de Ecosistemas y Ruralidad. Respuestas a usuarios en el sistema Forest. Documentos técnicos de soporte generados a través del sistema Forest, los cuales incluyen cartografía específica para cada caso</t>
  </si>
  <si>
    <t>Intervenir el 100% de los humedales declarados en el Distrito</t>
  </si>
  <si>
    <t>% de intervención de  los humedales declarados en el Distrito</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</si>
  <si>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</si>
  <si>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Realizar quince (15) diagnósticos de los PEDH declarados</t>
  </si>
  <si>
    <t>Número de diagnósticos basicos realizados para desarrollar el Plan de Intervención en los Parques Ecológicos Distritales de Humedales declarados</t>
  </si>
  <si>
    <t xml:space="preserve">Sumatoria </t>
  </si>
  <si>
    <t xml:space="preserve">Meta Cumplida </t>
  </si>
  <si>
    <t>Manejar integralmente 800 hectáreas de Parque Ecológico Distrital de Montaña y áreas de interés ambiental</t>
  </si>
  <si>
    <t>Número de hectáreas manejadas integralmente de Parque Ecológico Distrital de Montaña y áreas de interés ambiental</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</si>
  <si>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</si>
  <si>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 xml:space="preserve">Correos de  entrega de estudios Previos
Oficios con observaciones de informes Documento de Declaratoria de Utilidad publica
Informes tecnicos valuo comerciales
Ofertas de compra
Suscripcion de prorroga contrato de avaluos comerciales
Contrato SDA-SECOP II-E-182018 (Vigilancia)
Contrato Interadministrativo 20181083 (Mantenimiento)
Orden de compra  No. 27107 (Servicios generales)
Contrato de Obra SDA-LP-SECOP I - 152018
Convenio interaministrativo No. 20181442
Informes de los administradores de los PEDM que contienen registros fotográficos, actas de reunión, comunicaciones enviadas y soportes de la gestión.
</t>
  </si>
  <si>
    <t>Formular y adoptar planes de manejo para el 100% de las hectáreas de Parques Ecológicos Distritales de Montaña</t>
  </si>
  <si>
    <t>Porcentaje de hectáreas de Parques Ecológicos Distritales de Montaña (PEDM) con planes de manejo formulados y adoptados</t>
  </si>
  <si>
    <t xml:space="preserve">Instrumentos de planificación y manejo de la totalidad de PEDM declarados </t>
  </si>
  <si>
    <t>Informes de contratistas de apoyo</t>
  </si>
  <si>
    <t>Restauración de 115 has en suelos de protección en riesgo no mitigable</t>
  </si>
  <si>
    <t>Número de hectáreas en proceso de restauración y/o recuperación  en suelos de protección en riesgo no mitigables para habilitar como espacio publico</t>
  </si>
  <si>
    <t>Limitaciones en la cantidad de hectáreas para intervención en Altos de la Estancia y Nueva Esperanza, lo cual demanda la identificación de otras áreas declaradas en riesgo no mitigable para poder cubrir la meta.  Es necesario revisar posibles intervenciones de otras entidades para las zonas en evaluación.</t>
  </si>
  <si>
    <t>Con el fin de dar cumplimiento a la meta programada 2019, se están identificando otras áreas con base en cartografía del IDIGER.</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</si>
  <si>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</si>
  <si>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</si>
  <si>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</si>
  <si>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</si>
  <si>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</si>
  <si>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t>
  </si>
  <si>
    <t>Realizar en 400 hectareas de suelos de protección procesos de monitoreo y mantenimiento de los procesos ya iniciados</t>
  </si>
  <si>
    <t>Número de hectáreas de suelo de protección con procesos de monitoreo y mantenimiento</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</si>
  <si>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</si>
  <si>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 xml:space="preserve">
Mantenimiento
Anexo 1: Convenio Firmado,  estudio previo y Acta de Inicio del convenio entre IDIPRON, SDA y Fondo de Desarrollo Local de San Crsitóbal.
Anexo 2: Matriz de identificación de áreas priorizadas para Mantenimiento convenio 20171295. 
Anexo 3: Informes mensuales e informe final convenio 20161198 
Anexo 4: Prórrogas del convenio 20161198 - 2016. 
Documento 1: Material fotográfico de visitas y registro de especies
Documento 2: Informes ejecutivos del monitoreo 2017 
Documento 3: Anexo tecnico, estudio de mercado y estudio previo del convenio entre IDIPRON, SDA y Fondo de Desarrollo Local de San Crsitóbal.
Documento 4: Matriz de identificación de áreas priorizadas.
Documento 5: Informes final del convenio 20161198; que incluyen cartografia de campo e informes de intervención, resultados. De igual manera lo reportado en cada uno de los comités técnicos del convenio.
Documento 6: Intervenciones tercer trimestre - Proyecto 1132
Documento 7: Mapa de las localizaciones para actividades de mantenimiento Convenio 20171295.
Documento 8: Acta de finalización convenio SDA-CV-20171295.
Documento 9: Acta de inicio convenio SDA-CV-312018.
-  Registros en Sistema de Información de Biodiversidad-Colombia.
- Formatos de campo para recolección de información.
- Informes  de procesamiento de información.
- Informes de seguimiento hidrobiológico
- Informes de profesionales de apoyo </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</si>
  <si>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</si>
  <si>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</si>
  <si>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Esta meta paso al proyecto de inversión 7517</t>
  </si>
  <si>
    <t>Desarrollo rural sosteniblel</t>
  </si>
  <si>
    <t>Realizar un diagnóstico de areas para restauración, mantenimiento y/o conservación</t>
  </si>
  <si>
    <t>Un diagnóstico de áreas para restauración, mantenimiento y/o conservación</t>
  </si>
  <si>
    <t>Unidad</t>
  </si>
  <si>
    <t>2 Proyectos de adaptacion al cambio climatico formulados</t>
  </si>
  <si>
    <t>Número de proyectos formulados, para la adaptación al Cambio Climático</t>
  </si>
  <si>
    <t>Se presentaron retrasos en la ejecución del contrato de prestación de servicios No.262018 debido a las dificultades para programar capacitaciones en la localidad de Usme en concertación con las comunidades locales.</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</si>
  <si>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</si>
  <si>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Gestión de 100 hectáreas para la declaratoria</t>
  </si>
  <si>
    <t>Evaluar técnicamente el 100 por ciento de sectores definidos (100 ha) para la gestión de declaratoria como área protegida y elementos conectores de la EEP</t>
  </si>
  <si>
    <t>Ejecutar 100 % del plan de intervención en Parques Ecológicos Distritales de Humedal declarados</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</si>
  <si>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t>
  </si>
  <si>
    <t xml:space="preserve">Informes de gestión Semestral por Humedal
Matriz Datos Significativos.
Análisis de viabilidad técnica instalación infraestructura en Humedales
Actas de terminación, actas de entrega por humedal, recorridos verificación almacén, memorias de entrega.
</t>
  </si>
  <si>
    <t xml:space="preserve">Manejar 15 humedales (PEDH)  mediante el desarrollo de acciones de administración </t>
  </si>
  <si>
    <t>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</si>
  <si>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</si>
  <si>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Habilitar 1 espacio público de infraestructura para el disfrute ciudadano y gestionar en otras áreas de interés ambiental.</t>
  </si>
  <si>
    <t>Mejoramiento de infraestrcutura y espacios habilitados para una mayor oferta de espacio público ambiental para la ciudad.</t>
  </si>
  <si>
    <t xml:space="preserve">
Contrato de Obra SDA-LP-SECOP I - 152018
Convenio interaministrativo No. 20181442</t>
  </si>
  <si>
    <t>Adquirir 60 hectáreas en áreas protegidas y áreas de interés ambiental.</t>
  </si>
  <si>
    <t xml:space="preserve">Administrar y manejar  
 800 hectáreas de Parques Ecológicos Distritales de Montaña y áreas de interés ambiental.
</t>
  </si>
  <si>
    <t>Contrato SDA-SECOP II-E-182018 (Vigilancia)
Contrato Interadministrativo 20181083 (Mantenimiento)
Orden de compra  No. 27107 (Servicios generales)
Contrato de Obra SDA-20181487-2018 (Obras de Mitigación PMN y Soratama)
Contrato de Obra SDA-LP-2018-SECOP II-E-0087 (872018) (Adecuaciones Locativas)
Informes de los administradores de los PEDM que contienen registros fotográficos, actas de reunión, comunicaciones enviadas y soportes de la gestión.</t>
  </si>
  <si>
    <t>Recuperar y viabilizar  115  hectáreas de suelo de protección por riesgo como uso de espacio público para la ciudad.</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</si>
  <si>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</si>
  <si>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</si>
  <si>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</si>
  <si>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</si>
  <si>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</si>
  <si>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 xml:space="preserve">Mapas de intervención Sumapaz
Mapas de intervención PEDMEN
Mapas de intervención USME
Registro fotográfico mantenimiento y cuadro de priorización de áreas
Proyección de producción de material vegetal 2019
</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</si>
  <si>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</si>
  <si>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</si>
  <si>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</si>
  <si>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 xml:space="preserve">Implementar 
 2 proyectos de adaptación al cambio climático basado en ecosistemas
</t>
  </si>
  <si>
    <t>Se prorrogó el contrato No.262018 por un término de 15 días calendario.</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</si>
  <si>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</si>
  <si>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 xml:space="preserve">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-Contrato para la implementación de la Fase I de los proyectos AbE
-Acta de inicio.
- Producto 1: Cronograma y plan de trabajo de la implementación.
- Producto 2: Diseños de las medidas de adaptación y metodología de capacitaciones </t>
  </si>
  <si>
    <t>Ejecutar 4 instrumentos institucionales con enfoque de adaptación al cambio climático</t>
  </si>
  <si>
    <t>N/A</t>
  </si>
  <si>
    <t xml:space="preserve">Pagar 100 % Compromisos De Vigencias Anteriores Fenecidas
</t>
  </si>
  <si>
    <t>Esta meta no tuvo avances durante el periodo</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</si>
  <si>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</si>
  <si>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</si>
  <si>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</si>
  <si>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</si>
  <si>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MEJORAR LA CONFIGURACIÓN DE LA ESTRUCTURA ECOLÓGICA PRINCIPAL - EEP</t>
  </si>
  <si>
    <t>GESTIÓN DE 100 HÉCTAREAS PARA LA DECLARATORIA</t>
  </si>
  <si>
    <t xml:space="preserve">1, Revisión y compilación de documentos técnicos de soporte elaborados por la SER de la SDA, orientados a la definición de nuevas áreas protegidas de páramo y bosques alto andinos dentro del Distrito Capital. </t>
  </si>
  <si>
    <t>x</t>
  </si>
  <si>
    <t>2, Realizar mesas de socialización técnica con entidades y comunidades locales, para la retroalimentación de los documentos técnicos de la Secretaría Distrital de Ambiente - SDA y otras entidades, para la declaratoria de nuevas áreas protegidas.</t>
  </si>
  <si>
    <t>3, Apoyo técnico al trámite legal y administrativo del proceso de gestión para la declaratoria de nuevas áreas protegidas en el Distrito Capital.</t>
  </si>
  <si>
    <t xml:space="preserve"> EVALUAR TÉCNICAMENTE EL 100 POR CIENTO DE SECTORES DEFINIDOS (100 HA) PARA LA GESTIÓN DE DECLARATORIA COMO ÁREA PROTEGIDA Y ELEMENTOS CONECTORES DE LA EEP</t>
  </si>
  <si>
    <t>4, Revisar estudios existentes sobre las áreas de páramo y ecosistemas altoandinos que conforman la EEP del Distrito Capital, en los componentes hidrológico, geológico, biótico y paisajístico.</t>
  </si>
  <si>
    <t>5, Emitir insumos técnicos, mediante informes y conceptos técnicos de los componentes físico y biótico, para la declaratoria de Nuevas Áreas Protegidas en Ecosistemas de páramo y bosques alto andinos en el Distrito Capital.</t>
  </si>
  <si>
    <t>6, Generar la cartografía oficial para los componentes físico y biótico, anexa a la documentación técnica de soporte, para la declaratoria de nuevas áreas protegidas de páramo y/o bosques alto andinos</t>
  </si>
  <si>
    <t>7, Participar en acciones de gestión institucional y apoyo técnico para el aval de los conceptos técnicos y/o estudios realizados orientados a la definición y/o recategorización de áreas protegidas en ecosistemas priorizados.</t>
  </si>
  <si>
    <t>8, Evaluar y emitir insumos técnicos a través de informes y conceptos técnicos para el desarrollo de los procesos de alinderamiento y/o afectación de los elementos del sistema hídrico y de la EEP del D.C</t>
  </si>
  <si>
    <t>2. CONSOLIDACION DE ÁREAS PROTEGIDAS Y OTRAS DE INTERÉS AMBIENTAL PARA EL DISFRUTE CIUDADANO</t>
  </si>
  <si>
    <t>EJECUTAR 100 % DEL PLAN DE INTERVENCIÓN EN PARQUES ECOLÓGICOS DISTRITALES DE HUMEDAL DECLARADOS</t>
  </si>
  <si>
    <t xml:space="preserve">9, Realizar el seguimiento a las acciones de cumplimiento de los Planes de Manejo Ambiental de los PEDH declarados (15 PEDH),  </t>
  </si>
  <si>
    <t xml:space="preserve">10, Adecuación  accesos peatonales,  servicios públiccos, baterías de baños, garitas de vigilancia, senderos y miradores en PEDH </t>
  </si>
  <si>
    <t>11.  Aunar recursos técnicos, físicos, financieros y humeanos entre la SDA y la EAAB para construir un sistema urbano de drenaje sostenible (SUDS) en la zona de meandro del río Tunjuelo - PEDH El Tunjo</t>
  </si>
  <si>
    <t xml:space="preserve"> MANEJAR 15 HUMEDALES  MEDIANTE EL DESARROLLO DE ACCIONES DE ADMINISTRACIÓN </t>
  </si>
  <si>
    <t>12, Adelantar el mantenimiento del 100% del área efectiva de la franja terrestre en 15 PEDH.</t>
  </si>
  <si>
    <t>13, Realizar Mesas Territoriales en cada uno de los Parques Ecológicos Distritales de Humedal.</t>
  </si>
  <si>
    <t>14, Realizar recorridos interpretativos  y actividades de Educación Ambiental</t>
  </si>
  <si>
    <t>15, Ejecutar acciones articuladas de administración, manejo integral y seguimiento de los PEDH</t>
  </si>
  <si>
    <t xml:space="preserve"> HABILITAR 1 ESPACIO PÚBLICO DE INFRAESTRUCTURA PARA EL DISFRUTE CIUDADANO Y GESTIONAR EN OTRAS ÁREAS DE INTERÉS AMBIENTAL.</t>
  </si>
  <si>
    <t>16,Realizar el seguimiento al contrato de construcción del Aula del Mirador de Juan Rey y su interventoría</t>
  </si>
  <si>
    <t>17, Realizar el seguimiento al contrato de la  construcción de obras de mitigación de riesgo diseñada para la quebrada Hoya del Ramo</t>
  </si>
  <si>
    <t>ADQUIRIR 60 HECTÁREAS EN ÁREAS PROTEGIDAS Y ÁREAS DE INTERÉS AMBIENTAL.</t>
  </si>
  <si>
    <t xml:space="preserve">18, Gestión requerida para la adquisición predial de la SDA </t>
  </si>
  <si>
    <t>19, Desarrollar el proceso de adquisición predial en áreas priorizadas a partir de los  avalúos comerciales y la oferta de compra.</t>
  </si>
  <si>
    <t>ADMINISTRAR Y MANEJAR 800 HECTÁREAS  DE PARQUES ECOLÓGICOS DISTRITALES DE MONTAÑA Y ÁREAS DE INTERÉS AMBIENTAL</t>
  </si>
  <si>
    <t>20, Implementar las líneas de administración y manejo en los PEDM y áreas de interés ambiental que se encuentren a cargo de la SDA, fortaleciendo la conectividad ecológica con otros elementos de la EPP.</t>
  </si>
  <si>
    <t>21, Realizar la gestión para la incorporación de nuevas áreas de PEDM y/o áreas de interés ambiental con potencial de conectividad en la EEP para el desarrollo de su administración y manejo.</t>
  </si>
  <si>
    <t>22, Desarrollar las actividades de mejoramiento y sostenibilidad de las áreas administradas con el fin de garantizar condiciones adecuadas para el acceso y disfrute de la ciudadanía</t>
  </si>
  <si>
    <t xml:space="preserve">23, Realizar las acciones interinstitucionales requeridas para la recuperación integral de las áreas afectas por asentamiento ilegales en las áreas administradas. </t>
  </si>
  <si>
    <t>RECUPERAR Y VIABILIZAR 115 HECTÁREAS DE SUELO DE PROTECCIÓN POR RIESGO COMO USO DE ESPACIO PÚBLICO PARA LA CIUDAD</t>
  </si>
  <si>
    <t>24, Desarrollar acciones para la recuperación de zonas del suelo de protección por riesgo.</t>
  </si>
  <si>
    <t xml:space="preserve">25, Realizar la socilialización, revisión y ajustes de los Planes de Acción Estratégicos de los sectores Altos de la Estancia y Nueva Esperanza. </t>
  </si>
  <si>
    <t xml:space="preserve">26, Gestionar la adopción del Plan de Manejo Ambiental de Altos de la Estancia y coordinar su implementación. </t>
  </si>
  <si>
    <t>RECUPERAR, REHABILITAR O RESTAURAR  200 HECTÁREAS NUEVAS  EN CERROS ORIENTALES, RÍOS Y QUEBRADAS, HUMEDALES, BOSQUES, PÁRAMOS O ZONAS DE ALTO RIESGO NO MITIGABLES QUE APORTAN A LA CONECTIVIDAD ECOLÓGICA DE LA REGIÓN</t>
  </si>
  <si>
    <t>27, Identificación, priorización de áreas y elaboración de los respectivos diagnósticos de las zonas a intervenir.</t>
  </si>
  <si>
    <t>28, Elaboración de los diseños a las áreas priorizadas, de acuerdo a los resultados del diagnóstico realizado.</t>
  </si>
  <si>
    <t>29, Implementación de acciones de recuperación, rehabilitación o restauración ecológica.</t>
  </si>
  <si>
    <t>EJECUTAR EL 100 POR CIENTO EL PLAN DE MANTENIMIENTO Y SOSTENIBILIDAD ECOLÓGICA EN 400 HA INTERVENIDAS CON PROCESOS DE RESTAURACIÓN</t>
  </si>
  <si>
    <t>30,  Priorizar áreas que requieren acciones de mantenimiento básicas de fertilización, poda, riego, replante, entre otras. Así como la sostenibilidad mediante la inducción de trayectorias ecológicas.</t>
  </si>
  <si>
    <t>31, Implementar las acciones de mantenimiento y sostenibilidad, con la revisión fitosanitaria, enriquecimiento orgánica, plateo y replante de árboles en las áreas establecidas.</t>
  </si>
  <si>
    <t>32, Formular e implementar el plan de producción de material vegetal de acuerdo con las necesidades de las metas de restauración ecológica.</t>
  </si>
  <si>
    <t>IMPLEMENTAR 4 PROGRAMAS DE MONITOREO ASOCIADOS A ELEMENTOS DE LA ESTRUCTURA ECOLÓGICA PRINCIPAL</t>
  </si>
  <si>
    <t>3. ADAPTACION AL CAMBIO CLIMÁTICO EN EL DISTRITO CAPITAL Y LA REGIÓN</t>
  </si>
  <si>
    <t>IMPLEMENTAR 2 PROYECTOS PILOTO DE ADAPTACIÓN AL CAMBIO CLIMÁTICO BASADO EN ECOSISTEMAS.</t>
  </si>
  <si>
    <t>40, Continuar la primera fase de implementación de los dos proyectos de Adaptación basada en Ecosistemas (AbE)</t>
  </si>
  <si>
    <t>41, Realizar el proceso de monitoreo y seguimiento de las medidas (AbE) implementadas.</t>
  </si>
  <si>
    <t>42, Desarrollar la segunda fase de implementación de los dos proyectos AbE.</t>
  </si>
  <si>
    <t>43, Liderar desde la DGA las actividades enmarcadas, en el  Grupo Interno de Trabajo sobre Cambio Climático.</t>
  </si>
  <si>
    <t>EJECUTAR 4 INSTRUMENTOS IINSTITUCIONALES CON ENFOQUE DE ADAPTACIÓN AL CAMBIO CLIMÁTICO</t>
  </si>
  <si>
    <t>44, Atender desde el PIRE el 100% de las emergencias ambientales competencia y jurisdicción de la SDA, activadas por el SDGR – CC o la comunidad.</t>
  </si>
  <si>
    <t>45, Expedir los certificados de Conservación Ambiental</t>
  </si>
  <si>
    <t>46, Adelantar la implementación de los instrumentos institucionales de gestión ambiental PIGA Y PACA</t>
  </si>
  <si>
    <t>4. PAGO VIGENCIAS ANTERIORES FENECIDAS</t>
  </si>
  <si>
    <t>Pagar 100 % Compromisos De Vigencias Anteriores Fenecidas</t>
  </si>
  <si>
    <t>47, Gestionar el pago de los pasivos exigibles</t>
  </si>
  <si>
    <t>GESTIÓN DE 100 HECTÁREAS PARA LA DECLARATORIA</t>
  </si>
  <si>
    <t>Siete (7) Polígonos - Localidades de Usme y Sumapaz</t>
  </si>
  <si>
    <t>Usme y Sumapaz (Rural)</t>
  </si>
  <si>
    <t>UPR RIO TUNJUELO yUPR RIO BLANCO</t>
  </si>
  <si>
    <t>La Regadera, San Benito, Arrayan, Betania, El Tabaco, El Istmo, Chisaca, Laguna Verde, Curubital, Los Andes, Los Arrayanes, La Unión</t>
  </si>
  <si>
    <t>Polígono</t>
  </si>
  <si>
    <t>Barrios aledaños</t>
  </si>
  <si>
    <t>N.D.</t>
  </si>
  <si>
    <t>EVALUAR TÉCNICAMENTE EL 100 POR CIENTO DE SECTORES DEFINIDOS (100 HA) PARA LA GESTIÓN DE DECLARATORIA COMO ÁREA PROTEGIDA Y ELEMENTOS CONECTORES DE LA EEP</t>
  </si>
  <si>
    <t>a) Nuevas áreas protegidas: Sumapaz (Rural). 
b) Elementos conectores de la EEP del D.C.: Usaquén, Chapinero, Santafe,San Cristobal, Usme, Tunjuelito, Bosa, Kennedy, Fontibón, Engativá, Suba, Rafael Uribe, Ciudad Bolívar, Barrrios Unidos</t>
  </si>
  <si>
    <t xml:space="preserve">a) Nuevas áreas protegidas: UPR RIO BLANCO. 
b) Elementos conectores de la EEP del D.C.: Usaquén: 1 - Paseo de Los Libertadores, 11 - San Cristóbal Norte; 14 - Usaquén, ;  Chapinero: 88 - El Refugio, 89 - San Isidro Patios; 90 - Pardo Rubio; 99 - Chapinero; San Cristobal: 50 - La Gloria, 51 - Los Libertadores, 32 - San Blas, 52 - La Flora, 33 - Sosiego; Usme: 61 Ciudad Usme, 57 - Gran Yomasa, 59 - Alfonso López, 60 - Parque Entrenubes, 58- Comuneros, 52 - La Flora; Tunjuelito: 62 - Tunjuelito, 42 - Venecia; Bosa: 85 - Bosa Central, 84 - Bosa Occidental, 87 - Tintal Sur; Kennedy: 82 - Patio Bonito, 80 - Corabastos, 46 - Castilla, 79 - Calandaima, 78- Tintal Norte, 81 - Gran Britalia; Fontibón: 77 - Zona Franca, 114 - Modelia, 112 - Granjas de Techo, 115 - Capellanía; Engativá: 74 - Engativá, 73 - Garcés Navas, 72 - Bolivia, 30 - Boyacá Real, 29- Minuto de Dios; Suba: 71 - Tibabuyes, 27 - Suba, 28 - Rincón, 24 - Niza, 25 - La Floresta; 17 - San José de Bavaria, 3- Guaymaral; Rafael Uribe: 56 - Danubio, 55 - Diana Turbay; Ciudad Bolívar: 67 - Lucero, 69- ismael perdomo, 65 - Arborizadora, 66 - San Francisco; Barrios Unidos: 98 - Los alcazáres.  </t>
  </si>
  <si>
    <t>a) Nuevas áreas protegidas: Polígonos en Veredas La Regadera, San Benito, Arrayan, Betania, El Tabaco, El Istmo, Chisaca, Laguna Verde, Curubital, Los Andes, Los Arrayanes, La Unión. 
b) Elementos conectores de la EEP del D.C.: Usaquén, Chapinero, Santafe,San Cristobal, Usme, Tunjuelito, Bosa, Kennedy, Fontibón, Engativá, Suba, Rafael Uribe, Ciudad Bolívar, Barrrios Unidos</t>
  </si>
  <si>
    <t>a) Polígono: Nuevas áreas protegidas en Ruralidad (polígono formato shape y pdf adjunto). 
b) Polígono: Para cada elemento conector de la EEP del D.C. con documentos, concepto o informe técnico elaborado (polígono formato pdf adjunto dentro del respectivo concepto o informe técnico)</t>
  </si>
  <si>
    <t>Barrios y veredas  aledaños</t>
  </si>
  <si>
    <t>a) Nuevas áreas protegidas en Ruralidad: 480 
b) Elementos conectores de la EEP del D.C.:  2,619,552</t>
  </si>
  <si>
    <t>a) Nuevas áreas protegidas en Ruralidad: 462 
b) Elementos conectores de la EEP del D.C.: 2,792,088</t>
  </si>
  <si>
    <t>a) Nuevas áreas protegidas en Ruralidad: 942 
b) Elementos conectores de la EEP del D.C.: 5.411.340
TOTAL: 5.411.340</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</si>
  <si>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</si>
  <si>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</si>
  <si>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</si>
  <si>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 xml:space="preserve">Corabastos, Kennedy Central, Castilla, Tintal, Bosa Central, Capellanía, Modelia, Zona Franca, Boyaca Real, Niza, Tibabuyes, Bolívia,  Garcés Navas, Las Ferias, Engativá, Alambra, Niza, Tibabuyes, Parque Salitre, El Minuto de Dios, Prado, Suba, El Rincón, Paseo de los Libertadores, Guaymaral, SanJosé, Puente Aranda, Venecia, Tunjuelito.
</t>
  </si>
  <si>
    <t xml:space="preserve">El Amaparo, Cañizares, Villa Nelly, Villa de la Torre, Villa Emilia, Valladolit, Castilla, Monterrey, Villa Mariana, Villa Castilla, Pio XII, Nuevo Techo, El Condado, Tintala, Nueva Castilla, Villa Mejia, Manzanares, San Pablo, Laureles, Conjunto Residencial La Cofradía, Rincón Santo, Conjunto Residencial Modelia Park, La Estania o El Recodo, Moravia,  Zona Franca, Santa María del Lago, Tabora, Lagos de Córdoba, La Gaitana, Bolívia, Ciudadela Colsubsidio, Cortijo, Garcés Navas, Bonanza, Engativá Centro, Paris Gaitan, Santa Helenita, El Muelle, Recrero de los Frayles, El Gaco, Engativá Zona Urbana, Rosario, Favidi, Visión Colombia, Parques de Castilla, Boyacá, Palo Blanco, Alhambra Sur Oriental de Colpatria, Las Villas, Compartir, Acacias, Alaska, Londres, Monarcas, Cañiza l, ll y lll, Carolina ll y lll, El Rubí, San Antonio Engativá, Torca I, Casa Balnca, San José Almendros, El carmen, San vicente de Ferrer, Tejar de Ontario, Molinos y Bosa Centro </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</si>
  <si>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</si>
  <si>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</si>
  <si>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</si>
  <si>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</si>
  <si>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</si>
  <si>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</si>
  <si>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</si>
  <si>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</si>
  <si>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</si>
  <si>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</si>
  <si>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</si>
  <si>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</si>
  <si>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</si>
  <si>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</si>
  <si>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</si>
  <si>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</si>
  <si>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</si>
  <si>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</si>
  <si>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</si>
  <si>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</si>
  <si>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</si>
  <si>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</si>
  <si>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</si>
  <si>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</si>
  <si>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</si>
  <si>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</si>
  <si>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</si>
  <si>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</si>
  <si>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</si>
  <si>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</si>
  <si>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</si>
  <si>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</si>
  <si>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</si>
  <si>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</si>
  <si>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</si>
  <si>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</si>
  <si>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</si>
  <si>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</si>
  <si>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</si>
  <si>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</si>
  <si>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</si>
  <si>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</si>
  <si>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</si>
  <si>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</si>
  <si>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</si>
  <si>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</si>
  <si>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</si>
  <si>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</si>
  <si>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</si>
  <si>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</si>
  <si>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</si>
  <si>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</si>
  <si>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</si>
  <si>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</si>
  <si>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</si>
  <si>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</si>
  <si>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</si>
  <si>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</si>
  <si>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</si>
  <si>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</si>
  <si>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</si>
  <si>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</si>
  <si>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</si>
  <si>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</si>
  <si>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</si>
  <si>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</si>
  <si>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</si>
  <si>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</si>
  <si>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</si>
  <si>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</si>
  <si>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</si>
  <si>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</si>
  <si>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</si>
  <si>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</si>
  <si>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</si>
  <si>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</si>
  <si>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</si>
  <si>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</si>
  <si>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</si>
  <si>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Altos del Zuque</t>
  </si>
  <si>
    <t>Polígono establecido del área protegida</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</si>
  <si>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</si>
  <si>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</si>
  <si>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</si>
  <si>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</si>
  <si>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</si>
  <si>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</si>
  <si>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</si>
  <si>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 xml:space="preserve"> PEDMEN (Localidad de Usme), El Delirio Hoya de San Cristóbal (Localidad de San Cristóbal), Parque Metropolitano  bosque de San Carlos (Rafael Uribe)  PEDH Tibanica (Localidad de Bosa), PEDH La Vaca, El Burro y Techo (Localidad de Kennedy), PEDH Capellanía y Meandro El Say (Localidad de Fontibon), PEDH Jaboque, Tibabuyes y Santa María del Lago (Localidad de Engativá), PEDH Córdoba, La Conejera, Torca - Guaymaral y Juan Amarillo (Localidad de Suba), PEDH El Salitre (Localidad de Barrios Unidos) y PEDH Tunjo y La Isla (Localidad de Tunjuelito).</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</si>
  <si>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</si>
  <si>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</si>
  <si>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</si>
  <si>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</si>
  <si>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</si>
  <si>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</si>
  <si>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</si>
  <si>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</si>
  <si>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</si>
  <si>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Fontibón, Suba, Bolivia, El prado, Niza, Tibabuyes, Minuto de Dios, Guaymaral, Corabastos, Arborizadora, La Academia, Capellania, La Alhambra, Calandaima, Garces Navas, Engativá, La floresta, El Rincón, Boyaca Real, Alamos, Bosa Central, Tintal Sur, Paseo de Los Libertadores, Castilla, Zona Franca, Venecia. La Gloria y Los Libertadores, Entrenubes, Alfonso López, Gran Yomasa, Danubio, Los Comuneros, Molinos, Diana Turbay y La Flora.</t>
  </si>
  <si>
    <t>Tintala, Ciudad Bachue, Rincón Altamar, Bochica II, Villa Nelly III Sector, Chucua De La Vaca I, Ciudad Techo II, El Chircal Sur, Chucua De La Vaca Iii, San Bernardino I, Villa Anny I, Sabana De Tibabuyes Norte, Tuna, Las Mercedes I, Rincón De Santa Inés, Corabastos, Valladolid, Club De Los Lagartos, Torca I, La Faena, Tibabita Rural, Potosí, Villa Del Mar, Las Mercedes Suba Rural, Casablanca Suba Urbano, El Tintal Central, Villas De Alcalá, Santa Maria, Ferrocaja Fontibon, Aures, Centro Engativa Ii, Prado Veraniego Sur, Luis Carlos Galán, Ronda, Ttes De Colombia, Nuevo Techo, Lisboa, Moravia, Rincón De Suba, El Chanco I, Casablanca Suba,Torca Rural Ii, El Tintal, El Chanco Rural Iii, Zona Franca, Los Ángeles, Lech Walesa, Tuna Baja, Villa Hermosa, San Bernardino Xxii Urbano, La Riviera, El Muelle, Parque El Tunal, Campo Verde, San Cayetano, San Bernardino Xxv Urbano, Puente Largo, Tibabuyes II, Los Cerezos, Batan, Marandu, Puerta De Teja, La Carolina De Suba, El Cedro, Bolivia Oriental, Niza Sur, San Antonio Engativá, Bolivia, Muzu, Santa Cecilia, Tuna Rural, Lago De Suba, Monaco, El Gaco , Santa Teresa De Suba ,Tibabuyes, Arborizadora Baja, El Dorado, Santa Cecilia, Villa Amalia, Ciudadela Colsubsidio.</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</si>
  <si>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</si>
  <si>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</si>
  <si>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</si>
  <si>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</si>
  <si>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</si>
  <si>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</si>
  <si>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</si>
  <si>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</si>
  <si>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</si>
  <si>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Veredas Las Margaritas, Los Andes,la Unión</t>
  </si>
  <si>
    <t>Veredas Las Margaritas, Los Andes,la Union</t>
  </si>
  <si>
    <t xml:space="preserve">Polígono </t>
  </si>
  <si>
    <t>URP</t>
  </si>
  <si>
    <t>Upz el Sosiego
Upz 32 San Blass</t>
  </si>
  <si>
    <t xml:space="preserve">Primera de mayo 
Velodromo 
Santa Ana Sur
San Cristobal Sur
El Triangulo
Montecarlo
Molinos Oriente- Gran Colombia
Los Laureles I - Santa Cecilia
Aguas Claras </t>
  </si>
  <si>
    <t xml:space="preserve">UPZ </t>
  </si>
  <si>
    <t>Emergencias atendidas en el perímetro urbano de Bogotá Distrito Capital</t>
  </si>
  <si>
    <t>19 PRADO, 96 LOURDES, 88 EL REFUGIO, 90 PARDO RUBIO, 71 TIBABUYES, 40 CIUDAD MONTES, 25 LA FLORESTA, 101 TEUSAQUILLO, 30 BOYACÁ REAL, 97 CHICÓ LAGO, 50 LA GLORIA, 102 LA SABANA, 111 PUENTE ARANDA, 93 LAS NIEVES, 12 TOBERÍN, 65 ARBORIZADORA, 81 GRAN BRITALIA, 44 AMÉRICAS, 14 USAQUÉN, 27 SUBA, 15 COUNTRY CLUB, 41 MUZÚ, 39 QUIROGA, 72 BOLIVIA, 74 ENGATIVÁ, 16 SANTA BÁRBARA, 17 SAN JOSÉ DE BAVARIA, 9 VERBENAL, 42 VENECIA, 10 LA URIBE, 73 GARCÉS NAVAS, 28 EL RINCÓN, 18 BRITALIA, 75  FONTIBÓN, 105 JARDÍN BOTÁNICO, 13 LOS CEDROS, 26  LAS FERIAS, 76 FONTIBÓN SAN PABLO, 85 BOSA CENTRAL, 36 SAN JOSÉ, 86 EL PORVENIR, 104 PARQUE SIMÓN BOLÍVAR-CAN, 24 NIZA, 20 LA ALHAMBRA, 13 LOS CEDROS, 15 COUNTRY CLUB, 9 VERBENAL, 91 SAGRADO CORAZÓN, 92 LA MACARENA, 93 LAS NIEVES, 34 20 DE JULIO, 54 MARRUECOS, 52 LA FLORA, 42, VENECIA, 62 TUNJUELITO, 84 BOSA OCCIDENTAL, 86 EL PORVENIR, 45 CARVAJAL, 47 KENNEDY CENTRAL, 46 CASTILLA, 115 CAPELLANÍA,110 CIUDAD SALITRE OCCIDENTAL, 26 LAS FERIAS, 105 JARDÍN BOTÁNICO, 116 ÁLAMOS, 29 MINUTO DE DIOS, 30 BOYACÁ REAL,  74 ENGATIVÁ, 2 LA ACADEMIA, 20 LA ALHAMBRA, 23 CASA BLANCA SUBA, 25 LA FLORESTA, 28 EL RINCÓN, 71 TIBABUYES, 106 LA ESMERALDA, 98 ALCÁZARES, 22 DOCE DE OCTUBRE, 101 TEUSAQUILLO, 109 SALITRE ORIENTAL, 38 RESTREPO, 43 SAN RAFAEL, 94 CANDELARIA, 39 QUIROGA, 65 ARBORIZADORA, 69 ISMAEL PERDOMO, 70 JERUSALÉN, 1 PASEO DE LOS LIBERTADORES, 100 GALERIAS, 101 TEUSAQUILLO, 102 LA SABANA,  108 ZONA INDUSTRIAL,  110 CIUDAD SALITRE OCCIDENTE, 112 GRANJAS DE TECHO, 13 LOS CEDROS, 21 LOS ANDES, 23 CASA BLANCA SUBA, 31 SANTA CECILIA, 32 SAN BLAS, 33 SOCIEGO, 36 SAN JOSÉ, 39 QUIROGA, 44 AMÉRICAS, 46 CASTILLA, 49 APOGEO, 56 DANUBIO, 57 YOMASA, 61 CIUDAD USME, 99 CHAPINERO.</t>
  </si>
  <si>
    <t>SAN JOSÉ DEL PRADO, VITELMA, CHICO, GRANADA, SABANA DE TIBABUYES, VILLA INÉS, CLUB LOS LAGARTOS, TEUSAQUILLO, SANTA HELENITA, JULIO FLOREZ, EL ESPARTILLAL, LAS GUACAMAYAS, SANTA FÉ (CEMENTERIO CENTRAL), PUENTE ARANDA, SANTA HELENA, PARQUE SANTANDER, VILLAS DEL MEDITERRANEO, REMANSO, GRAN BRITALIA, RINCÓN DE MANDALAY, LOS ROSALES TUNJUELITO, SANTA BÁRBARA ALTA, TIBABUYES, PRADOS DE LA CALLEJA, LA SOLEDAD, LA CALLEJA, AUTOPISTA MUZÚ ORIENTAL, SANTA LUCIA, URBANIZACION BOCHICA III - IV, ALTOS DE SUBA, CHICO NORTE II, LA MAGDALENA, ALTOS DEL ZUQUE, CENTRO ENGATIVA, CIUDADELA COLSUBSIDIO, MOLINOS NORTE, SAN JOSÉ DE BAVARIA, EL CODITO, ESCUELA DE CADETES GENERAL SANTANDER, EL REDIL, TIBANÁ, LAS ACACIAS, PARQUE MIRADOR LOS NEVADOS, SAN JOSÉ DE USAQUÉN, EL CEDRO, BRITALIA, VILLEMAR, JARDIN BOTANICO, EL REFUGIO, SAN PABLO, ÁLAMOS, LAS ORQUÍDEAS, MORALBA, TEJARES DEL NORTE, MANDALAY, HOSPITAL SAN CARLOS, EL CORZO, PUERTA DE TEJA, LA MERCED, LA PERSEVERANCIA, LAS NIEVES, SAMPER MENDOZA, SERAFINA II SECTOR, LA PICÓTA, TUHUAQUE, VENECIA, TUNJUELITO, BRASIL, EL CORSO, PROVIVIENDA, KENNEDY, SUPER MANZANA 7, TINTAL, LA ROSITA, BATAVIA, SALITRE OCCIDENTAL, BONANZA, BOSQUES DE MARIANA, EL DORADO, ENGATIVÁ CENTRO, GARCÉS NAVAS, GRAN GRANADA, ISABELA, JARDÍN BOTÁNICO, LA SERENA, LOS CEREZOS, SANTA MARÍA DEL LAGO, VILLA CLAVERIII, VILLAS DE GRANADA I, VILLAS DEL DORADO, VILLAS DEL MADRIGAL, IBERIA, SANTA ROSA DE LIMA, SEMINARIO, SIMON BOLÍVAR, SOCIEGO, SUBA, SUBA NARANJOS, TERRAZA LOS LAGARTOS, TIERRA LINDA, TORCA, TORRES DE MODELIA, TUNA ALTA, URB. PASEITO III, URBANIZACIÓN BOSQUES DE MEDINA, URBANIZACION CASTILLA, URBANIZACIÓN CIUDADELA COLSUBSIDIO, URBANIZACIÓN DARDANEROS, URBANIZACION LA GRAN GRANADA, URBANIZACIÓN SANTA COLOMA, USATAMA, USME CENTRAL, VILLA ALSACIA II, VILLA CLAUDIA, VILLA ELISA, VILLA INÉS, VILLA SAGRARIO, VILLAS DEL MADRIGAL</t>
  </si>
  <si>
    <t>No identifica personas intersexuales</t>
  </si>
  <si>
    <t>No identifica grupos etarios</t>
  </si>
  <si>
    <t>No identifica grupos étnicos</t>
  </si>
  <si>
    <t xml:space="preserve">PIRE: Usaquén, Chapinero, Santa Fe, San Cristóbal, Usme, Tunjuelito, Bosa, Kennedy, Fontibón, Engativá, Suba, Barrios Unidos, Teusaquillo, Antonio Nariño, Puente Aranda, La Candelaria, Rafael Uribe Uribe, Ciudad Bolivar.
CECA: 1 USAQUEN , 1 USME, 1 SUBA </t>
  </si>
  <si>
    <t>PIRE: Bogotá Distrito Capital
CECA:  Polígono de área de influencia</t>
  </si>
  <si>
    <t>PIRE:
Bogotá Distrito Capital
CECA:
SISTEMA DE ÁREAS PROTEGIDAS</t>
  </si>
  <si>
    <t>PIRE: Vulnerable a impactos ambientales
CECA: Población  ubicada en el Sistema de Áreas Protegidas</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</si>
  <si>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</si>
  <si>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 xml:space="preserve"> Registros en Sistema de Información de Biodiversidad-Colombia.
- Formatos de campo para recolección de información.
- Informes  de procesamiento de información.
- Informes de seguimiento hidrobiológico
- Informes de profesionales de apoyo 
</t>
  </si>
  <si>
    <t>Contrato Interadministrativo  No. SDA-SECOPII-412018</t>
  </si>
  <si>
    <t>7,EJECUTADO</t>
  </si>
  <si>
    <t>PIGA: En 2019 se participó en la consolidación del documento técnico para la regulación de productos desechables en el Distrito Capital. Se realizaron aportes al Documento Técnico de Gestión Ambiental liderado por la Secretaría General de la Alcaldía Mayor de Bogotá y se elaboró el cronograma de las mesas de trabajo que se van a desarrollar con las entidades distritales durante la vigencia.
PACA: En el 2019 se revisaron, aprobaron y consolidaron los ajustes a la formulación del PACA BMPT. Se consolidó y reportó el indicador PACA en el Observatorio Ambiental de Bogotá, con corte a 31 de diciembre de 2018. Se solicitó la información de Cuenta Anual PACA con la información de los contratos suscritos por la entidad durante la vigencia 2018 de cada una de las metas priorizadas en el instrumento y se reportó a la Contraloría de Bogotá, dentro de los tiempos definidos por el ente de control. Se revisó, aprobó y consolidó el informe de seguimiento de PACA con corte a 31 de diciembre de 2018.</t>
  </si>
  <si>
    <t>6-Sostenibilidad Ambiental basada en Eficiencia Energética</t>
  </si>
  <si>
    <t>38-Recuperación y manejo de la Estructura Ecológica Principal</t>
  </si>
  <si>
    <t>5, PONDERACIÓN HORIZONTAL AÑO: 2019</t>
  </si>
  <si>
    <t>En el I trimestre de 2019 se recibió y aprobó el Producto 2 del contrato de prestación de servicios No.262018 mediante el cual se lleva a cabo la Fase I de implementación de los proyectos de adaptación al cambio climático. Se están revisando los Productos 3 y 4 y se hicieron observaciones oficiales a los contratistas,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en las cuales se revisó el informe de gestión 2018, la resolución del GITCC y se aprobó el plan de acción 2019. Esto representa un avance de 1.45
Durante el IV trimestre de 2018, se surtió el proceso de selección para la implementación de los proyectos Adaptación basada en Ecosistemas (AbE), en la plataforma Secop II, en donde se firmó el contrato No.262018. Durante este periodo, se revisó y aprobó el producto 1: Plan de Trabajo y Cronograma. Así mismo se lideran las actividades del GITCC, donde se realizaron 3 reuniones: presentación de los proyectos AbE, presentación de resultados del seguimiento a la implementación del Plan Distrital de Gestión de Riesgos y Cambio Climático y socialización de los resultados del Inventario de Gases de Efecto Invernadero. Lo anterior, representando una magnitud creciente de 1.34.
En el III trimestre de 2018, se aprobaron los documentos precontractuales de la implementación de los proyectos AbE y de esta forma se publicó el proceso en la plataforma Secop II número: SDA-SAM-029-2018. Así mismo se lideran las actividades en el marco del GITCC, en donde se ha realizado 1 reunión de balance de tareas y se realizó un taller para la priorización de indicadores de Onu Hábitat. Con estas acciones, a corte de enero 2019 se cuenta con un avance de 1,39 en magnitud. En lo corrido del Plan de Desarrollo se han realizado otras actividades que se describen así: Elaboración de una base de información técnica sobre AbE; elaboración de una guía conceptual sobre AbE, Taller de priorización de áreas y Fase de formulación y diagnóstico socioambiental.</t>
  </si>
  <si>
    <t xml:space="preserve">33, Consultar información secundaria, y generar linea base con el fin de identificar el área a monitorear, sus aspectos críticos de amenaza, especies de interés, vacíos de información y actores sociales. </t>
  </si>
  <si>
    <t xml:space="preserve">34, Estructurar una metodología de monitoreo que incluya formatos de campos con variables a tomar y a analizar, periodicidad y escala geográfica. </t>
  </si>
  <si>
    <t xml:space="preserve">35, Realizar salidas de campo para generar información de biovidersidad de flora y fauna silvestre (aves, mamíferos y herpetofauna) en los PEDH y PEDMEN.  </t>
  </si>
  <si>
    <t xml:space="preserve">36, Realizar salidas de campo para generar información de monitoreo en las áreas seleccionadas que cuentan con procesos de restauración, rehabilitación o recuperación ecológica en los PEDEM. </t>
  </si>
  <si>
    <t xml:space="preserve">37, Procesamiento y análisis de la información de campo para elaboración de informe. </t>
  </si>
  <si>
    <t xml:space="preserve">38, Fortalecer el monitoreo hidrobiológico en los cuerpos de agua asociados a la Estructura Ecológica Principal.
</t>
  </si>
  <si>
    <t xml:space="preserve">39,  Elaborar publicaciones del estado de monitoreo de  fauna y flora en la Estructura Ecológica Principal </t>
  </si>
  <si>
    <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</si>
  <si>
    <t>30050
Proyecto de adaptación al cambio climático en Usme</t>
  </si>
  <si>
    <t>30047 
Proyecto de adaptación al cambio climático en San Cristóbal</t>
  </si>
  <si>
    <t>TOTAL MP 4</t>
  </si>
  <si>
    <t>Total Magnitud Vigencia</t>
  </si>
  <si>
    <t>Total recursos Vigencia</t>
  </si>
  <si>
    <t>Total magnitud Reservas</t>
  </si>
  <si>
    <t>Total reservas Presupuestales</t>
  </si>
  <si>
    <t xml:space="preserve">El acumulado ejecutado en al cuatrienio, corresponde 0 ha (0%). Para el segundo trimestre del año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 Para el I trimestre del 2019, se generó un cronograma de contingencia para el cumplimiento de esta meta definiendo  siete (7) acciones.
Para la vigencia 2018, no se reporta avance en la magnitud, toda vez que no se efectuó la Declaratoria del polígono seleccionado como nueva área protegida. No obstante, la SER desarrolló actividades de gestión técnica, legal y administrativa, adelantando entre otras, la revisión de información para  la consolidación del documento de soporte final incluidos los resultados de la visita de campo realizada; se estableció una mesa institucional con la participación de actores internos de la SDA proponiendo la ruta interna para el cumplimiento de la meta fijando compromisos y roles de cada dependencia;  se remitieron insumos técnicos y administrativos a la Dirección Legal Ambiental - DLA y la Dirección de Planeación y Sistemas de Información Ambiental – DPSIA para solicitar la definición de la ruta para la Declaratoria, ya sea a través de Acuerdo Distrital o su incorporación en el nuevo Plan de Ordenamiento Territorial- POT de Bogotá D.C. Se envió invitación para la conformación de la mesa interinstitucional para la declaratoria a la Unidad Administrativa Especial Parques Nacionales Naturales de Colombia y la CAR. Se redacta borrador de iniciativa de Acuerdo Distrital para adopción de la nueva área.
</t>
  </si>
  <si>
    <t xml:space="preserve">Demora en los trámites de carácter interno para gestionar la declaratoria del polígono de 600.55 ha, propuesto, mayor a las 100 ha proyectadas en la meta, acogiendo las dos instancias viables, ya sea a través de la inclusión en el nuevo Plan de Ordenamiento Territorial – POT del Distrito Capital (actividad sea gestionada por la DPSIA de la SDA) o mediante iniciativa de Acuerdo del Concejo Distrital (actividad apoyada por la Dirección Legal Ambiental); igualmente, los tiempos de revisión destinado por éstos órganos distritales.
No se han dado los pronunciamientos oficiales por parte de la Dirección Legal Ambiental y  Dirección de Planeación y Sistemas de Información Ambiental, con respecto a las gestiones solicitadas por la  Subdirección Ecosistemas y Ruralidad-SER para que la entidad curse el trámite de declaratoria del polígono seleccionado como nueva área protegida, ante el Concejo de Bogotá o sino vía nuevo POT de Bogotá D.C.
</t>
  </si>
  <si>
    <t>Interlocución permanente entre la Subdirección de Ecosistemas y Ruralidad y la Dirección de Gestión Ambiental con la Dirección Legal Ambiental y la Dirección de Planeación y Sistemas de Información Ambiental, en el seguimiento al tema en los comités directivos, con el conocimiento y aval del Despacho del Secretario General, en lo que respecta a la toma de decisiones, sobre la gestión para la declaratoria de la nueva área protegida del Distrito Capital.
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Legal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</si>
  <si>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Los documentos y conceptos técnicos que soportan la selección de las áreas para declaratoria permiten generar criterios conforme a la necesidad de incrementar hábitats para especies silvestres y de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ambientales.
Las gestiones adelantadas por la Secretaría Distrital de Ambiente, permitirán incrementar la meta para el cuatrenio 2017-2020 de 100 ha de nuevas áreas protegidas proyectadas, a un polígono de 600.55 ha.</t>
  </si>
  <si>
    <t>Para el segundo trimestre del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 Para el I trimestre del 2019, se generó un nuevo cronograma de contingencia para el cumplimiento de esta meta definiendo  siete (7) acciones, en curso.</t>
  </si>
  <si>
    <t xml:space="preserve">Para el segundo trimestre de 2019, se logró un avance en la meta de 10 ha, lo que corresponde al 50 % de cumplimiento de la meta en la vigencia para el año 2019.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efectuó un avance en la meta del 4.98 has lo que corresponde  a un acumulado de 74,98 %  de cumplimiento para  la vigencia. Se priorizó  la evaluación técnica de elementos conectores de la 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t>
  </si>
  <si>
    <t xml:space="preserve">Si bien la programación de la actividad finalizó en el mes de Marzo de 2019,  se generó el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radicado SDA 2019IE99472 - Proceso 4417296. (Evidencia1: Meta 1 – Actividad 1. Se adjunta radicado SDA 2019IE99472 - Proceso 4417296).
</t>
  </si>
  <si>
    <t>Para el segundo trimestre del año 2019, no se ejecutó esta actividad, toda vez que las dos vías administrativas consideradas para la Declaratoria, tienen sus mecanismos y espacios de socialización y participación ciudadana que, no son competencia de la entidad. No obstante, se realizó la identificación documental de los propietarios de los seis (6) predios que hacen parte del polígono de declaratoria, con el fin de realizar el análisis de impacto fiscal como soporte del borrador del Proyecto de Acuerdo Distrital para la Declaratoria. (Evidencia 2: Meta 1 – Actividad 2: Correos institucionales entre DGA y SER).
No se programó esta actividad para el trimestre.</t>
  </si>
  <si>
    <t>Retraso en la compra de predios en razón a trámites internos y externos  en relación con la revisión de los insumos jurídicos de cada predio y ajustes en los procesos  legales que conllevan a la adquisición y datos consignados por los propietarios.</t>
  </si>
  <si>
    <t>En relación con la meta destinada a la compra de predios se dará mayor celeridad en el proceso de gestión predial respecto de los trámites y documentación requerida por parte de los propietarios.  Se programa reunión con catastro de priorización de entrega de avalúo comercial ID 75.</t>
  </si>
  <si>
    <t xml:space="preserve">Para el II trimestre, los IDs 78,76 ubicados en el sector Cuchilla El Gavilán están en proceso de expropiación, ID 60 se realizó el trámite para firma de la promesa de compraventa ajustada. El RT 73 se entrega escritura por parte de notaria, el RT 205 se modifica poder para tramite de escrituración ambos predios equivalen a 0,8ha de área. Con recursos de la vigencia se ejecutó la adquisición de RT73, RT205, RT137, ID60, para un total de 4,6ha de área. Con relación al RT 98, está pendiente la inscripción del inmueble al Distrito con área equivalente a 0,7ha. Para el RT 137 se remite a notaria para escrituración.  RT 159 y RT 156 se firma aceptación de oferta área total de ambos predios 2,6ha.  ID 75 se solicita actualización de avalúo comercial en contrato vigente con Catastro. Se reciben avalúos de referencia y se remite solicitud de justificación de resultado obtenido.
Para el trimestre del 2019, en la adquisición de predios priorizados del cerro sector Cuchilla de Gavilán - PEDMEN, los predios identificados con ID 76,78 del se inició proceso de expropiación judicial, para el predio ID 60 se realizó alcance de la oferta de compra, para el predio ID 75 se solicitó CDP y la oferta de compra esta para firma, para los predios del cerro sector Juan Rey- PEDMEN los predios RT 205 y RT 14 están en trámite de escrituración, el RT 73 está en solicitud de inscripción en el folio de matrícula en la superintendencia de notaria y registro, en trámite la solicitud de avalúos de referencia por parta de Catastro Distrital en el marco del contrato interadministrativo.
</t>
  </si>
  <si>
    <t xml:space="preserve">Retraso en la compra de predios en razón a trámites internos y externos  en relación con la revisión de los insumos jurídicos de cada predio y ajustes en los procesos de legales que conllevan a la adquisición y datos consignados por los propietarios.
Se anularon certificados de disponibilidad  presupuestal  para comora  de predios que fueron priorizados dado que presentaron demandas judiciales y procesos de sucesión que impiden adelantar los procesos de adquisición. 
</t>
  </si>
  <si>
    <t xml:space="preserve">En relación con la meta destinada a la compra de predios se dará mayor celeridad en el proceso de gestión predial respecto de los trámites y documentación requerida por parte de los propietarios. 
Dar mayor celeridad y eficiencia en la anulación de dichos certificados de disponibilidad para realizar la priorización predial de otros predios.
</t>
  </si>
  <si>
    <t>Adquirir predios en elementos de la Estructura Ecológica Principal para aumentar el área potencial para preservación,  conservación y restauración ecológica y la prestación de servicios ecosistémicos y ambientales a la ciudad</t>
  </si>
  <si>
    <t>Remisión a la Dirección Legal Ambiental, mediante el radicado 2019IE95680 - Proceso 4433174, la iniciativa de "Borrador de Proyecto de Acuerdo Distrital para la Declaratoria de nueva área protegida en el Distrito Capital”, (Evidencia 3: Meta 1- Actividad 3. Se adjunta radicado 2019IE95680 - Proceso 4433174)</t>
  </si>
  <si>
    <t xml:space="preserve">
Durante el segundo trimestre de 2019 se avanzó según lo programado en un 21% lo cual corresponde al seguimiento de las actividades mensuales por humedal  plasmada en la matriz de datos significativos y organizadas por estrategia de acuerdo a los Planes de Manejo Ambiental y en articulación con la política de Humedales del Distrito. Adicionalmente frente al seguimiento de los Planes de Manejo Ambiental se consolidó una matriz que contiene la información de avance de cada una de las acciones definidas en los 12 Planes de Manejo adoptados, así como las acciones definidas en el plan de acción de la política distrital
</t>
  </si>
  <si>
    <t xml:space="preserve">Durante el segundo trimestre de 2019 y mediante la ejecución de recursos provenientes de la reserva presupuestal, se avanzó según lo programado en un 30 % de la actividad, mediante el desarrollo de las actividades planteadas en los siguientes contratos suscritos en la vigencia 2018:
Contrato SDA-LP.2018-0087 para adecuaciones locativas en las sedes de la SDA, en el marco del cual se han realizado en el Parque Ecológico Distrital de Humedal Santa María del Lago, arreglos de la infraestructura del ingreso oriental donde funciona la oficina de educación ambiental, la bodega de herramientas, la cocina y unas baterías de baños. Se realizó igualmente la instalación de la acometida eléctrica y de agua que no se tenía para esta portería. En cuanto al frente de obra de exteriores, entre los cuales se encuentran comprendidos el cuarto de herramientas, teatrino y las tres plazoletas, están en proceso de estructuración de andenes y reforzamientos para instalación de material sintético, el cuarto de herramientas tiene pendiente la instalación del techo y terminados de pisos y pintura asi como la instalación de las puertas y ventanas, actualmente se cuenta con un avance del  70%  registrado.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marco de la cual se avanzó en la hincada de los Postes de 14 metros en los puntos autorizados para la instalación de las cámaras, Instalación de los Equipos de Monitoreo, puesta en funcionamiento de cámaras y adecuación del cuarto de monitoreo, entrega y puesta a punto de la herramienta tecnológica para el sistema de monitoreo grabación y visualización en el aula ambiental de humedal córdoba. Los equipos entregados fueron revisados y aprobados por parte de un profesional de la dirección de proyectos y sistemas de información.
</t>
  </si>
  <si>
    <t>Durante el segundo trimestre de 2019 no se presenta avance en la programación de esta actividad en razón a que se deben esperar los resultados del convenio interadministrativo 20171353 entre la entre la Secretaria Distrital de Ambiente – SDA y la Empresa de Acueducto, Alcantarillado y Aseo de Bogotá que arrojará los insumos técnicos necesarios, diseños paisajísticos e ingeniería de detalle para la fase de obra del sistema urbano de drenaje sostenible en el complejo de humedales del rio Tunjuelo. Dichos estudios debían estar listos para el mes de junio pero serán entregados hasta el mes de julio, razón por la cual  no se presenta avance.</t>
  </si>
  <si>
    <t xml:space="preserve">Durante el segundo trimestre de 2019 se avanzó  de acuerdo a lo programado en un 25,02 %, realizando las acciones de formulación de los estudios previos para la contratación del nuevo proyecto de mantenimiento en humedales, así como la suscripción del contrato y el acta de inicio del mismo. Contrato No. SDA-CD 2019-1008 que fue suscrito el día 17 de mayo 2019 con la Empresa Aguas de Bogotá y tiene un plazo inicial de 10 meses.  Dentro de la ejecución de actividades se avanzó en la capacitación de los operarios que conforman las cuadrillas, una reunión de articulación entre el equipo de administradores de la SDA y el equipo de supervisores y profesionales de AB donde se expusieron las actividades a realizar, el cronograma, las áreas priorizadas y se resolvieron dudas frente a las intervenciones a realizar. Dentro de las actividades operativas se avanzó de la siguiente manera: 
Capellanía 20,14 Ha de avance 
Córdoba 9,87 Ha de avance
Burro 7,47 Ha de avance
Jaboque 5,6 Ha de avance
Juan Amarillo 35,59 Ha de avance
Conejera 14, 87 Ha de avance
Isla 0,42 Ha de avance
Salitre 3,88 Ha de avance
Santa María del Lago 4,92 Ha de avance
Techo 3,52 Ha de avance
Tibanica 8,7 Ha de avance
Tunjo 2,82 ha de avance
</t>
  </si>
  <si>
    <t xml:space="preserve">Durante el periodo de abril y mayo se avanzó según lo programado en un 16,68 % con la realización de 17 mesas territoriales y la participación de 352 personas discriminadas de la siguiente manera:
PEDH Isla: 1 con 4 numero de personas  personas
PEDH Jaboque:  2 con 57 numero de personas 
PEDH Juan Amarillo:   2 con numero de personas   87
PEDH Conejera:  2 numero de personas 49
PEDH Salitre: 2 con numero de personas  25
PEDH SML: 1 Con numero de personas  27
PEDH Torca: 2 con numero de personas  20
PDH Tunjo: 3 con numero de personas  38
PEDH Vaca: 2  con numero de personas  47
Durante el desarrollo de estas reuniones se presentaron algunos avances representativos como la socialización del proyecto de corredores ambientales de los humedale Jaboque y Juan Amarillo, la articulación con el fideicomiso de Lagos de Torca para programar reunión con actores territoriales en el marco de la actualización del PMA, entre otros.
</t>
  </si>
  <si>
    <t xml:space="preserve">Durante el periodo de abril a junio, se avanzó según lo programado con la ejecución del 25,02 % correspondiente a 328 actividades de educación ambiental con la participación de 13039 personas, así:
165 recorridos interpretativos con 3783 participantes
46 acciones pedagógicas con 1065 participantes
44 acciones en colegios con 1362 personas
8 talleres con 251 personas
16 eventos representativos con 5408 personas
5 apoyos a PRAES con 395 participantes
9 apoyos a servicios sociales ambientales con 171 personas
3 foros con 260 participantes
2 reuniones de intercambio de saberes con 13 participantes
5 jornadas de apropiación con 187 participantes
14 reuniones de gestión para educación ambiental con 56 participantes
</t>
  </si>
  <si>
    <t xml:space="preserve">Durante el periodo de abril a junio se avanzó según lo programado con una ejecución del 24,94% mediante la realización de las siguientes acciones de administración:
180 actividades de administración con la participación de 1665 personas
7 monitoreos comunitarios con 87 participantes
20 acciones de restauración ecológica con 604 participantes
70 árboles caídos reportados
1 jornada de hábitos saludables con 42 participantes
3 jornadas de limpieza con la participación de 20 personas
55 mesas de coordinación interinstitucional con 903 participantes
1203 lectura de miras
1 reporte de 14 perros ferales nuevos y 4 reportes de 21 ferales reiterativos
2 reportes de 12 semovientes nuevos y 3 reportes de 22 semovientes reiterativos
16 acompañamientos a visitas de entes de control con la participación de 205 personas
Participación en 7 mesas de gestión del riesgo con 75 participantes
2 mesas de seguridad con 25 participantes
</t>
  </si>
  <si>
    <t xml:space="preserve">En el segundo trimestre de 2019, se llevaron a cabo las siguientes actividades: 
1) Seguimiento a Planes de Manejo Ambiental: Seguimiento a la gestión (Plan de Intervención) por medio de la Matriz de Datos Significativos por humedal. Consolidación de la matriz que contiene la información de avance de cada una de las acciones definidas en los 12 Planes de Manejo adoptados, así como las acciones definidas en el plan de acción de la política distrital.
2) Adecuación / Instalación de Infraestructura: Avance de los contratos SDA-LP.2018-0087 Adecuaciones Locativas en la SDA, se realizaron adecuaciones en la infraestructura del ingreso oriental del PEDH Santa María del Lago y se instalaron las acometidas de agua y energía.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marco de la cual se avanzó en la hincada de los Postes de 14 metros en los puntos autorizados para la instalación de las cámaras, Instalación de los Equipos de Monitoreo, puesta en funcionamiento de cámaras y adecuación del cuarto de monitoreo, entrega y puesta a punto de la herramienta tecnológica para el sistema de monitoreo grabación y visualización en el aula ambiental de humedal córdoba
3) Sistema Urbano Drenaje Sostenible PEDH Tunjo: No presenta avance se deben esperar los resultados del convenio interadministrativo 20171353 entre SDA y EAAB
En el primer trimestre de 2019 se avanzó en 3,20 del Plan de acción para un acumulado de 93,2% con el desarrollo de las siguientes actividades: 
1) Seguimiento a la gestión de los PEDH con la Matriz de Datos Significativos y la elaboración de informes de gestión en los PEDH. 
2) Se dio inicio a las actividades de mantenimiento locativo en el Humedal Santa María del Lago mediante el contrato SDA-LP.2018-0087.
</t>
  </si>
  <si>
    <t>En el segundo trimestre de 2019, se llevaron a cabo las siguientes actividades: 1) Mantenimiento: Se avanzó en la suscripción y firma del acta de inicio del Contrato No. SDA-CD 2019-1008 con Aguas Bogotá. Dentro de las actividades operativas se avanzó de la siguiente manera: Capellanía 20,14 Ha de avance, Córdoba 9,87 Ha de avance, Burro 7,47 Ha de avance, Jaboque 5,6 Ha de avance, Juan Amarillo 35,59 Ha de avance, Conejera 14, 87 Ha de avance, Isla 0,42 Ha de avance, Salitre 3,88 Ha de avance, Santa María del Lago 4,92 Ha de avance, Techo 3,52 Ha de avance, Tibanica 8,7 Ha de avance y Tunjo 2,82 ha de avance. 2) Mesas Territoriales: Realización en 17 mesas territoriales y la participación de 352. 3) Educación Ambiental: Ejecución de 328 actividades de educación, comunicación y participación con la participación de 13039 personas. 4) Acciones de Administración: Se adelantaron las siguientes acciones de administración: 180 actividades de administración con la participación de 1665 personas, 7 monitoreos comunitarios con 87 participantes, 20 acciones de restauración ecológica con 604 participantes, 55 mesas de coordinación interinstitucional con 903 participantes, 16 acompañamientos a visitas de entes de control con la participación de 205 personas, Participación en 7 mesas de gestión del riesgo con 75 participantes, 2 mesas de seguridad con 25 participantes. En el primer trimestre de 2019, se llevaron a cabo las siguientes actividades: 1. Mantenimiento del 100% del área efectiva de la franja terrestre en 14 PEDH: En ejecución del contrato para el mantenimiento integral se realizó repaso a 7,71 Ha de avance y 449,03 Ha de repaso 2. Mesas Territoriales en cada uno de los Parques Ecológicos Distritales de Humedal: Durante el primer trimestre se realizaron un total de 8 mesas territoriales con la participación de 157 personas. 3. Recorridos interpretativos y actividades de Educación Ambiental: Ejecución de 288 actividades de educación con la partición de 5260 personas.</t>
  </si>
  <si>
    <t xml:space="preserve">El acumulado ejecutado para el cuatrienio corresponde a 68,3% de los cuales en el segundo trimestre de 2019 se avanzó en 5,1%, con las siguientes acciones: 
1. Seguimiento a Planes de Manejo Ambiental: Seguimiento a la gestión (Plan de Intervención) por medio de la Matriz de Datos Significativos por humedal. Consolidación matriz de seguimiento con información de avance de cada una de las acciones en los 12 Planes de Manejo adoptados, así como las acciones definidas en el plan de acción de la política distrital.
2. Adecuación / Instalación de Infraestructura: Avance de los contratos SDA-LP.2018-0087 Adecuaciones Locativas en la SDA, se realizaron adecuaciones en la infraestructura del ingreso oriental del PEDH Santa María del Lago y se instalaron las acometidas de agua y energía. Contrato SDA-SECOP II- 1042018 para la adquisición, instalación y puesta en funcionamiento de una herramienta tecnológica para el sistema de monitoreo y seguimiento de componentes bióticos y sociales para el PEDH córdoba se avanzó en la puesta en funcionamiento de cámaras y adecuación del cuarto de monitoreo, entrega y puesta a punto de la herramienta tecnológica para el sistema de monitoreo grabación y visualización en el aula ambiental de humedal córdoba.
3. Sistema Urbano Drenaje Sostenible PEDH Tunjo: No se presenta avance ya que se deben esperar los resultados del convenio interadministrativo 20171353.
4. Mantenimiento: Se avanzó en la formulación de estudios previos, suscripción y firma del acta de inicio del Contrato No. SDA-CD 2019-1008 para el mantenimiento integral en humedales con la Empresa Aguas de Bogotá. Dentro de la ejecución de actividades operativas se avanzó en el mantenimiento integral en franja terrestre en 117,8 hectáreas de avance.
5. Mesas Territoriales: Realización en 17 mesas territoriales y la participación de 352.
6. Educación Ambiental: Ejecución de 328 actividades de educación, comunicación y participación con la participación de 13039 personas. 
7. Acciones de Administración: la realización de las siguientes acciones de administración: 180 actividades de administración con la participación de 1665 personas, entre otras acciones.
Para la vigencia 2018 se alcanzó un avance acumulado del 60%, con el desarrollo de actividades de mantenimiento en 295,23 ha, 85 mesas territoriales, 2429 actividades de educación y sensibilización ambiental con la participación de 86429 personas.
La vigencia 2017 alcanzó un avance acumulado del 29,5%, de los cuales 21.5% corresponden a la vigencia 2017 con el desarrollo de actividades de mantenimiento en 561.83 ha, 84 mesas territoriales, 2188 actividades de educación y sensibilización ambiental con la participación de más de 87039 personas. En el 2016 se avanzó en el cumplimiento en un 8%, periodo en el que se reportó la contratación para la instalación de señalética en 10 Humedales, contratación para el mantenimiento silvicultural y adaptativo de la franja terrestre en 15 PEDH
</t>
  </si>
  <si>
    <t>Se presenta retraso en la actividad del sistema urbano de drenaje sostenible en PEDH Tunjo en razón a que los diseños de detalle de la obra a realizar aún no han sido entregados por parte del ejecutor del convenio interadministrativo 20171353 y se espera que sean entregados en el mes de julio.</t>
  </si>
  <si>
    <t>Solicitar los productos finales y definitivos del Convenio interadministrativo como insumo necesario para poder formular el proyecto de obra para la ejecución del sistema urbano de drenaje sostenible en el Tunjo.</t>
  </si>
  <si>
    <t xml:space="preserve">Informes de gestión Semestral por Humedal
Matriz Datos Significativos.
Informes ejecución contratos SDA-LP.2018-0087  y  SDA-SECOP II- 1042018
Acta de inicio contrato 2019-1008, cronograma, planes de acción, áreas de intervención.
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
</t>
  </si>
  <si>
    <t xml:space="preserve">Se culminó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(Evidencia 4: Meta 2 – Actividad 4. Se adjunta radicado SDA 2019IE99472, Proceso 4417296). 
</t>
  </si>
  <si>
    <t xml:space="preserve">Depuración cartografías – SHAPES del polígono seleccionado para la declaratoria como nueva área protegida en el D.C., asociada al Concepto Técnico 04168 del 7 de mayo de 2019, radicado SDA 2019IE99472, proceso 4417296. (Evidencia 6: Meta 2- Actividad 6. Se adjunta GDB polígono Declaratoria) </t>
  </si>
  <si>
    <t>Apoyo técnico a las diferentes dependencias de la Secretaría Distrital de Ambiente interviniendo en la Revisión a la iniciativa de Plan de Ordenamiento Territorial de Bogotá D.C.; Generación de  lineamientos ambientales para la expedición de permisos ambientales en áreas protegidas del Distrito Capital; Revisión de Planes de Manejo Ambiental de Parques Ecológicos Distritales de Humedal (PEDH El Salitre y EL Tunjo), Evaluación predial para viabilizar  o no su incorporación como áreas de importancia ambiental. (Evidencia 7: Meta 2 – Actividad 7. Se adjunta   Base de Datos de Asignaciones y Revisión de radicados por la Coordinación).</t>
  </si>
  <si>
    <t>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t>
  </si>
  <si>
    <t xml:space="preserve">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(Evidencia 8: Meta 2 – Actividad 8: a) Base de Datos de Asignaciones y Revisión de radicados por la Coordinación para el periodo abril-junio de 2019, b) Base de Datos de Conceptos y Resoluciones de Alinderamiento para el periodo abril-junio de 2019).
</t>
  </si>
  <si>
    <t xml:space="preserve">Durante el II trimestre, continuó la ejecución del contrato de obra de construcción del Aula Ambiental de Juan Rey en el Parque Entrenubes, alcanzando un avance de 26,08% desarrollando actividades  como: Vaciado de losa de entrepiso del bloque B en concreto de 3000 psi; excavación manual para zapatas del bloque D; vaciado de solados en concreto de 2000 psi para zapatas del bloque D; y Modulación y colocación de formaleta para losa de entrepiso del bloque C. Con relación al avance en la adecuación del sendero peatonal que conecta del sector de Juan Rey con el CAT y el Corredor Ambiental Tunjuelo – Chiguaza en el Parque Entrenubes, Aguas de Bogotá como operador del convenio interadministrativo No. SDA-CD-20181442, suscribió el contrato de prestación de servicios No. 076 con la empresa INNFRA S.A.S, con el objeto de “Realizar los estudios, diseños e intervenciones necesarias para cumplir el objeto del convenio interadministrativo SDA-CD-20181442 del filo Juan Rey al interior del Parque Entrenubes”; y con relación a las obras de mitigación en la quebrada Hoya del Ramo, se continúa en el trámite de permiso de ocupación de cauce ante la ANLA y están en estructuración los términos de referencia para su contratación.
En el I trimestre la ejecución del contrato de construcción del Aula Ambiental de Juan Rey en el Parque Entrenubes presentó un avance de 12% desarrollando actividades de perfilado del talud (mitigación de riesgos), excavación y cimentación; y mediante el convenio suscrito con Aguas de Bogotá para la adecuación del sendero que conecta del sector de Juan Rey con el CAT y el Corredor Ambiental Tunjuelo – Chiguaza en el Parque Entrenubes, se estructuraron los términos de referencia para la contratación de las obras.
</t>
  </si>
  <si>
    <t xml:space="preserve">Durante el II trimestre, se mantuvo la administración y manejo en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realizado a través del nuevo contrato suscrito con la empresa Aguas de Bogotá. En cuanto al proceso de recepción del segundo predio de la Serranía El Zuque, se entregó en el DADEP el acta de entrega del segundo predio con las observaciones realizadas por la DLA para su ajuste. Continuó la ejecución del contrato de adecuaciones locativas con un avance del 90%; en cuanto a las obras de mitigación de riesgos para los Parques Soratama y Mirador de los Nevados, se iniciaron las actividades de obra logrando un avance de 6,13%. Finalmente, se iniciaron las labores de campo para la toma de información actualizada de los polígonos de monitoreo de Entrenubes, que permita la actualización requerida por la Subcomisión de PAIMIS al Plan de Acción formulado por la SDA.
En el I trimestre se mantuvo la administración y manejo de 408 ha de Parques administrados, Gestión social y monitoreo y Mantenimiento; sobre el proceso de recepción del predio denominado Serranía El Zuque, se recibió la segunda acta de entrega formal del segundo predio por parte de DADEP; se adelantó la ejecución del contrato de adecuaciones locativas con un avance del 45% y con relación a las obras requeridas de mitigación de riesgos para los Parques Soratama y Mirador de los Nevados, se realizó la jornada de socialización con la comunidad del Parque Mirador de los Nevados sobre el inicio de la obra. 
</t>
  </si>
  <si>
    <t>Con relación al avance en la adecuación del sendero peatonal que conecta del sector de Juan Rey con el CAT y el Corredor Ambiental Tunjuelo – Chiguaza en el Parque Entrenubes, Aguas de Bogotá como operador del convenio interadministrativo No. SDA-CD-20181442, suscribió el contrato de prestación de servicios No. 076 con la empresa INNFRA S.A.S, con el objeto de “Realizar los estudios, diseños e intervenciones necesarias para cumplir el objeto del convenio interadministrativo SDA-CD-20181442 del filo Juan Rey al interior del Parque Entrenubes”; y con relación a las obras de mitigación en la quebrada Hoya del Ramo, se continúa en el trámite de permiso de ocupación de cauce ante la ANLA y están en estructuración los términos de referencia para su contratación.</t>
  </si>
  <si>
    <t xml:space="preserve">Se presenta un avance del 26% frente a una programación del 60% en la ejecución del contrato de obra de construcción del Aula Ambiental de Juan Rey en el Parque Entrenubes, lo cual se ha realizado a través del desarrollo de actividades  como: Vaciado de losa de entrepiso del bloque B en concreto de 3000 psi; excavación manual para zapatas del bloque D; vaciado de solados en concreto de 2000 psi para zapatas del bloque D; y Modulación y colocación de formaleta para losa de entrepiso del bloque C; el incumplimiento en el avance corresponde a un análisis de adición e inclusión de ítems no previstos que hacen parte de la etapa de cimentación del contrato, lo cual se realizó hasta el mes de mayo y por esta razón se presentó un bajo rendimiento en los meses de abril y mayo.  </t>
  </si>
  <si>
    <t xml:space="preserve">Para el II trimestre, con recursos de la vigencia se realiza el proceso de adquisición del ID 75, ID 149 y RT 156, RT 159. El avance en la ejecución de la actividad para el periodo fue de 15%.
</t>
  </si>
  <si>
    <t xml:space="preserve">Para el segundo trimestre de 2019 y con recursos de la reserva, se realizan los procesos de expropiación de los predios identificados con registro topográfico: sector Cuchilla el Gavilán ID 78, 76. ID en revision jurica ajuste de la oferta de compra. Se reciben avaluos de referencia para el sector "Cuchilla el Gavilan" mediante el Decreto de Declaratoria de Utilidad Publica 484 de 2018 segun rad. 2019ER125958 se remite solcitud 2019EE138704. Avance de gestion 20%
</t>
  </si>
  <si>
    <t>Durante el II trimestre, se programó un avance de 24% con una ejecución del 24%, pues se mantuvo la implementación de las acciones de administración y manejo en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el cual es realizado a través del nuevo contrato interadministrativo suscrito con la empresa Aguas de Bogotá.</t>
  </si>
  <si>
    <t>Para este periodo a pesar de que se tenía programado un avance de 24% se logra avanzar en un 15% en la gestión inter institucional para el proceso de recepción del segundo predio que hace parte del área de interés ambiental Serranía El Zuque, puesto que aunque se avanzó en la revisión del acta de entrega enviada por el DADEP, se tuvo que devolver a dicha Entidad, con las observaciones realizadas por la Dirección Legal Ambiental, para su ajuste; a la fecha no se ha recibido el acta corregida para dar trámite a la firma de la misma.</t>
  </si>
  <si>
    <t xml:space="preserve">En esta actividad, para el trimestre abril – junio se programó un avance del 24% frente a una ejecución del 21%, dado que las obras de mitigación de riesgos para los Parques Soratama y Mirador de los Nevados, iniciaron las actividades de obra con posterioridad a la fecha que se tenía prevista inicialmente, empezando con la instalación de cerramientos, señalización de obra y perfilados de taludes, lo que determinó un avance de 6,13%; no obstante con la ejecución del contrato de Adecuaciones Locativas se llegó a un avance del 90%, acorde con la ejecución de actividades como: instalación del piso nuevo en la zona de juegos y arreglo del mobiliario (divisiones) de baños del Parque Mirador de los Nevados, así como la instalación de puertas de baños en Soratama y remate de acabados de las adecuaciones realizadas en Entrenubes. </t>
  </si>
  <si>
    <t>Para el II trimestre se programó un avance del 24% y se logró un avance del 15% a través de la gestión realizada con la Secretaría Distrital de Salud para identificar las acciones para la caracterización de 5 polígonos del Parque Entrenubes, bajo los criterios de salud pública lo cual es insumo para poder reformular el Plan de Acción de PAIMIS del Parque Entrenubes, por lo que se hacia finales del trimestre (21 de junio) iniciaron las labores de campo para la toma de información que permita la actualización requerida, lo cual afectó el cumplimiento de la programación que se estableció inicialmente.</t>
  </si>
  <si>
    <t xml:space="preserve">En el Programa 3, luego de revisar la literatura en el primer trimestre, se notó un vacío de información en fauna vertebrada en la cuenca del Rio Sumapaz en la localidad de Sumapaz. Al cruzar este vacío de información con las áreas donde la SDA hace intervenciones en la localidad de Sumapaz, por parte del grupo de ruralidad de la SER, se tomó la decisión de implementar parte del programa del programa de monitoreo en dos acueductos veredales de esta cuenca: Pasoancho y San Antonio –El Toldo.  En el mes de mayo se realiza la primera visita de reconocimiento a estos dos acueductos veredales priorizados. </t>
  </si>
  <si>
    <t xml:space="preserve">Luego de la visita de reconocimiento a los dos acueductos veredales de la cuenca del Rio Sumapaz, para el Programa 3, se corrige la metodología para monitorear aves y herpetofauna. Dada la topología del área a estudiar, se decide que para estos dos grupos de vertebrados es más eficiente realizar una metodología de Encuentro Casual Visual. Para mamíferos, quede confirmado que el mejor método es por trampas tanto cámaras como de golpe. Se define el metado que va a alimentar la base de datos de seguimiento a fauna vertebrada en acueductos veredales.  
</t>
  </si>
  <si>
    <t>Para el segundo trimestre, en el Programa 4  se realizaron 10 visitas para los tres PEDM. El programa de monitoreo registra por primera vez,la serpiente: Epinephelus bimaculatus, en el Parque Entrenubes. Adicionalmente, se hizo por primera vez una salida de reconocimiento a la Serranía de Zuque, con el objetivo de determinar posibles sitios y transectos para un futuro programa de monitoreo en esta nueva área administrada por la SDA. Con el propósito de hacer seguimiento al Programa 1, se realizaron 12 visitas, a los siguientes humedales: Capellanía, Conejera, El Burro, Jaboque, Juan Amarillo, La Vaca, Salitre, Techo, Tibanica y Tunjo. De registros interesantes en humedales se reportan un total de 48 individuos de Cavia aperea y seis individuos de Didelphis pernigra.</t>
  </si>
  <si>
    <t xml:space="preserve">Para el segundo trimestre, para el Programa 2 y 4 continua el monitoreo de biodiversidad con el fin de evaluar los procesos de restauración realizados en estos parques. En avifauna, la riqueza de especies continúa en aumento. Al segundo trimestre se registran 58 especies. El PEDM Entrenubes es el más rico con 47 especies. En este parque,  Passeriformes es el orden con mayor número de especies, Traupidae la familia más abundante, y el género Diglossa el mejor representado con cuatro especies </t>
  </si>
  <si>
    <t xml:space="preserve">Para el segundo trimestre se procesaron los datos a mayo de 2019 de avifauna aves en los PEDH. Al mes de mayo del presente año se han registrado un total de 67.287 individuos que corresponde a de 140 especies de aves, las cuales están representadas en 17 órdenes y 56 familias. Se realizó un análisis de Bray Curtis de acuerdo a la avifauna presente en los PEDH. La manera en que este análisis agrupa es explicada por el patrón espacial dentro de las respectivas cuencas en las que se encuentran los PEDH de la ciudad. Así, los PEDH al interior de la cuenca Salitre (Córdoba, Conejera, Juan Amarillo y Santa María del Lago) presentan afinidad con los PEDH presentes en las cuencas Jaboque (Jaboque) y Torca (Torca-Guaymaral); del mismo modo los humedales presentes en la cuenca Tunjuelo (Tunjo, Tibanica e Isla) y los presentes en la cuenca del Fucha (Vaca y Burro).  Los únicos humedales que no siguen este patrón son los PEDH Capellanía y Meandro del Say que presentan baja disimilitud debido a su cercanía geográfica, aunque pertenezcan a cuencas diferentes, así como los PEDH Techo y Salitre por los procesos de transformación antrópicos que han experimentado. A la vez, se calcularon tres índices de biodiversidad alfa para los años 2018 y 2019 a mayo, y se encontró que  ninguno de los tres índices calculados muestra un declive significativo a lo largo del tiempo, por el contrario, hay la probabilidad de un aumento para el último año. </t>
  </si>
  <si>
    <t>Dado los compromisos adquiridos en el convenio interadministrativo SDA-CD-20181468 entre la SDA y la CAR, y el contrato SDA-SECOP II 712018 celebrado entre la SDA y el Instituto de Higiene Ambiental, para desarrollar monitoreo hidrobiológico en los PEDH, en el mes de junio empezaron  los muestreos en los PEDH. Al cierre de este trimestre se han monitoreado los humedales de Capellanía, Córdoba, Salitre, Techo y Tibanica.</t>
  </si>
  <si>
    <t xml:space="preserve">Ya se corrieron análisis de diversidad alfa y beta en humedales, y el informe de restauración se encuentra ya en su última fase de corrección.  El objetivo es que el tercer trimestre el informe de monitoreo de biodiversidad queda publicado en el OAB, y el de humedales en el cuarto trimestre. Los listados de la ciencia ciudadana del Global Big Day quedaron publicados en la plataforma E-Bird. </t>
  </si>
  <si>
    <t>En relación con el cumplimiento de la meta de monitoreo se presentaron dificultades de carácter logístico en todo el mes de abril  que incidieron en su ejecución.</t>
  </si>
  <si>
    <t>Se están desarrollando las acciones para superar las dificultades de carácter logístico y de esta manera avanzar en el tercer trimestre con la programación de la meta de monitoreo.</t>
  </si>
  <si>
    <t>En relación con el convenio No. SDA-EAB.CAR CV-20171328 siguen presentándose las dificultades propias de los procesos de contratación de la EAB y CAR para definir el equipo técnico de apoyo en campo y el operador de las acciones en terreno.
El convenio SDA-CV-312018 suscrito con IDIPRON – FDLSC-SDA,  persiste retraso en la entrega a satisfacción de las áreas intervenidas en este periodo.
No se contaba con el Plan de restauración, diagnóstico y diseño del predio La Calera – Monserrate 1 (38 has) para realizar las intervenciones previstas en esta área.</t>
  </si>
  <si>
    <t xml:space="preserve">Se efectúan comités técnicos semanales, se definieron nuevas áreas a intervenir;  la CAR y la EAB siguen presentando inconvenientes con los procesos de contratación del equipo de trabajo para apoyo en campo esperando contar con este tema resuelto a más tardar en el mes de abril.  
En relación con  el  Convenio IDIPRON se esta efectuando un seguimiento semanal en campo y comités técnicos. En marco de este convenio 0312018 posterior a la recepción del plan de restauración, diagnóstico y diseño, se prevé finalizar las actividades de restauración en 38 has en el predio La Calera – Monserrate 1. 
</t>
  </si>
  <si>
    <t xml:space="preserve">En el segundo trimestre en marco del convenio 0312018 con recursos de reserva se realizó la intervención de 0.1 has (304 individuos) en el barrio El tesoro, localidad de Ciudad Bolívar. Adicionalmente se realizaron el plan de restauración, diagnóstico y diseño de 38 has ubicadas en el predio La Calera – Monserrate 1, que serán intervenidas en el segundo semestre del año. Con recursos de vigencia se intervinieron 0.5 has en los PEDH, distribuidas así: Juan Amarillo 0.10 has (65 individuos), Salitre 0.25 has (204 individuos), Torca 0.05 has (37 individuos) y Conejera 0.10 has (90 individuos). Adicionalmente se identificaron 1.71 has para posterior intervención en el segundo semestre del año en los PEDH: Techo (1 has), Burro (0.2 has) y Vaca (0.51 has). 
En el primer trimestre de 2019 se identificaron y priorizaron 45 has nuevas  de las cuales 7 has se encuentran en zona de riesgo no mitigable, y las 38 restantes ubicadas en la Reserva Forestal Protectora Bosque Oriental; se elaboraron los diseños de rehabilitación y plantación de 140 plántulas en 0,22 has en el humedal de Juan Amarillo y  95 plántulas en 0,12 en el Humedal de Capellania. </t>
  </si>
  <si>
    <t>En marco del convenio 0312018 se realizó el diagnóstico y diseño de 38 has ubicadas en el predio La Calera – Monserrate 1, localidad de Santa Fe, adicionalmente se realizó la identificación, priorización y diagnósticos de 0.1 has ubicadas en el barrio El Tesoro, localidad de Ciudad Bolívar. Con recursos de vigencia se realizó la identificación, priorización y elaboración de diagnósticos para 0.5 has en los Parques Ecológicos Distritales de Humedal: Juan Amarillo (0.1 has), Salitre (0.25 has), Torca (0.05 has), Conejera (0.1 has), Techo (1 has), Burro (0.2 has) y Vaca (0.51 has).</t>
  </si>
  <si>
    <t>En marco del convenio 0312018 se realizaron los diseños de restauración de 38 has ubicadas en el predio La Calera – Monserrate 1, localidad de Santa Fe. Adicionalmente se realizaron los diseños de 0.1 has ubicadas en el barrio El Tesoro, localidad de Ciudad Bolívar. Con recursos de vigencia se realizaron los diseños de 0.5 has en los Parques Ecológicos Distritales de Humedal: Juan Amarillo (0.1 has), Salitre (0.25 has), Torca (0.05 has) y Conejera (0.1 has).</t>
  </si>
  <si>
    <t xml:space="preserve">Con recursos de reserva se realizó la intervención de 0.1 has ubicadas en el barrio El Tesoro (304 individuos), localidad de Ciudad Bolívar y con recursos de vigencia se realizaron intervenciones de restauración ecológica en 0.5 has en los PEDH, distribuidas de la siguiente manera: Juan Amarillo (0.1 has) (65 individuos), Salitre (0.25 has) (204 individuos), Torca (0.05 has) (37 individuos) y Conejera (0.1 has) (90 individuos).
</t>
  </si>
  <si>
    <t xml:space="preserve">En el segundo trimestre se vienen adelantando acciones de mantenimiento como: plateo, poda, control fitosanitario y control de especies invasoras en 24.4 hectáreas ubicadas en el PEDMEN, estás áreas no se han recibido a satisfacción  ya que está pendiente el trabajo de enriquecimiento. 
En el primer trimestre del 2019 no se presenta avance en la magnitud de la meta hasta tanto no sea recibido a satisfacción la totalidad del mantenimiento de las áreas citadas en el marco del convenio 031 se definen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t>
  </si>
  <si>
    <t xml:space="preserve">En relación con el Convenio 0312018 suscrito con IDIPRON – FDLSC – SDA, se presenta retraso en la entrega a satisfacción de las áreas intervenidas en este trimestre, debido a que aún tienen acciones pendientes de mantenimiento como el enriquecimiento, adicionalmente falta la recepción y revisión del informe de actividades del mes de mayo.
</t>
  </si>
  <si>
    <t xml:space="preserve">Se vienen adelantando seguimientos semanales en campo para la recepción de las áreas que tienen pendiente actividades de mantenimiento, de igual manera se están realizando comités técnicos en los que se tratan los temas coyunturales que se presenten. </t>
  </si>
  <si>
    <t>Se viene adelantando la priorización de 128 has que van a ser intervenidas con acciones de mantenimiento en un nuevo convenio entre IDIPRON – FDLSC – SDA, estas áreas se encuentran en las localidades de Ciudad Bolívar, Santa Fe, San Cristóbal, Usme y Sumapaz.</t>
  </si>
  <si>
    <t>Se adelantan actividades de mantenimiento en 24.4 hectáreas ubicadas en el Parque Ecológico Distrital de Montaña Entrenubes con un significativo avance en las actividades de plateo, poda y control fitosanitario. Sin embargo no se han recibido a satisfacción estas áreas porque no se ha realizado el enriquecimiento;  en 14 has localizadas en altos de la estancia con labores de desyerbe y  plateo de 5444 individuos; en ambos se inició el replante. No se reporta avance en la meta  porque no se han recibido a satisfacción las áreas donde se están desarrollando las acciones descritas.</t>
  </si>
  <si>
    <t xml:space="preserve">Se reformuló el plan de producción de material vegetal para el 2019 con un total de 202.000 individuos para cubrir las metas a cargo de la de Gerencia (Proyecto de inversión 1132 y 1150).
</t>
  </si>
  <si>
    <t>Se vienen adelantando seguimientos semanales en campo para la recepción de las áreas que tienen pendiente actividades de mantenimiento, de igual manera se están realizando comités técnicos en los que se tratan los temas coyunturales que se presenten. 
Se están desarrollando las acciones para superar las dificultades de carácter logístico y de esta manera avanzar en el tercer trimestre con la programación de la meta de monitoreo.</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</si>
  <si>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</si>
  <si>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</si>
  <si>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El acumulado ejecutado en el cuatrienio, corresponde  84,98 ha. Para el segundo trimestre de 2019, se logró un avance en la meta de 10 ha, lo que corresponde al 74,90 % de cumplimiento de la meta en la vigencia para el año 2019.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programó y ejecutó un avance en la meta del 4.98 has lo que corresponde al 24,90 % de cumplimiento de la meta en la vigencia. Se priorizó  la evaluación técnica de elementos conectores de la ESTRUCTURA ECOLÓGICA PRINCIPAL-EEP,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En el año 2018 se avanzo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t>
  </si>
  <si>
    <t xml:space="preserve">Para el segundo trimestre, se presentó un avance de 0,42 derivado de los siguientes aspectos: se llegó al 50% de ejecución para las actividades realizadas en el Programa 3, dado que se realizó una primera visita a dos acueductos veredales en la cuenca del Rio Sumapaz, y la metodología y metadato para monitorear fauna vertebrada quedó estandarizada para estos acueductos. Para los Programas 1 y 4, continua seguimiento e implementación, se obtuvo un avance de 47.81%. Como registros de interés en humedales se observan un total de 48 curies y en el PEDM, el equipo registra por primera vez la serpiente: Epinephelus bimaculatus. Se realizó un análisis de Bray Curtis de acuerdo a la avifauna presente en los PEDH. La manera en que este análisis agrupa es explicada por el patrón espacial dentro de las respectivas cuencas en las que se encuentran los PEDH de la ciudad. Se obtuvo un 45% de avance en el tercer trimestre en el seguimiento  al convenio SDA-CD-20181468 entre la SDA y la CAR. 
En el primer trimestre se presentó un avance de 0,080 derivado de los siguientes aspectos: En el programa 3 (Acueductos Veredales) se avanzó en la primera fase I. En relación con el Programa 2(Restauración Ecológica)  se culminó la fase de toma de datos, y el programa 4 (Estado y tendencias de la biodiversidad en los PEDM) se está desarrollando la fase III (Implementación del programa y obtención de insumos para su comunicación, publicación y uso). Durante la fase de implementación del programa 4, se han registrado un total de 611 individuos de aves, representados en 56 especies. Se socializaron los ajustes al monitoreo hidrobiológico, y se dio directriz para publicar en el CIMAB, y hacer un documento que adopte una norma de calidad del agua en los PEDH. 
</t>
  </si>
  <si>
    <t>Se recibieron y aprobaron los documentos correspondientes al Producto 3 y 4 del contrato de prestación de servicios Nº 262018. Estos son: Implementación fisica de:  4 bancos atrapanieblas, 4 huertas urbanas y 2 redes hidroclimatológicas. De igual manera se aprobaron los productos 5 y 6, realcionados con el proceso de capacitación, plan de monitoreo y seguimiento, mantenimientos e informe final del contrato.</t>
  </si>
  <si>
    <t xml:space="preserve">Se han realizado visitas de monitoreo y seguimiento, y se efectuaron las sesiones de mantenimiento a  la instalación de 4 bancos atrapaniebla, 4 huertas urbanas y 2 redes Hidroclimatológicas en Usme y San Cristóbal. </t>
  </si>
  <si>
    <t xml:space="preserve">Elaboración de los documentos precontratuales: Anexo Técnico, Estudio Previo y Estudio de Mercado. Dichos documentos se encuentran en revisión del área contractual. </t>
  </si>
  <si>
    <t>En el segunto trimestre  se realizaron tres reuniones del grupo Interno de Trabajo sobre Cambio Climático, en donde se realizaron actividades como: el balance de actividades y revisión de las responsabilidades de la implementación del Plan Distrital de Gestion de Riesgo de Desastres y Cambio Climático, Revisión de proyectos prioritarios de Cambio Climático.</t>
  </si>
  <si>
    <t>En el segundo trimestre de 2019 se atendió el 100% de las emergencias ambientales competencia y jurisdiccón de la SDA, para las cuales fue activada la Entidad. Del 1 de abril  al  30 de junio de 2019 se recibieron, activaron y atendieron 873 emergencias correspondientes a: 496  árboles caídos, 366 árboles en riesgo de caída y 11 materiales peligrosos (no hubo incendios forestales ni emergencias por Residuos de Construcción y Demolición).</t>
  </si>
  <si>
    <t>Cambio climático:
-Productos entregados de la consultoría de formulación (4,5, 6 y 7).
-Plan de trabajo Grupo 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-Contrato.
-Acta de inicio.
-Cronograma y plan de trabajo de la implementación.
-Producto 1 y 2: diseño de las medias en campo
-Producto 3 y 4: implementación física de las medidas.</t>
  </si>
  <si>
    <t>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En el transcurso del mes de Febrero se comenzarón actividades de restauración ecologica en siete (7) hectareas del poligono Altos de La Estancia.
 En el transcurso del segundo trimestre se continuaron desarrollando actividades de restauración ecologica  en el poligono de Altos de La Estancia con el fin de cumplir con las siete (7) hectareas programadas para este sector.</t>
  </si>
  <si>
    <t>Se inició la revisión del plan de acción estratégica de Altos de la Estancia.
En el trancurso del segundo trimestre, se tramito la liquidación del contrato de  la consultoria, encargado de realizar los planes de acción y se inicia las socializacion con las entidades responsables de actividades.</t>
  </si>
  <si>
    <t>Se recibió copia de la resolución de adopción del plan de manejo ambiental de Altos - PMA de la Estancia, se inició la revisión de compromisos por parte de la SDA.
 En el transcurso del segundo trimestre se realizo socializacion y reporte de avances de las entidades encargadas de acciones enmarcadas en el PMA.</t>
  </si>
  <si>
    <t>1.67%</t>
  </si>
  <si>
    <t xml:space="preserve">CECA: Certificado del Estado de Conservación Ambiental: En el I y II trimestre de 2019  se recibieron 68  solicitudes de trámite y se estan realizando las actividades requieridas para la expdición del certificado, que han tenido el siguiente comportamiento: 39 visitas de campo, 13 certificados CECA emitido y 16 solicitudes en reviisón y reparto. </t>
  </si>
  <si>
    <t>PIRE: 
a) Reporte actualizado a 30 de junio de 2019. 
b) Formatos de respuesta a emergencias.
c) Georreferenciación de las emergencias en el visor geográfico.
PIGA Y PACA:
Actas, listados de asistencia, informes de gestión, Certificados de Storm y reportes de Forest
CECA: Listado de solicitudes realizadas a través del sistema FOREST</t>
  </si>
  <si>
    <t>PIRE: Atención oportuna de emergencias ambientales para reducir riesgos.
PACA: Se consolidó y presento a Control Interno la Cuenta Anual PACA: Se automatizó el procedimiento de PACA para tener control y trazabilidad de la información reportada por las áreas.
CECA se realizan visitas técnicas para verificar el Estado de Conservación Ambiental, con el objeto expedir el respectivo certificado, el cual se envía a Secretaría Distrital de Hacienda</t>
  </si>
  <si>
    <t>PIRE: En 2019 se han activado y atendido 1229 emergencias: 712 árboles caídos, 497 árboles en riesgo de caída, 18 por materiales peligrosos y 2 incendios forestales. 
De jun/16 a jun/19 se activaron y atendieron 4387 emergencias (4250 de árboles en riesgo o caídos, 130 de materiales peligrosos, 2 de residuos de construcción y demolición y 5 incendios forestales).
PIGA: En 2019 se participó en la consolidación del documento técnico para la regulación de productos desechables en el Distrito Capital. Se realizaron aportes al Documento Técnico de Gestión Ambiental liderado por la Secretaría General de la Alcaldía Mayor de Bogotá y se participó en las mesas técnicas para la actualización de la Res. 242 de 2014. Se han gestionado 26 requerimientos de las entidades ante las dependencias correspondientes de la SDA, se realizó el evento de reconocimiento a las entidades con puntajes &gt; 80%.
PACA: En el 2019 se revisaron, aprobaron y consolidaron los ajustes a la formulación del PACA BMPT. Se consolidó y reportó el indicador PACA en el Observatorio Ambiental de Bogotá, con corte a 31 de diciembre de 2018. Se solicitó y reportó a la Contraloría la información de Cuenta Anual PACA con los contratos suscritos por la entidad durante la vigencia 2018 de cada una de las metas priorizadas en el instrumento. Se revisó, aprobó y consolidó el informe de seguimiento de PACA con corte a 31 de diciembre de 2018.
CECA: se realizan visitas técnicas para verificar el Estado de Conservación Ambiental, con el objeto expedir el respectivo certificado, el cual se envía a Secretaría Distrital de Hacienda</t>
  </si>
  <si>
    <r>
      <t>Se agilizó el  proceso de revisión de los productos remitidos y se realizó la retroalimentación necesaria para la corre</t>
    </r>
    <r>
      <rPr>
        <sz val="12"/>
        <color rgb="FFFF0000"/>
        <rFont val="Arial"/>
        <family val="2"/>
      </rPr>
      <t>c</t>
    </r>
    <r>
      <rPr>
        <sz val="12"/>
        <rFont val="Arial"/>
        <family val="2"/>
      </rPr>
      <t>ión del informe.</t>
    </r>
  </si>
  <si>
    <t xml:space="preserve">Convenio No. SDA-EAB.CAR CV-20171328 persiste con dificultades en contratación de  EAB y CAR; en Convenio SDA-CV-312018 suscrito con IDIPRON – FDLSC-SDA,  persiste retraso en la entrega a satisfacción de las áreas intervenidas en este periodo. </t>
  </si>
  <si>
    <t xml:space="preserve">Comités técnicos semanales. Convenio IDIPRON con seguimiento semanal en campo y comités técnicos. </t>
  </si>
  <si>
    <t xml:space="preserve">El acumulado del cuatrienio en actividades de mantenimiento continua en 136,6 Has, que corresponden al 34.15% de cumplimiento del PDD.
2019: En el segundo trimestre se vienen adelantando acciones de mantenimiento como: plateo, poda, control fitosanitario y control de especies invasoras en 24.4 hectáreas ubicadas en el PEDMEN, estás áreas no se han recibido a satisfacción  ya que está pendiente el trabajo de enriquecimiento. 
En el primer trimestre no se presenta avance en la magnitud de la meta hasta tanto no sea recibido a satisfacción la totalidad del mantenimiento de las áreas priorizadas.  En el marco del convenio 031 se definieron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En el año 2018 se ejecutaron 80 Has de mantenimiento, equivalente al 20% del plan de mantenimiento,  paralelamente se adelantó la suscripción del convenio SDA-CV-312018 que tiene como meta el mantenimiento de 115.4 Has (103.4 has reserva 2018 y 12 has vigencia 2019). También se encuentra en etapa de implementación la construcción del vivero CERESA.  El total de áreas mantenidas en 2017 fue de 39,9 has.  En la vigencia 2016 se realizaron acciones de mantenimiento en 4,5 ha y actividades de monitoreo de áreas con procesos de restauración ecológica en el PEDMEN de 12,2 ha, para un total de 16,7 has en la vigencia 2016. Monitoreo: Para el segundo trimestre se avanzó en 0,42 el cual se refleja en las siguientes actividades: progreso en la fase I del Programa 3, dado que la metodología y metadato para hacer evaluación de  biodiversidad quedó estandarizada. En los Programas 1 y 4, en fase de implementación y seguimiento se reportan registros  de interés, en humedales se observaron 48 curies, una cifra alta dado el  hábito de esta especie. Se empezó la toma de muestra en humedales dando cumplimiento al convenio SDA-CD-20181468. Para el primer trimestre del 2019  se presentó un avance de 0,080 que corresponde a: En el programa 3 se avanzó en la primera fase (I. Generación de antecedentes y línea base). En el Programa 2( Restauración)  se culminó la fase de toma de datos, y en el programa 4 (PEDM) se está desarrollando la fase III, se han registrado un total de 611 individuos de aves, representados en 56 especies. En el 2018 se avanzó en 1.0 el seguimiento a los programas de monitoreo.  En 2017, se implementó la fase I del plan de monitoreo en los PEDM, y la fase III en los (PEDH). Para el 2016 se realizaron acciones de mantenimiento y sostenibilidad en 4,5 ha y actividades de monitoreo de áreas con procesos de restauración ecológica en el parque Entrenubes, en 12,2 ha monitoreadas. En total se intervinieron 16,7 hectáreas con acciones de mantenimiento, sostenibilidad y monitoreo.
</t>
  </si>
  <si>
    <t xml:space="preserve">En relación con el Convenio 0312018 suscrito con IDIPRON – FDLSC – SDA, se presenta retraso en la entrega a satisfacción de las áreas intervenidas en este trimestre, debido a que aún tienen acciones pendientes de mantenimiento como el enriquecimiento, adicionalmente.
En relación con el cumplimiento de la meta de monitoreo se presentaron dificultades de carácter logístico en todo el mes de abril  que incidieron en su ejecución
</t>
  </si>
  <si>
    <r>
      <t>El acumulado Plan de Desarrollo reporta un avance para el cuatrienio correspondiente a 55.91 has. 2019: En el segundo trimestre en el marco del convenio 0312018 se realizó la intervención de</t>
    </r>
    <r>
      <rPr>
        <b/>
        <sz val="12"/>
        <rFont val="Arial"/>
        <family val="2"/>
      </rPr>
      <t xml:space="preserve"> 0.1 has</t>
    </r>
    <r>
      <rPr>
        <sz val="12"/>
        <rFont val="Arial"/>
        <family val="2"/>
      </rPr>
      <t xml:space="preserve"> (304 individuos) en el barrio El tesoro, localidad de Ciudad Bolívar y se intervinieron </t>
    </r>
    <r>
      <rPr>
        <b/>
        <sz val="12"/>
        <rFont val="Arial"/>
        <family val="2"/>
      </rPr>
      <t>0.5 has en los PEDH</t>
    </r>
    <r>
      <rPr>
        <sz val="12"/>
        <rFont val="Arial"/>
        <family val="2"/>
      </rPr>
      <t>, distribuidas así: Juan Amarillo 0.10 has (65 individuos), Salitre 0.25 has (204 individuos), Torca 0.05 has (37 individuos) y Conejera 0.10 has (90 individuos); se elaboró el plan de restauración, diagnóstico y diseño de 38 has ubicadas en el predio La Calera – Monserrate 1, que serán intervenidas en el segundo semestre del año;  se identificaron 1.71 has para posterior intervención en el segundo semestre del año en los PEDH</t>
    </r>
    <r>
      <rPr>
        <sz val="12"/>
        <color rgb="FFFF0000"/>
        <rFont val="Arial"/>
        <family val="2"/>
      </rPr>
      <t>:</t>
    </r>
    <r>
      <rPr>
        <sz val="12"/>
        <rFont val="Arial"/>
        <family val="2"/>
      </rPr>
      <t xml:space="preserve"> Techo (1 has), Burro (0.2 has) y Vaca (0.51 has). En el primer trimestre se adelantaron los diseños de restauración para 38Has, sin embargo</t>
    </r>
    <r>
      <rPr>
        <sz val="12"/>
        <color rgb="FFFF0000"/>
        <rFont val="Arial"/>
        <family val="2"/>
      </rPr>
      <t xml:space="preserve"> </t>
    </r>
    <r>
      <rPr>
        <sz val="12"/>
        <rFont val="Arial"/>
        <family val="2"/>
      </rPr>
      <t xml:space="preserve">se realizaron acciones de restauración en PEDH Capellanía (95 individuos) 0,12 has y PEDH Juan Amarillo (140 individuos) 0,22 has. 2018: Se realizaron acciones de restauración en 36.84 has, distribuidas así: 33.2 has en las localidades de Usme y Sumapaz. En Usme se intervinieron áreas en las veredas Corinto, La Requilina y Los Soches y en Sumapaz las veredas El Raizal, Las Palmas y Ánimas Bajas; se intervinieron 3.64 has en los Parques Ecológicos Distritales de Humedal (PEDH) distribuidas así: Meandro El Say (0.85 has), Techo (0.5 has), Isla (0.04 has), Conejera (0.36 has), Burro (0.2 has), Juan Amarillo (0.78 has), Salitre (0.34 has), Jaboque (0.28 has), Capellanía (0.06 has), Vaca (0.08 has) y Santa María del Lago (0.15 has).  2017: Se realizó el diagnóstico biofísico - socioeconómico, diseños y participación social para la implementación de acciones de restauración ecológica (RE) en Usme y Sumapaz, para un total de intervención de 11.8ha nuevas en proceso de restauración en Usme e instalación de 11 perchas en Sumapaz. 2016: Acciones de RE en 0.5ha en localidad de San Cristóbal y 5.83ha en el Parque Nacional Enrique Olaya Herrera (PNEOH) polígono 218 con apoyo de la CAR. Formulación y revisión de diseños de RE para 0.5ha en Quebrada Novita, subcuenca Torca.
</t>
    </r>
  </si>
  <si>
    <r>
      <t>Se presentaron retrasos en la corre</t>
    </r>
    <r>
      <rPr>
        <sz val="12"/>
        <color rgb="FFFF0000"/>
        <rFont val="Arial"/>
        <family val="2"/>
      </rPr>
      <t>cc</t>
    </r>
    <r>
      <rPr>
        <sz val="12"/>
        <rFont val="Arial"/>
        <family val="2"/>
      </rPr>
      <t>ión y entrega del informe final del contrato No. 262018</t>
    </r>
  </si>
  <si>
    <t xml:space="preserve">En la vigencia 2017, se avanzó en la gestión para el proceso de adopción de los Planes de Manejo Ambiental formulados, razón por la cual  se remitió la  propuesta del Decreto de Adopción de las dos áreas protegidas respectivamente para la revisión y aprobación de la Dirección Legal Ambiental. A la fecha se está a la espera del concepto de la Dirección Legal Ambiental sobre los insumos técnicos aportados por la Subdirección de Políticas y Planes Ambientales (PPA) sobre los Planes de Manejo Ambiental del Cerro de Torca y Cerro La Conejera para continuar el proceso de adopción. 
De otro lado, desde la Dirección de Planeación y Sistemas de Planeación e Información Ambiental (DPSIA), se informa que actualmente la SDA en el marco de las funciones establecidas dentro del Plan de Ordenamiento Territorial vigente adoptado por el Decreto Distrital 190 de 2004, tiene la competencia para la formulación de los planes de manejo de las Áreas Protegidas Distritales y dentro de las áreas que a la fecha no cuentan con plan de manejo formulado, se encuentra el Parque Ecológico Distrital de Montaña (PEDM) Peña Blanca, con una extensión de 66 Ha, ubicado en el área rural de la localidad de Ciudad Bolivar, esta área fue propuesta para formular el plan de manejo en el presente plan de desarrollo.  En ese orden de ideas y teniendo en cuenta que a la fecha se encuentra en formulación la modificación del Plan de Ordenamiento Territorial de la Ciudad, proceso en cabeza de la Secretaría Distrital de Planeación, se propone el realinderamiento y nuevas declaratorias de áreas protegidas Distritales de acuerdo a las condiciones biofísicas y sociales identificadas en el Distrito Capital, en este caso específico se plantea la creación de una nueva área protegida denominada Parque Ecológico Distrital de Montaña Cuenca Alta Río Tunjuelo, el cual tendría una extensión de 1156 Ha, con la cual se cubriría el área que actualmente está declarada como PEDM Peña Blanca. En este escenario, no se considera pertinente avanzar en la formulación del plan de manejo del PEDM Peña Blanca, ya que ser aprobada la propuesta de la SDP en la modificación del Plan de ordenamiento Territorial, el instrumento de planificación citado no tendría procedencia.
</t>
  </si>
  <si>
    <t>Retraso en el proceso de revisión de los insumos técnicos aportados por parte de la Dirección Legal Ambiental</t>
  </si>
  <si>
    <t>Se generará revisión  de los insumos técnicos para cubrir el tiempo de retraso que lleva el proceso de adopción, así mismo se creará la meta  dentro del proyecto de inversión para la asignación de los recursos específicos para avanzar en el cumplimiento de la meta.</t>
  </si>
  <si>
    <t xml:space="preserve">En el marco de la meta plan de desarrollo, la SDA ha avanzado así:
Para la vigencia 2016, se elaboró una base de información técnica y una guía conceptual sobre Adaptación basada en Ecosistemas (AbE), un Plan de trabajo acerca de la programación para la formulación, lo que representó un 0,50.
Para vigencia 2017 alcanzó  0,85 de la formulación consistente en la elaboración y entregaron de los siguientes productos:  producto 1: Presentación del Plan de trabajo con el enfoque metodológico propuesto para elaborar la formulación de los dos (2) proyectos de adaptación al cambio climático; y el Producto 2: análisis de la identificación de actores y áreas, junto con el Producto 3:  Evaluación socioambiental, con la caracterización y aspectos demográficos de las comunidades, que se beneficiarán de la implementación de los proyectos, y caracterización ambiental. 
En la vigencia 2018 finalizó el proceso de formulación de los dos proyectos de adaptación al cambio climático basada en ecosistemas, que se llevó a cabo mediante el contrato de consultoría Nº SDA-CM-019-2017. En esta vigencia se recibieron y a probaron los productos:  4. Análisis de vulnerabilidad, 5: Componente social (talleres en Usme y San Cristóbal), 6: Proyección de medidas de adaptación y 7: Formulación de los proyectos. De Igual manera, se dio inicio a la Fase I de implementación de los proyectos, el proceso contratación y selección   se realizó mediante una selección abreviada de menor cuantía y se dio inicio a la ejecución del contrato de prestación de servicios N.262018.  Se recibió y aprobó el producto 1: "Plan de Trabajo y Cronograma". De igual manera, se lideraron las actividades en el marco del GITCC, llevándose a cabo 9 reuniones en la vigencia. Lo anterior representa un avance de 1.34 en magnitud.
En el I trimestre de 2019 se recibió y aprobó el Producto 2 del contrato No.262018 mediante el cual se lleva a cabo la Fase I de implementación de los proyectos de adaptación al cambio climático. Se están revisaron los Productos 3 y 4 y se hicieron observaciones oficiales,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Lo anterior representa un avance de 1,45. 
Para el II trimestre de 2019 se recibieron y aprobaron los productos 3 y 4, relacionados con la implementación física de las medidas de adaptación y los productos 5 y 6 relacionados con el proceso de capacitación, plan de monitoreo y seguimiento, mantenimiento e informe final del contrato. Se llevaron a cabo tres reuniones del GITCC. Se concluyeron los documentos precontractuales para la segunda fase de implementación de los proyectos (Estudio Previo, Estudio de Mercando y Anexo Técnico), que se encuentra en revisión por parte del área contractual. Todo ello representa una magnitud 1.48 </t>
  </si>
  <si>
    <t xml:space="preserve">Para el segundo trimestre de 2019,  la meta plan de desarrollo mantuvo con avance de 408 ha de PEDM y áreas de interés ambiental manejadas integralmente, aunque no se presenta aumento en la magnitud de la meta, en el II trimestre se desarrolló la ejecución del contrato de construcción del Aula Ambiental de Juan Rey, así como en la adecuación del sendero peatonal que conecta del sector de Juan Rey con el CAT y el Corredor Ambiental Tunjuelo – Chiguaza en el Parque Entrenubes. Con relación a la adquisición de predios, bajo la declaratoria de utilidad pública de "Cuchilla El Gavilán", los IDs 78, 76 están en proceso de expropiación, los RT 73, 205, 98 y 137 en trámites de escritura pública, mientras que los predios ID60, RT 156 y RT 159 están pendientes para firma de titulares de la oferta de compra. Se realiza priorización de actualización de avaluó ID 75 Y con los insumos jurídicos y técnicos del predio ID 80 con área total de 30ha, se prioriza adquirir en el marco del convenio EAAB. Se mantuvo la administración y manejo en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realizado a través del nuevo contrato suscrito con la empresa Aguas de Bogotá. En cuanto al proceso de recepción del segundo predio de la Serranía El Zuque, se entregó en el DADEP el acta de entrega del segundo predio con las observaciones para su ajuste. Continuó la ejecución del contrato de adecuaciones locativas con un avance del 90%; en cuanto a las obras de mitigación de riesgos para los Parques Soratama y Mirador de los Nevados, se iniciaron las actividades de obra logrando un avance de 6,13%. Finalmente, se iniciaron las labores de campo para la toma de información actualizada de los polígonos de monitoreo de Entrenubes, que permita la actualización requerida por la Subcomisión de PAIMIS al Plan de Acción formulado por la SDA. En el I trimestre, avanzó  la construcción del Aula Ambiental de Juan Rey con un 12% y mediante el convenio para la adecuación del sendero que conecta del sector de Juan Rey con el CAT y el Corredor Ambiental Tunjuelo – Chiguaza en el Parque Entrenubes, se estructuraron los términos para contratar las obras. Se mantuvo la gestión en la priorización de los RTs 78,76 y 60 y en los avalúos para enajenación voluntaria; así como la implementación de las acciones de administración y manejo en: 306 ha del PEDM Entrenubes, 6 ha del Parque Soratama, 6 ha Parque Mirador de Nevados y 90 ha de la Serranía El Zuque con Vigilancia, Gestión social y monitoreo y Mantenimiento. La vigencia 2018, cerró con un avance en la magnitud de la meta, con un acumulado de 408 ha. La vigencia 2017, finalizó en 315 ha, dado que se prescindió de 30 ha de Arborizadora Alta. La vigencia 2016 finalizó con 342 hectáreas".
</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</si>
  <si>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transcurso del segundo trimestre se continuaron desarrollando actividades de restauración ecologica  en el poligono de Altos de La Estancia con el fin de cumplir con las siete (7) hectareas programadas para este sector.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</si>
  <si>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r>
      <t xml:space="preserve">7, OBSERVACIONES AVANCE TRIMESTRE </t>
    </r>
    <r>
      <rPr>
        <b/>
        <u/>
        <sz val="10"/>
        <rFont val="Arial"/>
        <family val="2"/>
      </rPr>
      <t xml:space="preserve"> II </t>
    </r>
    <r>
      <rPr>
        <b/>
        <sz val="10"/>
        <rFont val="Arial"/>
        <family val="2"/>
      </rPr>
      <t xml:space="preserve"> DE _</t>
    </r>
    <r>
      <rPr>
        <b/>
        <u/>
        <sz val="10"/>
        <rFont val="Arial"/>
        <family val="2"/>
      </rPr>
      <t>2019</t>
    </r>
    <r>
      <rPr>
        <b/>
        <sz val="10"/>
        <rFont val="Arial"/>
        <family val="2"/>
      </rPr>
      <t>_</t>
    </r>
  </si>
  <si>
    <t>PROGRAMACIÓN, ACTUALIZACIÓN Y SEGUIMIENTO DEL PLAN DE ACCIÓN
Actualización y seguimiento a territorialización de la inversión</t>
  </si>
  <si>
    <t>Código: PE01-PR02-F2</t>
  </si>
  <si>
    <t>2019 - Corte Junio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</si>
</sst>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0_-;\-* #,##0_-;_-*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_-;\-&quot;$&quot;\ * #,##0_-;_-&quot;$&quot;\ * &quot;-&quot;_-;_-@_-"/>
    <numFmt numFmtId="168" formatCode="_-&quot;$&quot;\ * #,##0.00_-;\-&quot;$&quot;\ * #,##0.00_-;_-&quot;$&quot;\ * &quot;-&quot;??_-;_-@_-"/>
    <numFmt numFmtId="169" formatCode="_(&quot;$&quot;\ * #,##0.00_);_(&quot;$&quot;\ * \(#,##0.00\);_(&quot;$&quot;\ * &quot;-&quot;??_);_(@_)"/>
    <numFmt numFmtId="170" formatCode="_(* #,##0.00_);_(* \(#,##0.00\);_(* &quot;-&quot;??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_(&quot;$&quot;\ * #,##0_);_(&quot;$&quot;\ * \(#,##0\);_(&quot;$&quot;\ * &quot;-&quot;_);_(@_)"/>
    <numFmt numFmtId="179" formatCode="&quot;$&quot;\ #,##0.00"/>
    <numFmt numFmtId="180" formatCode="#,##0.0"/>
    <numFmt numFmtId="181" formatCode="0.0"/>
    <numFmt numFmtId="182" formatCode="_-* #,##0.0\ _€_-;\-* #,##0.0\ _€_-;_-* &quot;-&quot;??\ _€_-;_-@_-"/>
    <numFmt numFmtId="183" formatCode="_-* #,##0.000\ _€_-;\-* #,##0.000\ _€_-;_-* &quot;-&quot;??\ _€_-;_-@_-"/>
    <numFmt numFmtId="184" formatCode="_-* #,##0.00_-;\-* #,##0.00_-;_-* &quot;-&quot;_-;_-@_-"/>
    <numFmt numFmtId="185" formatCode="[$ $]#,##0"/>
    <numFmt numFmtId="186" formatCode="#,##0.0_);\(#,##0.0\)"/>
    <numFmt numFmtId="187" formatCode="#,##0.0;\-#,##0.0"/>
    <numFmt numFmtId="188" formatCode="#,##0.0000000_);\(#,##0.0000000\)"/>
    <numFmt numFmtId="189" formatCode="0.000%"/>
    <numFmt numFmtId="190" formatCode="#,##0.000"/>
    <numFmt numFmtId="191" formatCode="_(* #,##0_);_(* \(#,##0\);_(* &quot;-&quot;??_);_(@_)"/>
    <numFmt numFmtId="192" formatCode="0.000"/>
    <numFmt numFmtId="193" formatCode="#,##0.00_ ;\-#,##0.00\ "/>
    <numFmt numFmtId="194" formatCode="&quot;$&quot;\ #,##0"/>
    <numFmt numFmtId="195" formatCode="#,##0_ ;\-#,##0\ "/>
  </numFmts>
  <fonts count="5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7"/>
      <name val="Calibri"/>
      <family val="2"/>
      <scheme val="minor"/>
    </font>
    <font>
      <sz val="14"/>
      <name val="Tahoma"/>
      <family val="2"/>
    </font>
    <font>
      <b/>
      <sz val="14"/>
      <name val="Tahoma"/>
      <family val="2"/>
    </font>
    <font>
      <sz val="14"/>
      <name val="Arial"/>
      <family val="2"/>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u/>
      <sz val="10"/>
      <name val="Arial"/>
      <family val="2"/>
    </font>
    <font>
      <b/>
      <sz val="12"/>
      <name val="Arial"/>
      <family val="2"/>
    </font>
    <font>
      <sz val="12"/>
      <name val="Calibri"/>
      <family val="2"/>
    </font>
    <font>
      <b/>
      <sz val="7"/>
      <name val="Arial"/>
      <family val="2"/>
    </font>
    <font>
      <sz val="11"/>
      <name val="Calibri"/>
      <family val="2"/>
    </font>
    <font>
      <sz val="10"/>
      <color rgb="FF000000"/>
      <name val="Arial"/>
      <family val="2"/>
    </font>
    <font>
      <sz val="11"/>
      <name val="Calibri"/>
      <family val="2"/>
      <scheme val="minor"/>
    </font>
    <font>
      <b/>
      <sz val="8"/>
      <name val="Calibri"/>
      <family val="2"/>
    </font>
    <font>
      <b/>
      <sz val="11"/>
      <name val="Calibri"/>
      <family val="2"/>
      <scheme val="minor"/>
    </font>
    <font>
      <sz val="24"/>
      <name val="Calibri"/>
      <family val="2"/>
      <scheme val="minor"/>
    </font>
    <font>
      <sz val="20"/>
      <name val="Calibri"/>
      <family val="2"/>
      <scheme val="minor"/>
    </font>
    <font>
      <sz val="11"/>
      <name val="Arial Narrow"/>
      <family val="2"/>
    </font>
    <font>
      <b/>
      <sz val="10"/>
      <name val="Calibri"/>
      <family val="2"/>
      <scheme val="minor"/>
    </font>
    <font>
      <sz val="10"/>
      <name val="Calibri"/>
      <family val="2"/>
      <scheme val="minor"/>
    </font>
    <font>
      <sz val="9"/>
      <color indexed="81"/>
      <name val="Tahoma"/>
      <family val="2"/>
    </font>
    <font>
      <b/>
      <sz val="9"/>
      <color indexed="81"/>
      <name val="Tahoma"/>
      <family val="2"/>
    </font>
    <font>
      <sz val="9"/>
      <color theme="1"/>
      <name val="Arial"/>
      <family val="2"/>
    </font>
    <font>
      <sz val="12"/>
      <color theme="1"/>
      <name val="Arial"/>
      <family val="2"/>
    </font>
    <font>
      <b/>
      <sz val="11"/>
      <name val="Calibri"/>
      <family val="2"/>
    </font>
    <font>
      <b/>
      <sz val="11"/>
      <name val="Arial"/>
      <family val="2"/>
    </font>
    <font>
      <b/>
      <sz val="16"/>
      <name val="Arial"/>
      <family val="2"/>
    </font>
    <font>
      <sz val="7"/>
      <name val="Calibri"/>
      <family val="2"/>
    </font>
    <font>
      <b/>
      <sz val="7"/>
      <name val="Calibri"/>
      <family val="2"/>
    </font>
    <font>
      <b/>
      <sz val="9"/>
      <color theme="1"/>
      <name val="Arial"/>
      <family val="2"/>
    </font>
    <font>
      <sz val="12"/>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patternFill>
    </fill>
    <fill>
      <patternFill patternType="solid">
        <fgColor theme="0" tint="-0.249977111117893"/>
        <bgColor indexed="64"/>
      </patternFill>
    </fill>
    <fill>
      <patternFill patternType="solid">
        <fgColor theme="0"/>
        <bgColor rgb="FFFFFFFF"/>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rgb="FFD9D9D9"/>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thin">
        <color rgb="FF000000"/>
      </left>
      <right style="thin">
        <color rgb="FF000000"/>
      </right>
      <top style="thin">
        <color rgb="FF000000"/>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thin">
        <color rgb="FF000000"/>
      </right>
      <top style="medium">
        <color auto="1"/>
      </top>
      <bottom/>
      <diagonal/>
    </border>
    <border>
      <left style="thin">
        <color auto="1"/>
      </left>
      <right style="thin">
        <color rgb="FF000000"/>
      </right>
      <top/>
      <bottom style="medium">
        <color auto="1"/>
      </bottom>
      <diagonal/>
    </border>
    <border>
      <left style="thin">
        <color auto="1"/>
      </left>
      <right style="thin">
        <color rgb="FF000000"/>
      </right>
      <top/>
      <bottom/>
      <diagonal/>
    </border>
    <border>
      <left style="thin">
        <color rgb="FF000000"/>
      </left>
      <right style="thin">
        <color rgb="FF000000"/>
      </right>
      <top style="medium">
        <color auto="1"/>
      </top>
      <bottom/>
      <diagonal/>
    </border>
    <border>
      <left style="thin">
        <color rgb="FF000000"/>
      </left>
      <right style="thin">
        <color rgb="FF000000"/>
      </right>
      <top/>
      <bottom style="medium">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thin">
        <color auto="1"/>
      </right>
      <top/>
      <bottom/>
      <diagonal/>
    </border>
    <border>
      <left style="thin">
        <color auto="1"/>
      </left>
      <right style="thin">
        <color rgb="FF000000"/>
      </right>
      <top style="thin">
        <color auto="1"/>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rgb="FF000000"/>
      </right>
      <top style="thin">
        <color auto="1"/>
      </top>
      <bottom style="medium">
        <color auto="1"/>
      </bottom>
      <diagonal/>
    </border>
  </borders>
  <cellStyleXfs count="313">
    <xf numFmtId="0" fontId="0" fillId="0" borderId="0"/>
    <xf numFmtId="172" fontId="7" fillId="0" borderId="0" applyFont="0" applyFill="0" applyBorder="0" applyAlignment="0" applyProtection="0"/>
    <xf numFmtId="172" fontId="4" fillId="0" borderId="0" applyFont="0" applyFill="0" applyBorder="0" applyAlignment="0" applyProtection="0"/>
    <xf numFmtId="170" fontId="15"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65" fontId="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69" fontId="15" fillId="0" borderId="0" applyFont="0" applyFill="0" applyBorder="0" applyAlignment="0" applyProtection="0"/>
    <xf numFmtId="176" fontId="10"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10" fillId="0" borderId="0"/>
    <xf numFmtId="0" fontId="4" fillId="0" borderId="0"/>
    <xf numFmtId="0" fontId="4" fillId="0" borderId="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8" fontId="4"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6"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24" fillId="0" borderId="0"/>
    <xf numFmtId="164" fontId="24" fillId="0" borderId="0" applyFont="0" applyFill="0" applyBorder="0" applyAlignment="0" applyProtection="0"/>
    <xf numFmtId="43" fontId="24" fillId="0" borderId="0" applyFont="0" applyFill="0" applyBorder="0" applyAlignment="0" applyProtection="0"/>
    <xf numFmtId="0" fontId="23" fillId="8" borderId="0" applyNumberFormat="0" applyBorder="0" applyAlignment="0" applyProtection="0"/>
    <xf numFmtId="0" fontId="15" fillId="0" borderId="0"/>
    <xf numFmtId="169" fontId="15"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8" fontId="1" fillId="0" borderId="0" applyFont="0" applyFill="0" applyBorder="0" applyAlignment="0" applyProtection="0"/>
    <xf numFmtId="169" fontId="15" fillId="0" borderId="0" applyFont="0" applyFill="0" applyBorder="0" applyAlignment="0" applyProtection="0"/>
    <xf numFmtId="0" fontId="25" fillId="8" borderId="0" applyNumberFormat="0" applyBorder="0" applyAlignment="0" applyProtection="0"/>
    <xf numFmtId="0" fontId="24" fillId="0" borderId="0"/>
    <xf numFmtId="164" fontId="2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78"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0" fontId="31" fillId="0" borderId="0"/>
    <xf numFmtId="166" fontId="15" fillId="0" borderId="0" applyFont="0" applyFill="0" applyBorder="0" applyAlignment="0" applyProtection="0"/>
  </cellStyleXfs>
  <cellXfs count="1045">
    <xf numFmtId="0" fontId="0" fillId="0" borderId="0" xfId="0"/>
    <xf numFmtId="0" fontId="5" fillId="0" borderId="0" xfId="14" applyFont="1" applyBorder="1" applyAlignment="1">
      <alignment vertical="center"/>
    </xf>
    <xf numFmtId="0" fontId="4" fillId="0" borderId="0" xfId="0" applyFont="1" applyFill="1"/>
    <xf numFmtId="0" fontId="5" fillId="0" borderId="0" xfId="0" applyFont="1" applyFill="1" applyAlignment="1">
      <alignment horizontal="center"/>
    </xf>
    <xf numFmtId="0" fontId="9" fillId="2" borderId="0" xfId="14" applyFont="1" applyFill="1" applyAlignment="1">
      <alignment vertical="center"/>
    </xf>
    <xf numFmtId="0" fontId="9" fillId="0" borderId="0" xfId="14" applyFont="1" applyAlignment="1">
      <alignment vertical="center"/>
    </xf>
    <xf numFmtId="0" fontId="9" fillId="0" borderId="0" xfId="0" applyFont="1" applyFill="1"/>
    <xf numFmtId="0" fontId="5" fillId="3" borderId="0"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4" xfId="0" applyFont="1" applyFill="1" applyBorder="1" applyAlignment="1">
      <alignment horizontal="center" vertical="center" wrapText="1"/>
    </xf>
    <xf numFmtId="174" fontId="16" fillId="5" borderId="3" xfId="0" applyNumberFormat="1" applyFont="1" applyFill="1" applyBorder="1" applyAlignment="1">
      <alignment vertical="center"/>
    </xf>
    <xf numFmtId="174" fontId="16" fillId="6" borderId="1" xfId="0" applyNumberFormat="1" applyFont="1" applyFill="1" applyBorder="1" applyAlignment="1">
      <alignment vertical="center"/>
    </xf>
    <xf numFmtId="0" fontId="2" fillId="5" borderId="50" xfId="14" applyFont="1" applyFill="1" applyBorder="1" applyAlignment="1">
      <alignment horizontal="center" vertical="center" wrapText="1"/>
    </xf>
    <xf numFmtId="0" fontId="4" fillId="3" borderId="0" xfId="0" applyFont="1" applyFill="1"/>
    <xf numFmtId="0" fontId="9" fillId="3" borderId="0" xfId="0" applyFont="1" applyFill="1"/>
    <xf numFmtId="0" fontId="5" fillId="3" borderId="0" xfId="0" applyFont="1" applyFill="1" applyAlignment="1">
      <alignment horizontal="center"/>
    </xf>
    <xf numFmtId="0" fontId="5" fillId="0" borderId="1" xfId="0" applyFont="1" applyFill="1" applyBorder="1" applyAlignment="1">
      <alignment horizontal="center" vertical="center" wrapText="1"/>
    </xf>
    <xf numFmtId="0" fontId="16" fillId="2" borderId="0" xfId="14" applyFont="1" applyFill="1" applyAlignment="1">
      <alignment vertical="center"/>
    </xf>
    <xf numFmtId="0" fontId="16" fillId="3" borderId="0" xfId="14" applyFont="1" applyFill="1" applyAlignment="1">
      <alignment vertical="center"/>
    </xf>
    <xf numFmtId="0" fontId="16" fillId="2" borderId="0" xfId="14" applyFont="1" applyFill="1" applyBorder="1" applyAlignment="1">
      <alignment vertical="center"/>
    </xf>
    <xf numFmtId="0" fontId="16" fillId="0" borderId="0" xfId="14" applyFont="1" applyBorder="1" applyAlignment="1">
      <alignment vertical="center"/>
    </xf>
    <xf numFmtId="174" fontId="16" fillId="5" borderId="1" xfId="0" applyNumberFormat="1" applyFont="1" applyFill="1" applyBorder="1" applyAlignment="1">
      <alignment vertical="center"/>
    </xf>
    <xf numFmtId="9" fontId="2" fillId="5" borderId="34" xfId="309"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3" fillId="0" borderId="57" xfId="0" applyFont="1" applyFill="1" applyBorder="1" applyAlignment="1">
      <alignment vertical="center" wrapText="1"/>
    </xf>
    <xf numFmtId="0" fontId="13" fillId="0" borderId="68" xfId="0" applyFont="1" applyFill="1" applyBorder="1" applyAlignment="1">
      <alignment vertical="center" wrapText="1"/>
    </xf>
    <xf numFmtId="0" fontId="32" fillId="3" borderId="0" xfId="0" applyFont="1" applyFill="1"/>
    <xf numFmtId="0" fontId="34" fillId="3" borderId="0" xfId="0" applyFont="1" applyFill="1"/>
    <xf numFmtId="0" fontId="34" fillId="7"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0" xfId="0" applyFont="1" applyFill="1"/>
    <xf numFmtId="174" fontId="16" fillId="6" borderId="4" xfId="0" applyNumberFormat="1" applyFont="1" applyFill="1" applyBorder="1" applyAlignment="1">
      <alignment vertical="center"/>
    </xf>
    <xf numFmtId="0" fontId="35" fillId="0" borderId="0" xfId="0" applyFont="1" applyFill="1"/>
    <xf numFmtId="0" fontId="36" fillId="0" borderId="0" xfId="0" applyFont="1" applyFill="1"/>
    <xf numFmtId="0" fontId="32" fillId="3" borderId="0" xfId="0" applyFont="1" applyFill="1" applyAlignment="1">
      <alignment horizontal="center"/>
    </xf>
    <xf numFmtId="177" fontId="32" fillId="3" borderId="0" xfId="0" applyNumberFormat="1" applyFont="1" applyFill="1" applyAlignment="1">
      <alignment horizontal="center"/>
    </xf>
    <xf numFmtId="0" fontId="37"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xf numFmtId="0" fontId="34" fillId="0" borderId="0" xfId="0" applyFont="1" applyFill="1"/>
    <xf numFmtId="0" fontId="32" fillId="0" borderId="0" xfId="0" applyFont="1" applyFill="1" applyAlignment="1">
      <alignment horizontal="center"/>
    </xf>
    <xf numFmtId="0" fontId="5" fillId="5" borderId="2" xfId="0" applyFont="1" applyFill="1" applyBorder="1" applyAlignment="1">
      <alignment horizontal="center" vertical="center" wrapText="1"/>
    </xf>
    <xf numFmtId="0" fontId="11" fillId="5" borderId="2" xfId="14" applyFont="1" applyFill="1" applyBorder="1" applyAlignment="1">
      <alignment horizontal="center" vertical="center" textRotation="90" wrapText="1"/>
    </xf>
    <xf numFmtId="10" fontId="4" fillId="5" borderId="2" xfId="14" applyNumberFormat="1" applyFont="1" applyFill="1" applyBorder="1" applyAlignment="1">
      <alignment horizontal="center" vertical="center" wrapText="1"/>
    </xf>
    <xf numFmtId="0" fontId="2" fillId="5" borderId="2" xfId="14" applyFont="1" applyFill="1" applyBorder="1" applyAlignment="1">
      <alignment horizontal="center" vertical="center" wrapText="1"/>
    </xf>
    <xf numFmtId="0" fontId="4" fillId="0" borderId="0" xfId="14" applyFont="1" applyBorder="1" applyAlignment="1">
      <alignment vertical="center"/>
    </xf>
    <xf numFmtId="0" fontId="4" fillId="2" borderId="0" xfId="14" applyFont="1" applyFill="1" applyBorder="1" applyAlignment="1">
      <alignment vertical="center"/>
    </xf>
    <xf numFmtId="0" fontId="4" fillId="2" borderId="0" xfId="14" applyFont="1" applyFill="1" applyAlignment="1">
      <alignment vertical="center"/>
    </xf>
    <xf numFmtId="0" fontId="4" fillId="2" borderId="0" xfId="14" applyFont="1" applyFill="1" applyAlignment="1">
      <alignment horizontal="left" vertical="center"/>
    </xf>
    <xf numFmtId="10" fontId="4" fillId="2" borderId="0" xfId="14" applyNumberFormat="1" applyFont="1" applyFill="1" applyAlignment="1">
      <alignment vertical="center"/>
    </xf>
    <xf numFmtId="0" fontId="4" fillId="0" borderId="0" xfId="14" applyFont="1" applyAlignment="1">
      <alignment vertical="center"/>
    </xf>
    <xf numFmtId="0" fontId="4" fillId="3" borderId="0" xfId="14" applyFont="1" applyFill="1" applyAlignment="1">
      <alignment vertical="center"/>
    </xf>
    <xf numFmtId="10" fontId="4" fillId="0" borderId="0" xfId="14" applyNumberFormat="1" applyFont="1" applyAlignment="1">
      <alignment vertical="center"/>
    </xf>
    <xf numFmtId="0" fontId="4" fillId="0" borderId="0" xfId="14" applyFont="1" applyAlignment="1">
      <alignment horizontal="left" vertical="center"/>
    </xf>
    <xf numFmtId="0" fontId="5" fillId="3" borderId="0" xfId="0" applyFont="1" applyFill="1" applyBorder="1"/>
    <xf numFmtId="0" fontId="5" fillId="3" borderId="24" xfId="0" applyFont="1" applyFill="1" applyBorder="1"/>
    <xf numFmtId="0" fontId="5" fillId="0" borderId="0" xfId="0" applyFont="1"/>
    <xf numFmtId="0" fontId="5" fillId="3" borderId="0" xfId="0" applyFont="1" applyFill="1"/>
    <xf numFmtId="0" fontId="39" fillId="0" borderId="1" xfId="0" applyFont="1" applyFill="1" applyBorder="1" applyAlignment="1">
      <alignment horizontal="center" vertical="center"/>
    </xf>
    <xf numFmtId="193" fontId="5" fillId="0" borderId="0" xfId="0" applyNumberFormat="1" applyFont="1" applyFill="1" applyAlignment="1">
      <alignment horizontal="center"/>
    </xf>
    <xf numFmtId="41" fontId="32" fillId="0" borderId="0" xfId="310" applyFont="1" applyFill="1"/>
    <xf numFmtId="10" fontId="32" fillId="3" borderId="0" xfId="309" applyNumberFormat="1" applyFont="1" applyFill="1"/>
    <xf numFmtId="193" fontId="32" fillId="0" borderId="0" xfId="0" applyNumberFormat="1" applyFont="1" applyFill="1"/>
    <xf numFmtId="195" fontId="32" fillId="0" borderId="0" xfId="310" applyNumberFormat="1" applyFont="1" applyFill="1"/>
    <xf numFmtId="173" fontId="5" fillId="0" borderId="0" xfId="0" applyNumberFormat="1" applyFont="1" applyFill="1" applyAlignment="1">
      <alignment horizontal="center"/>
    </xf>
    <xf numFmtId="0" fontId="30" fillId="0" borderId="0" xfId="0" applyNumberFormat="1" applyFont="1" applyFill="1" applyBorder="1" applyAlignment="1" applyProtection="1"/>
    <xf numFmtId="0" fontId="30" fillId="5" borderId="0" xfId="0" applyNumberFormat="1" applyFont="1" applyFill="1" applyBorder="1" applyAlignment="1" applyProtection="1"/>
    <xf numFmtId="0" fontId="30" fillId="4" borderId="0" xfId="0" applyNumberFormat="1" applyFont="1" applyFill="1" applyBorder="1" applyAlignment="1" applyProtection="1"/>
    <xf numFmtId="0" fontId="30" fillId="11" borderId="0" xfId="0" applyNumberFormat="1" applyFont="1" applyFill="1" applyBorder="1" applyAlignment="1" applyProtection="1"/>
    <xf numFmtId="4" fontId="30" fillId="11" borderId="0" xfId="0" applyNumberFormat="1" applyFont="1" applyFill="1" applyBorder="1" applyAlignment="1" applyProtection="1"/>
    <xf numFmtId="167" fontId="30" fillId="11" borderId="0" xfId="0" applyNumberFormat="1" applyFont="1" applyFill="1" applyBorder="1" applyAlignment="1" applyProtection="1"/>
    <xf numFmtId="0" fontId="17" fillId="11" borderId="0" xfId="0" applyNumberFormat="1" applyFont="1" applyFill="1" applyBorder="1" applyAlignment="1" applyProtection="1">
      <protection locked="0"/>
    </xf>
    <xf numFmtId="0" fontId="19" fillId="11" borderId="0" xfId="0" applyNumberFormat="1" applyFont="1" applyFill="1" applyBorder="1" applyAlignment="1" applyProtection="1">
      <protection locked="0"/>
    </xf>
    <xf numFmtId="0" fontId="44" fillId="11" borderId="0" xfId="0" applyNumberFormat="1" applyFont="1" applyFill="1" applyBorder="1" applyAlignment="1" applyProtection="1"/>
    <xf numFmtId="0" fontId="18" fillId="11" borderId="0" xfId="0" applyNumberFormat="1" applyFont="1" applyFill="1" applyBorder="1" applyAlignment="1" applyProtection="1">
      <alignment horizontal="center"/>
      <protection locked="0"/>
    </xf>
    <xf numFmtId="4" fontId="30" fillId="0" borderId="0" xfId="0" applyNumberFormat="1" applyFont="1" applyFill="1" applyBorder="1" applyAlignment="1" applyProtection="1"/>
    <xf numFmtId="193" fontId="5" fillId="0" borderId="0" xfId="0" applyNumberFormat="1" applyFont="1" applyFill="1" applyBorder="1" applyAlignment="1" applyProtection="1">
      <alignment horizontal="center"/>
    </xf>
    <xf numFmtId="0" fontId="11" fillId="5" borderId="98" xfId="0" applyNumberFormat="1" applyFont="1" applyFill="1" applyBorder="1" applyAlignment="1" applyProtection="1">
      <alignment horizontal="center" vertical="center" wrapText="1"/>
    </xf>
    <xf numFmtId="0" fontId="11" fillId="5" borderId="101" xfId="0" applyNumberFormat="1" applyFont="1" applyFill="1" applyBorder="1" applyAlignment="1" applyProtection="1">
      <alignment horizontal="center" vertical="center" wrapText="1"/>
    </xf>
    <xf numFmtId="0" fontId="11" fillId="5" borderId="101" xfId="0" applyNumberFormat="1" applyFont="1" applyFill="1" applyBorder="1" applyAlignment="1" applyProtection="1">
      <alignment horizontal="center" vertical="center"/>
    </xf>
    <xf numFmtId="0" fontId="11" fillId="5" borderId="85" xfId="0" applyNumberFormat="1" applyFont="1" applyFill="1" applyBorder="1" applyAlignment="1" applyProtection="1">
      <alignment horizontal="center" vertical="center" wrapText="1"/>
    </xf>
    <xf numFmtId="174" fontId="47" fillId="5" borderId="103" xfId="0" applyNumberFormat="1" applyFont="1" applyFill="1" applyBorder="1" applyAlignment="1" applyProtection="1">
      <alignment vertical="center"/>
    </xf>
    <xf numFmtId="4" fontId="13" fillId="0" borderId="104" xfId="0" applyNumberFormat="1" applyFont="1" applyFill="1" applyBorder="1" applyAlignment="1" applyProtection="1">
      <alignment horizontal="center" vertical="center"/>
    </xf>
    <xf numFmtId="4" fontId="14" fillId="0" borderId="104" xfId="0" applyNumberFormat="1" applyFont="1" applyFill="1" applyBorder="1" applyAlignment="1" applyProtection="1">
      <alignment horizontal="center" vertical="center"/>
    </xf>
    <xf numFmtId="3" fontId="13" fillId="0" borderId="100" xfId="0" applyNumberFormat="1" applyFont="1" applyFill="1" applyBorder="1" applyAlignment="1" applyProtection="1">
      <alignment horizontal="center" vertical="center"/>
    </xf>
    <xf numFmtId="0" fontId="6" fillId="0" borderId="104" xfId="0" applyNumberFormat="1" applyFont="1" applyFill="1" applyBorder="1" applyAlignment="1" applyProtection="1"/>
    <xf numFmtId="174" fontId="47" fillId="6" borderId="103" xfId="0" applyNumberFormat="1" applyFont="1" applyFill="1" applyBorder="1" applyAlignment="1" applyProtection="1">
      <alignment vertical="center"/>
    </xf>
    <xf numFmtId="3" fontId="13" fillId="0" borderId="103" xfId="0" applyNumberFormat="1" applyFont="1" applyFill="1" applyBorder="1" applyAlignment="1" applyProtection="1">
      <alignment horizontal="center" vertical="center"/>
    </xf>
    <xf numFmtId="0" fontId="6" fillId="0" borderId="103" xfId="0" applyNumberFormat="1" applyFont="1" applyFill="1" applyBorder="1" applyAlignment="1" applyProtection="1"/>
    <xf numFmtId="4" fontId="14" fillId="0" borderId="103" xfId="0" applyNumberFormat="1" applyFont="1" applyFill="1" applyBorder="1" applyAlignment="1" applyProtection="1">
      <alignment horizontal="center" vertical="center"/>
    </xf>
    <xf numFmtId="4" fontId="13" fillId="0" borderId="103" xfId="0" applyNumberFormat="1" applyFont="1" applyFill="1" applyBorder="1" applyAlignment="1" applyProtection="1">
      <alignment horizontal="center" vertical="center"/>
    </xf>
    <xf numFmtId="3" fontId="13" fillId="0" borderId="104" xfId="0" applyNumberFormat="1" applyFont="1" applyFill="1" applyBorder="1" applyAlignment="1" applyProtection="1">
      <alignment horizontal="center" vertical="center"/>
    </xf>
    <xf numFmtId="41" fontId="1" fillId="0" borderId="103" xfId="0" applyNumberFormat="1" applyFont="1" applyFill="1" applyBorder="1" applyAlignment="1" applyProtection="1">
      <alignment horizontal="center" vertical="center"/>
    </xf>
    <xf numFmtId="3" fontId="13" fillId="0" borderId="106" xfId="0" applyNumberFormat="1" applyFont="1" applyFill="1" applyBorder="1" applyAlignment="1" applyProtection="1">
      <alignment horizontal="center" vertical="center"/>
    </xf>
    <xf numFmtId="3" fontId="13" fillId="0" borderId="101" xfId="0" applyNumberFormat="1" applyFont="1" applyFill="1" applyBorder="1" applyAlignment="1" applyProtection="1">
      <alignment horizontal="center" vertical="center"/>
    </xf>
    <xf numFmtId="0" fontId="6" fillId="0" borderId="106" xfId="0" applyNumberFormat="1" applyFont="1" applyFill="1" applyBorder="1" applyAlignment="1" applyProtection="1"/>
    <xf numFmtId="4" fontId="14" fillId="0" borderId="100" xfId="0" applyNumberFormat="1" applyFont="1" applyFill="1" applyBorder="1" applyAlignment="1" applyProtection="1">
      <alignment horizontal="center" vertical="center"/>
    </xf>
    <xf numFmtId="0" fontId="13" fillId="0" borderId="100" xfId="0" applyNumberFormat="1" applyFont="1" applyFill="1" applyBorder="1" applyAlignment="1" applyProtection="1">
      <alignment vertical="center" wrapText="1"/>
    </xf>
    <xf numFmtId="169" fontId="13" fillId="0" borderId="103" xfId="0" applyNumberFormat="1" applyFont="1" applyFill="1" applyBorder="1" applyAlignment="1" applyProtection="1">
      <alignment horizontal="center" vertical="center"/>
    </xf>
    <xf numFmtId="0" fontId="13" fillId="0" borderId="103" xfId="0" applyNumberFormat="1" applyFont="1" applyFill="1" applyBorder="1" applyAlignment="1" applyProtection="1">
      <alignment vertical="center" wrapText="1"/>
    </xf>
    <xf numFmtId="174" fontId="47" fillId="6" borderId="106" xfId="0" applyNumberFormat="1" applyFont="1" applyFill="1" applyBorder="1" applyAlignment="1" applyProtection="1">
      <alignment vertical="center"/>
    </xf>
    <xf numFmtId="0" fontId="13" fillId="0" borderId="106" xfId="0" applyNumberFormat="1" applyFont="1" applyFill="1" applyBorder="1" applyAlignment="1" applyProtection="1">
      <alignment vertical="center" wrapText="1"/>
    </xf>
    <xf numFmtId="174" fontId="47" fillId="5" borderId="100" xfId="0" applyNumberFormat="1" applyFont="1" applyFill="1" applyBorder="1" applyAlignment="1" applyProtection="1">
      <alignment vertical="center"/>
    </xf>
    <xf numFmtId="0" fontId="13" fillId="0" borderId="100" xfId="0" applyNumberFormat="1" applyFont="1" applyFill="1" applyBorder="1" applyAlignment="1" applyProtection="1"/>
    <xf numFmtId="0" fontId="13" fillId="0" borderId="103" xfId="0" applyNumberFormat="1" applyFont="1" applyFill="1" applyBorder="1" applyAlignment="1" applyProtection="1"/>
    <xf numFmtId="174" fontId="47" fillId="6" borderId="101" xfId="0" applyNumberFormat="1" applyFont="1" applyFill="1" applyBorder="1" applyAlignment="1" applyProtection="1">
      <alignment vertical="center"/>
    </xf>
    <xf numFmtId="0" fontId="13" fillId="0" borderId="101" xfId="0" applyNumberFormat="1" applyFont="1" applyFill="1" applyBorder="1" applyAlignment="1" applyProtection="1"/>
    <xf numFmtId="0" fontId="13" fillId="0" borderId="104" xfId="0" applyNumberFormat="1" applyFont="1" applyFill="1" applyBorder="1" applyAlignment="1" applyProtection="1">
      <alignment vertical="center" wrapText="1"/>
    </xf>
    <xf numFmtId="174" fontId="47" fillId="5" borderId="104" xfId="0" applyNumberFormat="1" applyFont="1" applyFill="1" applyBorder="1" applyAlignment="1" applyProtection="1">
      <alignment vertical="center"/>
    </xf>
    <xf numFmtId="39" fontId="13" fillId="0" borderId="104" xfId="0" applyNumberFormat="1" applyFont="1" applyFill="1" applyBorder="1" applyAlignment="1" applyProtection="1">
      <alignment horizontal="center" vertical="center" wrapText="1"/>
    </xf>
    <xf numFmtId="4" fontId="13" fillId="0" borderId="104" xfId="0" applyNumberFormat="1" applyFont="1" applyFill="1" applyBorder="1" applyAlignment="1" applyProtection="1">
      <alignment horizontal="center" vertical="center" wrapText="1"/>
    </xf>
    <xf numFmtId="3" fontId="13" fillId="0" borderId="103" xfId="0" applyNumberFormat="1" applyFont="1" applyFill="1" applyBorder="1" applyAlignment="1" applyProtection="1">
      <alignment horizontal="center" vertical="center" wrapText="1"/>
    </xf>
    <xf numFmtId="4" fontId="13" fillId="0" borderId="103" xfId="0" applyNumberFormat="1" applyFont="1" applyFill="1" applyBorder="1" applyAlignment="1" applyProtection="1">
      <alignment horizontal="center" vertical="center" wrapText="1"/>
    </xf>
    <xf numFmtId="39" fontId="13" fillId="0" borderId="103" xfId="0" applyNumberFormat="1" applyFont="1" applyFill="1" applyBorder="1" applyAlignment="1" applyProtection="1">
      <alignment horizontal="center" vertical="center"/>
    </xf>
    <xf numFmtId="0" fontId="13" fillId="0" borderId="103" xfId="0" applyNumberFormat="1" applyFont="1" applyFill="1" applyBorder="1" applyAlignment="1" applyProtection="1">
      <alignment horizontal="center" vertical="center" wrapText="1"/>
    </xf>
    <xf numFmtId="0" fontId="13" fillId="0" borderId="103" xfId="0" applyNumberFormat="1" applyFont="1" applyFill="1" applyBorder="1" applyAlignment="1" applyProtection="1">
      <alignment horizontal="center" vertical="center"/>
    </xf>
    <xf numFmtId="3" fontId="13" fillId="11" borderId="103" xfId="0" applyNumberFormat="1" applyFont="1" applyFill="1" applyBorder="1" applyAlignment="1" applyProtection="1">
      <alignment horizontal="center" vertical="center" wrapText="1"/>
    </xf>
    <xf numFmtId="3" fontId="13" fillId="11" borderId="103" xfId="0" applyNumberFormat="1" applyFont="1" applyFill="1" applyBorder="1" applyAlignment="1" applyProtection="1">
      <alignment horizontal="center" vertical="center"/>
    </xf>
    <xf numFmtId="4" fontId="13" fillId="11" borderId="103" xfId="0" applyNumberFormat="1" applyFont="1" applyFill="1" applyBorder="1" applyAlignment="1" applyProtection="1">
      <alignment horizontal="center" vertical="center"/>
    </xf>
    <xf numFmtId="4" fontId="13" fillId="11" borderId="103" xfId="0" applyNumberFormat="1" applyFont="1" applyFill="1" applyBorder="1" applyAlignment="1" applyProtection="1">
      <alignment horizontal="center" vertical="center" wrapText="1"/>
    </xf>
    <xf numFmtId="170" fontId="1" fillId="11" borderId="103" xfId="0" applyNumberFormat="1" applyFont="1" applyFill="1" applyBorder="1" applyAlignment="1" applyProtection="1">
      <alignment horizontal="center" vertical="center"/>
    </xf>
    <xf numFmtId="174" fontId="48" fillId="5" borderId="103" xfId="0" applyNumberFormat="1" applyFont="1" applyFill="1" applyBorder="1" applyAlignment="1" applyProtection="1">
      <alignment vertical="center"/>
    </xf>
    <xf numFmtId="174" fontId="48" fillId="6" borderId="103" xfId="0" applyNumberFormat="1" applyFont="1" applyFill="1" applyBorder="1" applyAlignment="1" applyProtection="1">
      <alignment vertical="center"/>
    </xf>
    <xf numFmtId="9" fontId="14" fillId="0" borderId="103" xfId="0" applyNumberFormat="1" applyFont="1" applyFill="1" applyBorder="1" applyAlignment="1" applyProtection="1">
      <alignment horizontal="center" vertical="center" wrapText="1"/>
    </xf>
    <xf numFmtId="39" fontId="14" fillId="0" borderId="103" xfId="0" applyNumberFormat="1" applyFont="1" applyFill="1" applyBorder="1" applyAlignment="1" applyProtection="1">
      <alignment horizontal="center" vertical="center"/>
    </xf>
    <xf numFmtId="3" fontId="13" fillId="13" borderId="103" xfId="0" applyNumberFormat="1" applyFont="1" applyFill="1" applyBorder="1" applyAlignment="1" applyProtection="1">
      <alignment vertical="center"/>
    </xf>
    <xf numFmtId="3" fontId="13" fillId="13" borderId="103" xfId="0" applyNumberFormat="1" applyFont="1" applyFill="1" applyBorder="1" applyAlignment="1" applyProtection="1">
      <alignment horizontal="center" vertical="center"/>
    </xf>
    <xf numFmtId="3" fontId="13" fillId="12" borderId="103" xfId="0" applyNumberFormat="1" applyFont="1" applyFill="1" applyBorder="1" applyAlignment="1" applyProtection="1">
      <alignment horizontal="center" vertical="center"/>
    </xf>
    <xf numFmtId="3" fontId="13" fillId="12" borderId="103" xfId="0" applyNumberFormat="1" applyFont="1" applyFill="1" applyBorder="1" applyAlignment="1" applyProtection="1">
      <alignment vertical="center"/>
    </xf>
    <xf numFmtId="3" fontId="13" fillId="13" borderId="103" xfId="0" applyNumberFormat="1" applyFont="1" applyFill="1" applyBorder="1" applyAlignment="1" applyProtection="1">
      <alignment horizontal="center" vertical="center" wrapText="1"/>
    </xf>
    <xf numFmtId="3" fontId="13" fillId="12" borderId="103" xfId="0" applyNumberFormat="1" applyFont="1" applyFill="1" applyBorder="1" applyAlignment="1" applyProtection="1">
      <alignment horizontal="center" vertical="center" wrapText="1"/>
    </xf>
    <xf numFmtId="3" fontId="14" fillId="12" borderId="103" xfId="0" applyNumberFormat="1" applyFont="1" applyFill="1" applyBorder="1" applyAlignment="1" applyProtection="1">
      <alignment horizontal="center" vertical="center" wrapText="1"/>
    </xf>
    <xf numFmtId="180" fontId="13" fillId="13" borderId="103" xfId="0" applyNumberFormat="1" applyFont="1" applyFill="1" applyBorder="1" applyAlignment="1" applyProtection="1">
      <alignment horizontal="center" vertical="center" wrapText="1"/>
    </xf>
    <xf numFmtId="4" fontId="13" fillId="13" borderId="103" xfId="0" applyNumberFormat="1" applyFont="1" applyFill="1" applyBorder="1" applyAlignment="1" applyProtection="1">
      <alignment horizontal="center" vertical="center" wrapText="1"/>
    </xf>
    <xf numFmtId="4" fontId="13" fillId="13" borderId="103" xfId="0" applyNumberFormat="1" applyFont="1" applyFill="1" applyBorder="1" applyAlignment="1" applyProtection="1">
      <alignment vertical="center"/>
    </xf>
    <xf numFmtId="39" fontId="13" fillId="0" borderId="104" xfId="0" applyNumberFormat="1" applyFont="1" applyFill="1" applyBorder="1" applyAlignment="1" applyProtection="1">
      <alignment horizontal="center" vertical="center"/>
    </xf>
    <xf numFmtId="37" fontId="13" fillId="0" borderId="104" xfId="0" applyNumberFormat="1" applyFont="1" applyFill="1" applyBorder="1" applyAlignment="1" applyProtection="1">
      <alignment horizontal="center" vertical="center"/>
    </xf>
    <xf numFmtId="0" fontId="13" fillId="0" borderId="104" xfId="0" applyNumberFormat="1" applyFont="1" applyFill="1" applyBorder="1" applyAlignment="1" applyProtection="1"/>
    <xf numFmtId="39" fontId="13" fillId="0" borderId="122" xfId="0" applyNumberFormat="1" applyFont="1" applyFill="1" applyBorder="1" applyAlignment="1" applyProtection="1">
      <alignment horizontal="center" vertical="center"/>
    </xf>
    <xf numFmtId="39" fontId="13" fillId="0" borderId="100" xfId="0" applyNumberFormat="1" applyFont="1" applyFill="1" applyBorder="1" applyAlignment="1" applyProtection="1">
      <alignment horizontal="center" vertical="center"/>
    </xf>
    <xf numFmtId="0" fontId="14" fillId="5" borderId="124" xfId="0" applyNumberFormat="1" applyFont="1" applyFill="1" applyBorder="1" applyAlignment="1" applyProtection="1">
      <alignment horizontal="left" vertical="center" wrapText="1"/>
    </xf>
    <xf numFmtId="167" fontId="14" fillId="5" borderId="125" xfId="0" applyNumberFormat="1" applyFont="1" applyFill="1" applyBorder="1" applyAlignment="1" applyProtection="1">
      <alignment horizontal="center" vertical="center" wrapText="1"/>
    </xf>
    <xf numFmtId="0" fontId="14" fillId="5" borderId="104" xfId="0" applyNumberFormat="1" applyFont="1" applyFill="1" applyBorder="1" applyAlignment="1" applyProtection="1">
      <alignment horizontal="left" vertical="center" wrapText="1"/>
    </xf>
    <xf numFmtId="0" fontId="14" fillId="6" borderId="77" xfId="0" applyNumberFormat="1" applyFont="1" applyFill="1" applyBorder="1" applyAlignment="1" applyProtection="1">
      <alignment horizontal="left" vertical="center" wrapText="1"/>
    </xf>
    <xf numFmtId="167" fontId="14" fillId="6" borderId="127" xfId="0" applyNumberFormat="1" applyFont="1" applyFill="1" applyBorder="1" applyAlignment="1" applyProtection="1">
      <alignment horizontal="center" vertical="center" wrapText="1"/>
    </xf>
    <xf numFmtId="0" fontId="14" fillId="6" borderId="103" xfId="0" applyNumberFormat="1" applyFont="1" applyFill="1" applyBorder="1" applyAlignment="1" applyProtection="1">
      <alignment horizontal="left" vertical="center" wrapText="1"/>
    </xf>
    <xf numFmtId="0" fontId="14" fillId="5" borderId="128" xfId="0" applyNumberFormat="1" applyFont="1" applyFill="1" applyBorder="1" applyAlignment="1" applyProtection="1">
      <alignment horizontal="left" vertical="center" wrapText="1"/>
    </xf>
    <xf numFmtId="167" fontId="14" fillId="5" borderId="83" xfId="0" applyNumberFormat="1" applyFont="1" applyFill="1" applyBorder="1" applyAlignment="1" applyProtection="1">
      <alignment horizontal="left" vertical="center" wrapText="1"/>
    </xf>
    <xf numFmtId="0" fontId="14" fillId="5" borderId="101" xfId="0" applyNumberFormat="1" applyFont="1" applyFill="1" applyBorder="1" applyAlignment="1" applyProtection="1">
      <alignment horizontal="left" vertical="center" wrapText="1"/>
    </xf>
    <xf numFmtId="0" fontId="44" fillId="14" borderId="103" xfId="0" applyNumberFormat="1" applyFont="1" applyFill="1" applyBorder="1" applyAlignment="1" applyProtection="1">
      <alignment horizontal="center" vertical="center"/>
    </xf>
    <xf numFmtId="0" fontId="30" fillId="0" borderId="103" xfId="0" applyNumberFormat="1" applyFont="1" applyFill="1" applyBorder="1" applyAlignment="1" applyProtection="1">
      <alignment horizontal="center" vertical="center"/>
    </xf>
    <xf numFmtId="0" fontId="38" fillId="7" borderId="1" xfId="0" applyFont="1" applyFill="1" applyBorder="1" applyAlignment="1">
      <alignment horizontal="center" vertical="center"/>
    </xf>
    <xf numFmtId="0" fontId="38" fillId="7" borderId="1" xfId="0" applyFont="1" applyFill="1" applyBorder="1" applyAlignment="1">
      <alignment vertical="center"/>
    </xf>
    <xf numFmtId="0" fontId="38" fillId="7" borderId="1" xfId="0" applyFont="1" applyFill="1" applyBorder="1" applyAlignment="1">
      <alignment vertical="center" wrapText="1"/>
    </xf>
    <xf numFmtId="0" fontId="39" fillId="0" borderId="1" xfId="0" applyFont="1" applyFill="1" applyBorder="1" applyAlignment="1">
      <alignment vertical="center"/>
    </xf>
    <xf numFmtId="0" fontId="39" fillId="0" borderId="1" xfId="0" applyFont="1" applyFill="1" applyBorder="1" applyAlignment="1"/>
    <xf numFmtId="177" fontId="5" fillId="3" borderId="1" xfId="4" applyNumberFormat="1" applyFont="1" applyFill="1" applyBorder="1" applyAlignment="1">
      <alignment horizontal="left" vertical="center"/>
    </xf>
    <xf numFmtId="177" fontId="5" fillId="3" borderId="1" xfId="4" applyNumberFormat="1" applyFont="1" applyFill="1" applyBorder="1" applyAlignment="1">
      <alignment horizontal="center" vertical="center"/>
    </xf>
    <xf numFmtId="177" fontId="5" fillId="3" borderId="2" xfId="4" applyNumberFormat="1" applyFont="1" applyFill="1" applyBorder="1" applyAlignment="1">
      <alignment horizontal="center" vertical="center"/>
    </xf>
    <xf numFmtId="174" fontId="16" fillId="5" borderId="104" xfId="0" applyNumberFormat="1" applyFont="1" applyFill="1" applyBorder="1" applyAlignment="1">
      <alignment vertical="center"/>
    </xf>
    <xf numFmtId="174" fontId="16" fillId="6" borderId="103" xfId="0" applyNumberFormat="1" applyFont="1" applyFill="1" applyBorder="1" applyAlignment="1">
      <alignment vertical="center"/>
    </xf>
    <xf numFmtId="174" fontId="16" fillId="6" borderId="106" xfId="0" applyNumberFormat="1" applyFont="1" applyFill="1" applyBorder="1" applyAlignment="1">
      <alignment vertical="center"/>
    </xf>
    <xf numFmtId="174" fontId="16" fillId="5" borderId="103" xfId="0" applyNumberFormat="1" applyFont="1" applyFill="1" applyBorder="1" applyAlignment="1">
      <alignment vertical="center"/>
    </xf>
    <xf numFmtId="180" fontId="13" fillId="0" borderId="127" xfId="0" applyNumberFormat="1" applyFont="1" applyFill="1" applyBorder="1" applyAlignment="1" applyProtection="1">
      <alignment horizontal="center" vertical="center" wrapText="1"/>
    </xf>
    <xf numFmtId="3" fontId="13" fillId="0" borderId="127" xfId="0" applyNumberFormat="1" applyFont="1" applyFill="1" applyBorder="1" applyAlignment="1" applyProtection="1">
      <alignment horizontal="center" vertical="center" wrapText="1"/>
    </xf>
    <xf numFmtId="3" fontId="13" fillId="0" borderId="127" xfId="0" applyNumberFormat="1" applyFont="1" applyFill="1" applyBorder="1" applyAlignment="1" applyProtection="1">
      <alignment horizontal="center" vertical="center"/>
    </xf>
    <xf numFmtId="174" fontId="48" fillId="6" borderId="106" xfId="0" applyNumberFormat="1" applyFont="1" applyFill="1" applyBorder="1" applyAlignment="1" applyProtection="1">
      <alignment vertical="center"/>
    </xf>
    <xf numFmtId="39" fontId="13" fillId="0" borderId="106" xfId="0" applyNumberFormat="1" applyFont="1" applyFill="1" applyBorder="1" applyAlignment="1" applyProtection="1">
      <alignment horizontal="center" vertical="center"/>
    </xf>
    <xf numFmtId="174" fontId="47" fillId="5" borderId="15" xfId="0" applyNumberFormat="1" applyFont="1" applyFill="1" applyBorder="1" applyAlignment="1" applyProtection="1">
      <alignment vertical="center"/>
    </xf>
    <xf numFmtId="174" fontId="47" fillId="6" borderId="16" xfId="0" applyNumberFormat="1" applyFont="1" applyFill="1" applyBorder="1" applyAlignment="1" applyProtection="1">
      <alignment vertical="center"/>
    </xf>
    <xf numFmtId="174" fontId="47" fillId="5" borderId="16" xfId="0" applyNumberFormat="1" applyFont="1" applyFill="1" applyBorder="1" applyAlignment="1" applyProtection="1">
      <alignment vertical="center"/>
    </xf>
    <xf numFmtId="174" fontId="47" fillId="6" borderId="17" xfId="0" applyNumberFormat="1" applyFont="1" applyFill="1" applyBorder="1" applyAlignment="1" applyProtection="1">
      <alignment vertical="center"/>
    </xf>
    <xf numFmtId="170" fontId="1" fillId="0" borderId="101" xfId="0" applyNumberFormat="1" applyFont="1" applyFill="1" applyBorder="1" applyAlignment="1" applyProtection="1">
      <alignment horizontal="center" vertical="center"/>
    </xf>
    <xf numFmtId="39" fontId="13" fillId="11" borderId="125" xfId="0" applyNumberFormat="1" applyFont="1" applyFill="1" applyBorder="1" applyAlignment="1" applyProtection="1">
      <alignment horizontal="center" vertical="center"/>
    </xf>
    <xf numFmtId="39" fontId="13" fillId="0" borderId="127" xfId="0" applyNumberFormat="1" applyFont="1" applyFill="1" applyBorder="1" applyAlignment="1" applyProtection="1">
      <alignment horizontal="center" vertical="center"/>
    </xf>
    <xf numFmtId="39" fontId="13" fillId="0" borderId="130" xfId="0" applyNumberFormat="1" applyFont="1" applyFill="1" applyBorder="1" applyAlignment="1" applyProtection="1">
      <alignment horizontal="center" vertical="center"/>
    </xf>
    <xf numFmtId="41" fontId="1" fillId="0" borderId="101" xfId="0" applyNumberFormat="1" applyFont="1" applyFill="1" applyBorder="1" applyAlignment="1" applyProtection="1">
      <alignment horizontal="center" vertical="center"/>
    </xf>
    <xf numFmtId="4" fontId="13" fillId="0" borderId="127" xfId="0" applyNumberFormat="1" applyFont="1" applyFill="1" applyBorder="1" applyAlignment="1" applyProtection="1">
      <alignment horizontal="center" vertical="center"/>
    </xf>
    <xf numFmtId="3" fontId="13" fillId="11" borderId="127" xfId="0" applyNumberFormat="1" applyFont="1" applyFill="1" applyBorder="1" applyAlignment="1" applyProtection="1">
      <alignment horizontal="center" vertical="center"/>
    </xf>
    <xf numFmtId="41" fontId="1" fillId="11" borderId="127" xfId="0" applyNumberFormat="1" applyFont="1" applyFill="1" applyBorder="1" applyAlignment="1" applyProtection="1">
      <alignment horizontal="center" vertical="center"/>
    </xf>
    <xf numFmtId="170" fontId="1" fillId="11" borderId="127" xfId="0" applyNumberFormat="1" applyFont="1" applyFill="1" applyBorder="1" applyAlignment="1" applyProtection="1">
      <alignment horizontal="center" vertical="center"/>
    </xf>
    <xf numFmtId="3" fontId="13" fillId="13" borderId="106" xfId="0" applyNumberFormat="1" applyFont="1" applyFill="1" applyBorder="1" applyAlignment="1" applyProtection="1">
      <alignment horizontal="center" vertical="center" wrapText="1"/>
    </xf>
    <xf numFmtId="3" fontId="13" fillId="13" borderId="106" xfId="0" applyNumberFormat="1" applyFont="1" applyFill="1" applyBorder="1" applyAlignment="1" applyProtection="1">
      <alignment horizontal="center" vertical="center"/>
    </xf>
    <xf numFmtId="3" fontId="13" fillId="12" borderId="106" xfId="0" applyNumberFormat="1" applyFont="1" applyFill="1" applyBorder="1" applyAlignment="1" applyProtection="1">
      <alignment horizontal="center" vertical="center" wrapText="1"/>
    </xf>
    <xf numFmtId="174" fontId="48" fillId="5" borderId="16" xfId="0" applyNumberFormat="1" applyFont="1" applyFill="1" applyBorder="1" applyAlignment="1" applyProtection="1">
      <alignment vertical="center"/>
    </xf>
    <xf numFmtId="174" fontId="48" fillId="6" borderId="16" xfId="0" applyNumberFormat="1" applyFont="1" applyFill="1" applyBorder="1" applyAlignment="1" applyProtection="1">
      <alignment vertical="center"/>
    </xf>
    <xf numFmtId="174" fontId="48" fillId="6" borderId="17" xfId="0" applyNumberFormat="1" applyFont="1" applyFill="1" applyBorder="1" applyAlignment="1" applyProtection="1">
      <alignment vertical="center"/>
    </xf>
    <xf numFmtId="39" fontId="13" fillId="0" borderId="101" xfId="0" applyNumberFormat="1" applyFont="1" applyFill="1" applyBorder="1" applyAlignment="1" applyProtection="1">
      <alignment horizontal="center" vertical="center"/>
    </xf>
    <xf numFmtId="3" fontId="13" fillId="13" borderId="104" xfId="0" applyNumberFormat="1" applyFont="1" applyFill="1" applyBorder="1" applyAlignment="1" applyProtection="1">
      <alignment vertical="center"/>
    </xf>
    <xf numFmtId="3" fontId="13" fillId="13" borderId="104" xfId="0" applyNumberFormat="1" applyFont="1" applyFill="1" applyBorder="1" applyAlignment="1" applyProtection="1">
      <alignment horizontal="center" vertical="center"/>
    </xf>
    <xf numFmtId="3" fontId="13" fillId="12" borderId="104" xfId="0" applyNumberFormat="1" applyFont="1" applyFill="1" applyBorder="1" applyAlignment="1" applyProtection="1">
      <alignment horizontal="center" vertical="center"/>
    </xf>
    <xf numFmtId="39" fontId="14" fillId="0" borderId="100" xfId="0" applyNumberFormat="1" applyFont="1" applyFill="1" applyBorder="1" applyAlignment="1" applyProtection="1">
      <alignment horizontal="center" vertical="center" wrapText="1"/>
    </xf>
    <xf numFmtId="190" fontId="13" fillId="0" borderId="127" xfId="0" applyNumberFormat="1" applyFont="1" applyFill="1" applyBorder="1" applyAlignment="1" applyProtection="1">
      <alignment horizontal="center" vertical="center" wrapText="1"/>
    </xf>
    <xf numFmtId="9" fontId="14" fillId="0" borderId="100" xfId="0" applyNumberFormat="1" applyFont="1" applyFill="1" applyBorder="1" applyAlignment="1" applyProtection="1">
      <alignment horizontal="center" vertical="center" wrapText="1"/>
    </xf>
    <xf numFmtId="3" fontId="13" fillId="11" borderId="127" xfId="0" applyNumberFormat="1" applyFont="1" applyFill="1" applyBorder="1" applyAlignment="1" applyProtection="1">
      <alignment horizontal="center" vertical="center" wrapText="1"/>
    </xf>
    <xf numFmtId="181" fontId="13" fillId="0" borderId="100" xfId="0" applyNumberFormat="1" applyFont="1" applyFill="1" applyBorder="1" applyAlignment="1" applyProtection="1">
      <alignment horizontal="center" vertical="center"/>
    </xf>
    <xf numFmtId="4" fontId="13" fillId="0" borderId="127" xfId="0" applyNumberFormat="1" applyFont="1" applyFill="1" applyBorder="1" applyAlignment="1" applyProtection="1">
      <alignment horizontal="center" vertical="center" wrapText="1"/>
    </xf>
    <xf numFmtId="170" fontId="1" fillId="0" borderId="101" xfId="0" applyNumberFormat="1" applyFont="1" applyFill="1" applyBorder="1" applyAlignment="1" applyProtection="1">
      <alignment vertical="center"/>
    </xf>
    <xf numFmtId="3" fontId="13" fillId="3" borderId="103" xfId="0" applyNumberFormat="1" applyFont="1" applyFill="1" applyBorder="1" applyAlignment="1" applyProtection="1">
      <alignment horizontal="center" vertical="center" wrapText="1"/>
    </xf>
    <xf numFmtId="0" fontId="5" fillId="3" borderId="5" xfId="0" applyFont="1" applyFill="1" applyBorder="1" applyAlignment="1">
      <alignment horizontal="justify" vertical="center" wrapText="1"/>
    </xf>
    <xf numFmtId="0" fontId="5" fillId="3" borderId="5" xfId="0" applyFont="1" applyFill="1" applyBorder="1" applyAlignment="1">
      <alignment horizontal="center" vertical="center"/>
    </xf>
    <xf numFmtId="0" fontId="5" fillId="3" borderId="5" xfId="0" quotePrefix="1" applyFont="1" applyFill="1" applyBorder="1" applyAlignment="1">
      <alignment horizontal="center" vertical="center" wrapText="1"/>
    </xf>
    <xf numFmtId="0" fontId="5" fillId="3" borderId="5" xfId="0" applyFont="1" applyFill="1" applyBorder="1" applyAlignment="1">
      <alignment horizontal="center" vertical="center" wrapText="1"/>
    </xf>
    <xf numFmtId="177" fontId="5" fillId="3" borderId="5" xfId="4" applyNumberFormat="1" applyFont="1" applyFill="1" applyBorder="1" applyAlignment="1">
      <alignment horizontal="center" vertical="center"/>
    </xf>
    <xf numFmtId="0" fontId="5" fillId="3" borderId="5" xfId="0" applyFont="1" applyFill="1" applyBorder="1"/>
    <xf numFmtId="177" fontId="5" fillId="3" borderId="5" xfId="4" applyNumberFormat="1" applyFont="1" applyFill="1" applyBorder="1" applyAlignment="1">
      <alignment vertical="center"/>
    </xf>
    <xf numFmtId="0" fontId="5" fillId="3" borderId="54" xfId="0" applyFont="1" applyFill="1" applyBorder="1" applyAlignment="1">
      <alignment horizontal="center" vertical="center" wrapText="1"/>
    </xf>
    <xf numFmtId="177" fontId="5" fillId="3" borderId="5" xfId="4" applyNumberFormat="1" applyFont="1" applyFill="1" applyBorder="1" applyAlignment="1">
      <alignment horizontal="left" vertical="center"/>
    </xf>
    <xf numFmtId="0" fontId="5" fillId="3" borderId="55" xfId="0" applyFont="1" applyFill="1" applyBorder="1" applyAlignment="1">
      <alignment horizontal="center" vertical="center" wrapText="1"/>
    </xf>
    <xf numFmtId="2" fontId="5" fillId="3" borderId="55" xfId="0" applyNumberFormat="1" applyFont="1" applyFill="1" applyBorder="1" applyAlignment="1">
      <alignment horizontal="center" vertical="center" wrapText="1"/>
    </xf>
    <xf numFmtId="166" fontId="5" fillId="3" borderId="1" xfId="4" applyNumberFormat="1" applyFont="1" applyFill="1" applyBorder="1" applyAlignment="1">
      <alignment vertical="center"/>
    </xf>
    <xf numFmtId="177" fontId="5" fillId="3" borderId="0" xfId="4" applyNumberFormat="1" applyFont="1" applyFill="1" applyBorder="1" applyAlignment="1">
      <alignment vertical="center"/>
    </xf>
    <xf numFmtId="2" fontId="27" fillId="3" borderId="55" xfId="0" applyNumberFormat="1" applyFont="1" applyFill="1" applyBorder="1" applyAlignment="1">
      <alignment horizontal="center" vertical="center" wrapText="1"/>
    </xf>
    <xf numFmtId="9" fontId="27" fillId="3" borderId="5" xfId="21" applyNumberFormat="1" applyFont="1" applyFill="1" applyBorder="1" applyAlignment="1">
      <alignment horizontal="center" vertical="center"/>
    </xf>
    <xf numFmtId="0" fontId="5" fillId="3" borderId="103" xfId="0" applyFont="1" applyFill="1" applyBorder="1" applyAlignment="1">
      <alignment horizontal="justify" vertical="center" wrapText="1"/>
    </xf>
    <xf numFmtId="0" fontId="5" fillId="3" borderId="103" xfId="0" applyFont="1" applyFill="1" applyBorder="1" applyAlignment="1">
      <alignment horizontal="center" vertical="center"/>
    </xf>
    <xf numFmtId="0" fontId="5" fillId="3" borderId="103" xfId="0" quotePrefix="1" applyFont="1" applyFill="1" applyBorder="1" applyAlignment="1">
      <alignment horizontal="center" vertical="center" wrapText="1"/>
    </xf>
    <xf numFmtId="0" fontId="5" fillId="3" borderId="103" xfId="0" applyFont="1" applyFill="1" applyBorder="1" applyAlignment="1">
      <alignment horizontal="center" vertical="center" wrapText="1"/>
    </xf>
    <xf numFmtId="177" fontId="5" fillId="3" borderId="103" xfId="4" applyNumberFormat="1" applyFont="1" applyFill="1" applyBorder="1" applyAlignment="1">
      <alignment horizontal="center" vertical="center"/>
    </xf>
    <xf numFmtId="177" fontId="5" fillId="3" borderId="103" xfId="4" applyNumberFormat="1" applyFont="1" applyFill="1" applyBorder="1" applyAlignment="1">
      <alignment vertical="center"/>
    </xf>
    <xf numFmtId="0" fontId="5" fillId="3" borderId="57" xfId="0" applyFont="1" applyFill="1" applyBorder="1" applyAlignment="1">
      <alignment horizontal="center" vertical="center" wrapText="1"/>
    </xf>
    <xf numFmtId="1" fontId="5" fillId="3" borderId="103" xfId="21" applyNumberFormat="1" applyFont="1" applyFill="1" applyBorder="1" applyAlignment="1">
      <alignment horizontal="center" vertical="center"/>
    </xf>
    <xf numFmtId="177" fontId="5" fillId="3" borderId="103" xfId="4" applyNumberFormat="1" applyFont="1" applyFill="1" applyBorder="1" applyAlignment="1">
      <alignment horizontal="left" vertical="center"/>
    </xf>
    <xf numFmtId="177" fontId="5" fillId="3" borderId="104" xfId="4" applyNumberFormat="1" applyFont="1" applyFill="1" applyBorder="1" applyAlignment="1">
      <alignment horizontal="center" vertical="center"/>
    </xf>
    <xf numFmtId="177" fontId="5" fillId="3" borderId="104" xfId="4" applyNumberFormat="1" applyFont="1" applyFill="1" applyBorder="1" applyAlignment="1">
      <alignment horizontal="left" vertical="center"/>
    </xf>
    <xf numFmtId="2" fontId="27" fillId="3" borderId="103" xfId="4" applyNumberFormat="1" applyFont="1" applyFill="1" applyBorder="1" applyAlignment="1">
      <alignment vertical="center"/>
    </xf>
    <xf numFmtId="166" fontId="5" fillId="3" borderId="103" xfId="4" applyNumberFormat="1" applyFont="1" applyFill="1" applyBorder="1" applyAlignment="1">
      <alignment vertical="center"/>
    </xf>
    <xf numFmtId="43" fontId="27" fillId="3" borderId="55" xfId="0" applyNumberFormat="1" applyFont="1" applyFill="1" applyBorder="1" applyAlignment="1">
      <alignment horizontal="center" vertical="center" wrapText="1"/>
    </xf>
    <xf numFmtId="10" fontId="27" fillId="3" borderId="104" xfId="21" applyNumberFormat="1"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9" fontId="5" fillId="3" borderId="1" xfId="21" applyFont="1" applyFill="1" applyBorder="1" applyAlignment="1">
      <alignment horizontal="center" vertical="center"/>
    </xf>
    <xf numFmtId="9" fontId="5" fillId="3" borderId="57" xfId="0" applyNumberFormat="1" applyFont="1" applyFill="1" applyBorder="1" applyAlignment="1">
      <alignment horizontal="center" vertical="center" wrapText="1"/>
    </xf>
    <xf numFmtId="174" fontId="5" fillId="3" borderId="1" xfId="21" applyNumberFormat="1" applyFont="1" applyFill="1" applyBorder="1" applyAlignment="1">
      <alignment horizontal="center" vertical="center"/>
    </xf>
    <xf numFmtId="177" fontId="27" fillId="3" borderId="1" xfId="4" applyNumberFormat="1" applyFont="1" applyFill="1" applyBorder="1" applyAlignment="1">
      <alignment horizontal="left" vertical="center"/>
    </xf>
    <xf numFmtId="166" fontId="27" fillId="3" borderId="1" xfId="4" applyNumberFormat="1" applyFont="1" applyFill="1" applyBorder="1" applyAlignment="1">
      <alignment vertical="center"/>
    </xf>
    <xf numFmtId="177" fontId="5" fillId="3" borderId="1" xfId="4" applyNumberFormat="1" applyFont="1" applyFill="1" applyBorder="1" applyAlignment="1">
      <alignment vertical="center"/>
    </xf>
    <xf numFmtId="10" fontId="5" fillId="3" borderId="1" xfId="21" applyNumberFormat="1" applyFont="1" applyFill="1" applyBorder="1" applyAlignment="1">
      <alignment vertical="center"/>
    </xf>
    <xf numFmtId="1" fontId="27" fillId="3" borderId="1" xfId="21" applyNumberFormat="1" applyFont="1" applyFill="1" applyBorder="1" applyAlignment="1">
      <alignment horizontal="center" vertical="center"/>
    </xf>
    <xf numFmtId="10" fontId="27" fillId="3" borderId="5" xfId="21" applyNumberFormat="1" applyFont="1" applyFill="1" applyBorder="1" applyAlignment="1">
      <alignment horizontal="center" vertical="center"/>
    </xf>
    <xf numFmtId="10" fontId="27" fillId="3" borderId="58" xfId="21"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quotePrefix="1" applyFont="1" applyFill="1" applyBorder="1" applyAlignment="1">
      <alignment horizontal="center" vertical="center" wrapText="1"/>
    </xf>
    <xf numFmtId="166" fontId="5" fillId="3" borderId="1" xfId="4" applyNumberFormat="1" applyFont="1" applyFill="1" applyBorder="1" applyAlignment="1">
      <alignment horizontal="center" vertical="center"/>
    </xf>
    <xf numFmtId="0" fontId="27" fillId="3" borderId="57" xfId="0" applyFont="1" applyFill="1" applyBorder="1" applyAlignment="1">
      <alignment horizontal="center" vertical="center" wrapText="1"/>
    </xf>
    <xf numFmtId="182" fontId="5" fillId="3" borderId="1" xfId="4" applyNumberFormat="1" applyFont="1" applyFill="1" applyBorder="1" applyAlignment="1">
      <alignment horizontal="center" vertical="center"/>
    </xf>
    <xf numFmtId="177" fontId="27" fillId="3" borderId="1" xfId="4" applyNumberFormat="1" applyFont="1" applyFill="1" applyBorder="1" applyAlignment="1">
      <alignment vertical="center"/>
    </xf>
    <xf numFmtId="10" fontId="27" fillId="3" borderId="57" xfId="0" applyNumberFormat="1" applyFont="1" applyFill="1" applyBorder="1" applyAlignment="1">
      <alignment horizontal="center" vertical="center" wrapText="1"/>
    </xf>
    <xf numFmtId="166" fontId="5" fillId="3" borderId="1" xfId="4" applyNumberFormat="1" applyFont="1" applyFill="1" applyBorder="1" applyAlignment="1">
      <alignment horizontal="left" vertical="center"/>
    </xf>
    <xf numFmtId="183" fontId="5" fillId="3" borderId="1" xfId="4" applyNumberFormat="1" applyFont="1" applyFill="1" applyBorder="1" applyAlignment="1">
      <alignment vertical="center"/>
    </xf>
    <xf numFmtId="182" fontId="5" fillId="3" borderId="5" xfId="4" applyNumberFormat="1" applyFont="1" applyFill="1" applyBorder="1" applyAlignment="1">
      <alignment horizontal="center" vertical="center"/>
    </xf>
    <xf numFmtId="182" fontId="5" fillId="3" borderId="5" xfId="4" applyNumberFormat="1" applyFont="1" applyFill="1" applyBorder="1" applyAlignment="1">
      <alignment horizontal="left" vertical="center"/>
    </xf>
    <xf numFmtId="182" fontId="5" fillId="3" borderId="1" xfId="4" applyNumberFormat="1" applyFont="1" applyFill="1" applyBorder="1" applyAlignment="1">
      <alignment horizontal="left" vertical="center"/>
    </xf>
    <xf numFmtId="10" fontId="5" fillId="3" borderId="57" xfId="0" applyNumberFormat="1" applyFont="1" applyFill="1" applyBorder="1" applyAlignment="1">
      <alignment horizontal="center" vertical="center" wrapText="1"/>
    </xf>
    <xf numFmtId="10" fontId="5" fillId="3" borderId="58" xfId="21" applyNumberFormat="1" applyFont="1" applyFill="1" applyBorder="1" applyAlignment="1">
      <alignment horizontal="center" vertical="center" wrapText="1"/>
    </xf>
    <xf numFmtId="166" fontId="5" fillId="3" borderId="5" xfId="4" applyNumberFormat="1" applyFont="1" applyFill="1" applyBorder="1" applyAlignment="1">
      <alignment horizontal="center" vertical="center"/>
    </xf>
    <xf numFmtId="166" fontId="5" fillId="3" borderId="5" xfId="4" applyNumberFormat="1" applyFont="1" applyFill="1" applyBorder="1" applyAlignment="1">
      <alignment horizontal="left" vertical="center"/>
    </xf>
    <xf numFmtId="2" fontId="5" fillId="3" borderId="1" xfId="4" applyNumberFormat="1" applyFont="1" applyFill="1" applyBorder="1" applyAlignment="1">
      <alignment vertical="center"/>
    </xf>
    <xf numFmtId="0" fontId="5" fillId="3" borderId="1" xfId="0" applyFont="1" applyFill="1" applyBorder="1"/>
    <xf numFmtId="177" fontId="27" fillId="3" borderId="1" xfId="4" applyNumberFormat="1" applyFont="1" applyFill="1" applyBorder="1" applyAlignment="1">
      <alignment horizontal="center" vertical="center"/>
    </xf>
    <xf numFmtId="0" fontId="5" fillId="3" borderId="57" xfId="0" applyFont="1" applyFill="1" applyBorder="1" applyAlignment="1">
      <alignment vertical="center" wrapText="1"/>
    </xf>
    <xf numFmtId="177" fontId="27" fillId="3" borderId="2" xfId="4" applyNumberFormat="1" applyFont="1" applyFill="1" applyBorder="1" applyAlignment="1">
      <alignment horizontal="center" vertical="center"/>
    </xf>
    <xf numFmtId="177" fontId="5" fillId="3" borderId="2" xfId="4" applyNumberFormat="1" applyFont="1" applyFill="1" applyBorder="1" applyAlignment="1">
      <alignment horizontal="left" vertical="center"/>
    </xf>
    <xf numFmtId="177" fontId="5" fillId="3" borderId="2" xfId="4" applyNumberFormat="1" applyFont="1" applyFill="1" applyBorder="1" applyAlignment="1">
      <alignment vertical="center"/>
    </xf>
    <xf numFmtId="0" fontId="5" fillId="3" borderId="68" xfId="0" applyFont="1" applyFill="1" applyBorder="1" applyAlignment="1">
      <alignment horizontal="center" vertical="center" wrapText="1"/>
    </xf>
    <xf numFmtId="10" fontId="5" fillId="3" borderId="68" xfId="0" applyNumberFormat="1" applyFont="1" applyFill="1" applyBorder="1" applyAlignment="1">
      <alignment horizontal="center" vertical="center" wrapText="1"/>
    </xf>
    <xf numFmtId="0" fontId="5" fillId="3" borderId="68" xfId="0" applyFont="1" applyFill="1" applyBorder="1" applyAlignment="1">
      <alignment vertical="center" wrapText="1"/>
    </xf>
    <xf numFmtId="166" fontId="5" fillId="3" borderId="1" xfId="4" applyFont="1" applyFill="1" applyBorder="1" applyAlignment="1">
      <alignment horizontal="center" vertical="center"/>
    </xf>
    <xf numFmtId="0" fontId="5" fillId="3" borderId="58"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10" fontId="5" fillId="3" borderId="1" xfId="0" applyNumberFormat="1" applyFont="1" applyFill="1" applyBorder="1" applyAlignment="1">
      <alignment horizontal="center" vertical="center" wrapText="1"/>
    </xf>
    <xf numFmtId="10" fontId="5" fillId="3" borderId="1" xfId="21" applyNumberFormat="1" applyFont="1" applyFill="1" applyBorder="1" applyAlignment="1">
      <alignment horizontal="center" vertical="center" wrapText="1"/>
    </xf>
    <xf numFmtId="0" fontId="27" fillId="3" borderId="57" xfId="0" applyFont="1" applyFill="1" applyBorder="1" applyAlignment="1">
      <alignment horizontal="center" vertical="top" wrapText="1"/>
    </xf>
    <xf numFmtId="0" fontId="5" fillId="3" borderId="57" xfId="0" applyFont="1" applyFill="1" applyBorder="1" applyAlignment="1">
      <alignment horizontal="center" wrapText="1"/>
    </xf>
    <xf numFmtId="0" fontId="5" fillId="3" borderId="57" xfId="0" applyFont="1" applyFill="1" applyBorder="1" applyAlignment="1">
      <alignment horizontal="center" vertical="top" wrapText="1"/>
    </xf>
    <xf numFmtId="0" fontId="5" fillId="3" borderId="55" xfId="0" applyFont="1" applyFill="1" applyBorder="1" applyAlignment="1">
      <alignment vertical="top" wrapText="1"/>
    </xf>
    <xf numFmtId="0" fontId="28" fillId="3" borderId="68" xfId="0" applyFont="1" applyFill="1" applyBorder="1" applyAlignment="1">
      <alignment vertical="top" wrapText="1"/>
    </xf>
    <xf numFmtId="0" fontId="5" fillId="3" borderId="57" xfId="0" applyFont="1" applyFill="1" applyBorder="1" applyAlignment="1">
      <alignment wrapText="1"/>
    </xf>
    <xf numFmtId="0" fontId="5" fillId="3" borderId="68" xfId="0" applyFont="1" applyFill="1" applyBorder="1" applyAlignment="1">
      <alignment wrapText="1"/>
    </xf>
    <xf numFmtId="10" fontId="42" fillId="3" borderId="3" xfId="14" applyNumberFormat="1" applyFont="1" applyFill="1" applyBorder="1" applyAlignment="1">
      <alignment horizontal="center" vertical="center" wrapText="1"/>
    </xf>
    <xf numFmtId="10" fontId="13" fillId="3" borderId="1" xfId="14" applyNumberFormat="1" applyFont="1" applyFill="1" applyBorder="1" applyAlignment="1">
      <alignment horizontal="center" vertical="center" wrapText="1"/>
    </xf>
    <xf numFmtId="10" fontId="42" fillId="3" borderId="1" xfId="14" applyNumberFormat="1" applyFont="1" applyFill="1" applyBorder="1" applyAlignment="1">
      <alignment horizontal="center" vertical="center" wrapText="1"/>
    </xf>
    <xf numFmtId="10" fontId="13" fillId="3" borderId="1" xfId="14" applyNumberFormat="1" applyFont="1" applyFill="1" applyBorder="1" applyAlignment="1" applyProtection="1">
      <alignment horizontal="center" vertical="center" wrapText="1"/>
    </xf>
    <xf numFmtId="10" fontId="42" fillId="3" borderId="5" xfId="14" applyNumberFormat="1" applyFont="1" applyFill="1" applyBorder="1" applyAlignment="1">
      <alignment horizontal="center" vertical="center" wrapText="1"/>
    </xf>
    <xf numFmtId="10" fontId="9" fillId="3" borderId="1" xfId="14" applyNumberFormat="1" applyFont="1" applyFill="1" applyBorder="1" applyAlignment="1">
      <alignment horizontal="center" vertical="center" wrapText="1"/>
    </xf>
    <xf numFmtId="10" fontId="13" fillId="3" borderId="4" xfId="14" applyNumberFormat="1" applyFont="1" applyFill="1" applyBorder="1" applyAlignment="1">
      <alignment horizontal="center" vertical="center" wrapText="1"/>
    </xf>
    <xf numFmtId="10" fontId="13" fillId="3" borderId="4" xfId="14" applyNumberFormat="1" applyFont="1" applyFill="1" applyBorder="1" applyAlignment="1" applyProtection="1">
      <alignment horizontal="center" vertical="center" wrapText="1"/>
    </xf>
    <xf numFmtId="10" fontId="13" fillId="3" borderId="106" xfId="14" applyNumberFormat="1" applyFont="1" applyFill="1" applyBorder="1" applyAlignment="1">
      <alignment horizontal="center" vertical="center" wrapText="1"/>
    </xf>
    <xf numFmtId="10" fontId="42" fillId="3" borderId="103" xfId="14" applyNumberFormat="1" applyFont="1" applyFill="1" applyBorder="1" applyAlignment="1">
      <alignment horizontal="center" vertical="center" wrapText="1"/>
    </xf>
    <xf numFmtId="10" fontId="13" fillId="3" borderId="103" xfId="14" applyNumberFormat="1" applyFont="1" applyFill="1" applyBorder="1" applyAlignment="1">
      <alignment horizontal="center" vertical="center" wrapText="1"/>
    </xf>
    <xf numFmtId="10" fontId="42" fillId="3" borderId="104" xfId="14" applyNumberFormat="1" applyFont="1" applyFill="1" applyBorder="1" applyAlignment="1">
      <alignment horizontal="center" vertical="center" wrapText="1"/>
    </xf>
    <xf numFmtId="0" fontId="4" fillId="5" borderId="3" xfId="0" applyFont="1" applyFill="1" applyBorder="1" applyAlignment="1" applyProtection="1">
      <alignment horizontal="left" vertical="center" wrapText="1"/>
      <protection locked="0"/>
    </xf>
    <xf numFmtId="4" fontId="4" fillId="0" borderId="3" xfId="0" applyNumberFormat="1" applyFont="1" applyFill="1" applyBorder="1" applyAlignment="1">
      <alignment horizontal="center" vertical="center" wrapText="1"/>
    </xf>
    <xf numFmtId="4" fontId="4" fillId="9" borderId="3" xfId="0" applyNumberFormat="1" applyFont="1" applyFill="1" applyBorder="1" applyAlignment="1">
      <alignment horizontal="center" vertical="center" wrapText="1"/>
    </xf>
    <xf numFmtId="3" fontId="4" fillId="9" borderId="3" xfId="0" applyNumberFormat="1" applyFont="1" applyFill="1" applyBorder="1" applyAlignment="1">
      <alignment horizontal="center" vertical="center" wrapText="1"/>
    </xf>
    <xf numFmtId="39" fontId="4" fillId="9" borderId="3" xfId="0" applyNumberFormat="1" applyFont="1" applyFill="1" applyBorder="1" applyAlignment="1">
      <alignment horizontal="center" vertical="center" wrapText="1"/>
    </xf>
    <xf numFmtId="37" fontId="4" fillId="3" borderId="3" xfId="0" applyNumberFormat="1" applyFont="1" applyFill="1" applyBorder="1" applyAlignment="1">
      <alignment horizontal="center" vertical="center" wrapText="1"/>
    </xf>
    <xf numFmtId="37"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3" fontId="4" fillId="3" borderId="3"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xf>
    <xf numFmtId="3" fontId="2"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9" fontId="2" fillId="3" borderId="100" xfId="21" applyNumberFormat="1" applyFont="1" applyFill="1" applyBorder="1" applyAlignment="1">
      <alignment horizontal="right" vertical="center" wrapText="1"/>
    </xf>
    <xf numFmtId="0" fontId="4" fillId="6" borderId="1" xfId="0" applyFont="1" applyFill="1" applyBorder="1" applyAlignment="1" applyProtection="1">
      <alignment horizontal="left" vertical="center" wrapText="1"/>
      <protection locked="0"/>
    </xf>
    <xf numFmtId="3" fontId="4" fillId="0" borderId="1" xfId="0" applyNumberFormat="1"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4" fontId="4" fillId="9" borderId="1" xfId="8" applyNumberFormat="1" applyFont="1" applyFill="1" applyBorder="1" applyAlignment="1">
      <alignment horizontal="center" vertical="center"/>
    </xf>
    <xf numFmtId="37" fontId="4" fillId="9" borderId="1" xfId="8" applyNumberFormat="1" applyFont="1" applyFill="1" applyBorder="1" applyAlignment="1">
      <alignment horizontal="center" vertical="center"/>
    </xf>
    <xf numFmtId="39" fontId="4" fillId="9" borderId="1" xfId="8" applyNumberFormat="1" applyFont="1" applyFill="1" applyBorder="1" applyAlignment="1">
      <alignment horizontal="center" vertical="center"/>
    </xf>
    <xf numFmtId="37" fontId="4" fillId="3" borderId="1" xfId="8" applyNumberFormat="1" applyFont="1" applyFill="1" applyBorder="1" applyAlignment="1">
      <alignment horizontal="center" vertical="center"/>
    </xf>
    <xf numFmtId="37" fontId="4" fillId="0" borderId="1" xfId="8" applyNumberFormat="1" applyFont="1" applyFill="1" applyBorder="1" applyAlignment="1">
      <alignment horizontal="center" vertical="center"/>
    </xf>
    <xf numFmtId="166" fontId="4" fillId="0" borderId="1" xfId="312" applyFont="1" applyFill="1" applyBorder="1" applyAlignment="1">
      <alignment horizontal="center" vertical="center"/>
    </xf>
    <xf numFmtId="41" fontId="4" fillId="3" borderId="1" xfId="310" applyFont="1" applyFill="1" applyBorder="1" applyAlignment="1">
      <alignment horizontal="center" vertical="center"/>
    </xf>
    <xf numFmtId="0" fontId="4" fillId="3" borderId="1" xfId="0" applyFont="1" applyFill="1" applyBorder="1" applyAlignment="1">
      <alignment horizontal="center" vertical="center"/>
    </xf>
    <xf numFmtId="10" fontId="4" fillId="3" borderId="103" xfId="21" applyNumberFormat="1" applyFont="1" applyFill="1" applyBorder="1" applyAlignment="1">
      <alignment horizontal="right" vertical="center" wrapText="1"/>
    </xf>
    <xf numFmtId="0" fontId="4" fillId="5" borderId="1" xfId="0" applyFont="1" applyFill="1" applyBorder="1" applyAlignment="1" applyProtection="1">
      <alignment horizontal="left" vertical="center" wrapText="1"/>
      <protection locked="0"/>
    </xf>
    <xf numFmtId="0" fontId="4" fillId="9" borderId="1" xfId="0" applyFont="1" applyFill="1" applyBorder="1" applyAlignment="1">
      <alignment horizontal="right" vertical="center"/>
    </xf>
    <xf numFmtId="4" fontId="4" fillId="9" borderId="1" xfId="0" applyNumberFormat="1" applyFont="1" applyFill="1" applyBorder="1" applyAlignment="1">
      <alignment horizontal="right" vertical="center"/>
    </xf>
    <xf numFmtId="39" fontId="4" fillId="9"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1" fontId="4" fillId="9"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3" borderId="1" xfId="0" applyFont="1" applyFill="1" applyBorder="1" applyAlignment="1">
      <alignment horizontal="center" vertical="center"/>
    </xf>
    <xf numFmtId="39" fontId="4" fillId="3" borderId="1" xfId="0" applyNumberFormat="1" applyFont="1" applyFill="1" applyBorder="1" applyAlignment="1">
      <alignment horizontal="center" vertical="center"/>
    </xf>
    <xf numFmtId="37" fontId="2" fillId="3" borderId="1" xfId="0" applyNumberFormat="1" applyFont="1" applyFill="1" applyBorder="1" applyAlignment="1">
      <alignment horizontal="center" vertical="center"/>
    </xf>
    <xf numFmtId="9" fontId="2" fillId="3" borderId="103" xfId="21" applyNumberFormat="1" applyFont="1" applyFill="1" applyBorder="1" applyAlignment="1">
      <alignment horizontal="right" vertical="center" wrapText="1"/>
    </xf>
    <xf numFmtId="193" fontId="4" fillId="0" borderId="1" xfId="0" applyNumberFormat="1" applyFont="1" applyFill="1" applyBorder="1" applyAlignment="1">
      <alignment horizontal="right" vertical="center"/>
    </xf>
    <xf numFmtId="3" fontId="4" fillId="0" borderId="1" xfId="8" applyNumberFormat="1" applyFont="1" applyFill="1" applyBorder="1" applyAlignment="1">
      <alignment horizontal="center" vertical="center" wrapText="1"/>
    </xf>
    <xf numFmtId="3" fontId="4" fillId="9" borderId="1" xfId="8" applyNumberFormat="1" applyFont="1" applyFill="1" applyBorder="1" applyAlignment="1">
      <alignment horizontal="center" vertical="center" wrapText="1"/>
    </xf>
    <xf numFmtId="4" fontId="4" fillId="9" borderId="1" xfId="8" applyNumberFormat="1" applyFont="1" applyFill="1" applyBorder="1" applyAlignment="1">
      <alignment horizontal="center" vertical="center" wrapText="1"/>
    </xf>
    <xf numFmtId="39" fontId="4" fillId="9" borderId="1" xfId="8" applyNumberFormat="1" applyFont="1" applyFill="1" applyBorder="1" applyAlignment="1">
      <alignment horizontal="center" vertical="center" wrapText="1"/>
    </xf>
    <xf numFmtId="37" fontId="4" fillId="3" borderId="1" xfId="0" applyNumberFormat="1" applyFont="1" applyFill="1" applyBorder="1" applyAlignment="1">
      <alignment horizontal="center" vertical="center" wrapText="1"/>
    </xf>
    <xf numFmtId="3" fontId="2" fillId="0" borderId="1" xfId="8" applyNumberFormat="1" applyFont="1" applyFill="1" applyBorder="1" applyAlignment="1">
      <alignment horizontal="center" vertical="center" wrapText="1"/>
    </xf>
    <xf numFmtId="2" fontId="2" fillId="0" borderId="1" xfId="8" applyNumberFormat="1" applyFont="1" applyFill="1" applyBorder="1" applyAlignment="1">
      <alignment horizontal="center" vertical="center" wrapText="1"/>
    </xf>
    <xf numFmtId="3" fontId="2" fillId="3" borderId="1" xfId="8"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wrapText="1"/>
    </xf>
    <xf numFmtId="3" fontId="4" fillId="3" borderId="1" xfId="8"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xf>
    <xf numFmtId="0" fontId="4" fillId="6" borderId="4" xfId="0" applyFont="1" applyFill="1" applyBorder="1" applyAlignment="1" applyProtection="1">
      <alignment horizontal="left" vertical="center" wrapText="1"/>
      <protection locked="0"/>
    </xf>
    <xf numFmtId="37" fontId="4" fillId="0" borderId="4" xfId="8" applyNumberFormat="1" applyFont="1" applyFill="1" applyBorder="1" applyAlignment="1">
      <alignment horizontal="center" vertical="center"/>
    </xf>
    <xf numFmtId="37" fontId="4" fillId="9" borderId="4" xfId="8" applyNumberFormat="1" applyFont="1" applyFill="1" applyBorder="1" applyAlignment="1">
      <alignment horizontal="center" vertical="center"/>
    </xf>
    <xf numFmtId="4" fontId="4" fillId="9" borderId="4" xfId="8" applyNumberFormat="1" applyFont="1" applyFill="1" applyBorder="1" applyAlignment="1">
      <alignment horizontal="center" vertical="center"/>
    </xf>
    <xf numFmtId="39" fontId="4" fillId="9" borderId="4" xfId="8" applyNumberFormat="1" applyFont="1" applyFill="1" applyBorder="1" applyAlignment="1">
      <alignment horizontal="center" vertical="center"/>
    </xf>
    <xf numFmtId="39" fontId="4" fillId="3" borderId="4" xfId="8" applyNumberFormat="1" applyFont="1" applyFill="1" applyBorder="1" applyAlignment="1">
      <alignment horizontal="center" vertical="center"/>
    </xf>
    <xf numFmtId="37" fontId="4" fillId="3" borderId="4" xfId="8" applyNumberFormat="1" applyFont="1" applyFill="1" applyBorder="1" applyAlignment="1">
      <alignment horizontal="center" vertical="center"/>
    </xf>
    <xf numFmtId="0" fontId="4" fillId="3" borderId="4" xfId="8" applyNumberFormat="1" applyFont="1" applyFill="1" applyBorder="1" applyAlignment="1">
      <alignment horizontal="center" vertical="center"/>
    </xf>
    <xf numFmtId="0" fontId="4" fillId="3" borderId="4" xfId="0" applyFont="1" applyFill="1" applyBorder="1" applyAlignment="1">
      <alignment horizontal="center" vertical="center"/>
    </xf>
    <xf numFmtId="10" fontId="4" fillId="3" borderId="104" xfId="21" applyNumberFormat="1" applyFont="1" applyFill="1" applyBorder="1" applyAlignment="1">
      <alignment horizontal="right" vertical="center" wrapText="1"/>
    </xf>
    <xf numFmtId="0" fontId="4" fillId="0" borderId="3" xfId="0" applyFont="1" applyFill="1" applyBorder="1" applyAlignment="1">
      <alignment horizontal="center" vertical="center"/>
    </xf>
    <xf numFmtId="4" fontId="2" fillId="3" borderId="3" xfId="0" applyNumberFormat="1" applyFont="1" applyFill="1" applyBorder="1" applyAlignment="1">
      <alignment horizontal="center" vertical="center" wrapText="1"/>
    </xf>
    <xf numFmtId="3" fontId="4" fillId="3" borderId="3" xfId="8" applyNumberFormat="1" applyFont="1" applyFill="1" applyBorder="1" applyAlignment="1">
      <alignment horizontal="center" vertical="center" wrapText="1"/>
    </xf>
    <xf numFmtId="39" fontId="4" fillId="3" borderId="3" xfId="0" applyNumberFormat="1" applyFont="1" applyFill="1" applyBorder="1" applyAlignment="1">
      <alignment horizontal="center" vertical="center" wrapText="1"/>
    </xf>
    <xf numFmtId="39" fontId="2" fillId="3" borderId="3"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10" fontId="2" fillId="3" borderId="100" xfId="21" applyNumberFormat="1" applyFont="1" applyFill="1" applyBorder="1" applyAlignment="1">
      <alignment horizontal="right" vertical="center" wrapText="1"/>
    </xf>
    <xf numFmtId="4" fontId="4" fillId="0" borderId="1" xfId="8" applyNumberFormat="1" applyFont="1" applyFill="1" applyBorder="1" applyAlignment="1">
      <alignment horizontal="center" vertical="center"/>
    </xf>
    <xf numFmtId="39" fontId="4" fillId="0" borderId="1" xfId="0" applyNumberFormat="1" applyFont="1" applyFill="1" applyBorder="1" applyAlignment="1">
      <alignment horizontal="center"/>
    </xf>
    <xf numFmtId="185" fontId="4" fillId="3" borderId="1" xfId="0" applyNumberFormat="1" applyFont="1" applyFill="1" applyBorder="1" applyAlignment="1">
      <alignment horizontal="center"/>
    </xf>
    <xf numFmtId="2" fontId="4" fillId="9" borderId="1" xfId="0" applyNumberFormat="1" applyFont="1" applyFill="1" applyBorder="1" applyAlignment="1">
      <alignment horizontal="center" vertical="center"/>
    </xf>
    <xf numFmtId="1" fontId="4" fillId="9" borderId="1" xfId="21" applyNumberFormat="1" applyFont="1" applyFill="1" applyBorder="1" applyAlignment="1">
      <alignment horizontal="center" vertical="center"/>
    </xf>
    <xf numFmtId="173" fontId="4" fillId="9" borderId="1" xfId="0" applyNumberFormat="1" applyFont="1" applyFill="1" applyBorder="1" applyAlignment="1">
      <alignment horizontal="right" vertical="center"/>
    </xf>
    <xf numFmtId="4" fontId="4" fillId="9" borderId="1" xfId="0" applyNumberFormat="1" applyFont="1" applyFill="1" applyBorder="1" applyAlignment="1">
      <alignment horizontal="center" vertical="center"/>
    </xf>
    <xf numFmtId="173" fontId="4" fillId="3" borderId="1" xfId="0" applyNumberFormat="1" applyFont="1" applyFill="1" applyBorder="1" applyAlignment="1">
      <alignment horizontal="right" vertical="center"/>
    </xf>
    <xf numFmtId="39" fontId="4" fillId="0" borderId="1" xfId="0" applyNumberFormat="1" applyFont="1" applyFill="1" applyBorder="1" applyAlignment="1">
      <alignment horizontal="center" vertical="center"/>
    </xf>
    <xf numFmtId="173" fontId="4" fillId="3" borderId="1" xfId="0" applyNumberFormat="1" applyFont="1" applyFill="1" applyBorder="1" applyAlignment="1">
      <alignment horizontal="center" vertical="center"/>
    </xf>
    <xf numFmtId="0" fontId="4" fillId="3" borderId="1" xfId="0" applyFont="1" applyFill="1" applyBorder="1" applyAlignment="1">
      <alignment horizontal="center"/>
    </xf>
    <xf numFmtId="4" fontId="4" fillId="0" borderId="1" xfId="8" applyNumberFormat="1" applyFont="1" applyFill="1" applyBorder="1" applyAlignment="1">
      <alignment horizontal="center" vertical="center" wrapText="1"/>
    </xf>
    <xf numFmtId="37" fontId="4" fillId="0"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39" fontId="4" fillId="3" borderId="1" xfId="0" applyNumberFormat="1" applyFont="1" applyFill="1" applyBorder="1" applyAlignment="1">
      <alignment horizontal="center" vertical="center" wrapText="1"/>
    </xf>
    <xf numFmtId="39" fontId="2" fillId="3" borderId="1" xfId="0" applyNumberFormat="1" applyFont="1" applyFill="1" applyBorder="1" applyAlignment="1">
      <alignment horizontal="center" vertical="center" wrapText="1"/>
    </xf>
    <xf numFmtId="4" fontId="4" fillId="3" borderId="1" xfId="8" applyNumberFormat="1" applyFont="1" applyFill="1" applyBorder="1" applyAlignment="1">
      <alignment horizontal="center" vertical="center" wrapText="1"/>
    </xf>
    <xf numFmtId="10" fontId="2" fillId="3" borderId="103" xfId="21" applyNumberFormat="1" applyFont="1" applyFill="1" applyBorder="1" applyAlignment="1">
      <alignment horizontal="right" vertical="center" wrapText="1"/>
    </xf>
    <xf numFmtId="3" fontId="4" fillId="0" borderId="4" xfId="8" applyNumberFormat="1" applyFont="1" applyFill="1" applyBorder="1" applyAlignment="1">
      <alignment horizontal="center" vertical="center" wrapText="1"/>
    </xf>
    <xf numFmtId="4" fontId="4" fillId="0" borderId="4" xfId="8" applyNumberFormat="1" applyFont="1" applyFill="1" applyBorder="1" applyAlignment="1">
      <alignment horizontal="center" vertical="center"/>
    </xf>
    <xf numFmtId="3" fontId="4" fillId="0" borderId="3" xfId="8" applyNumberFormat="1" applyFont="1" applyFill="1" applyBorder="1" applyAlignment="1">
      <alignment horizontal="center" vertical="center" wrapText="1"/>
    </xf>
    <xf numFmtId="4" fontId="4" fillId="0" borderId="3" xfId="8" applyNumberFormat="1" applyFont="1" applyFill="1" applyBorder="1" applyAlignment="1">
      <alignment horizontal="center" vertical="center" wrapText="1"/>
    </xf>
    <xf numFmtId="186" fontId="4" fillId="0" borderId="3" xfId="0" applyNumberFormat="1" applyFont="1" applyFill="1" applyBorder="1" applyAlignment="1">
      <alignment horizontal="center" vertical="center" wrapText="1"/>
    </xf>
    <xf numFmtId="1" fontId="2" fillId="0" borderId="3" xfId="21" applyNumberFormat="1" applyFont="1" applyFill="1" applyBorder="1" applyAlignment="1">
      <alignment horizontal="center" vertical="center" wrapText="1"/>
    </xf>
    <xf numFmtId="1" fontId="4" fillId="3" borderId="3" xfId="21" applyNumberFormat="1" applyFont="1" applyFill="1" applyBorder="1" applyAlignment="1">
      <alignment horizontal="center" vertical="center" wrapText="1"/>
    </xf>
    <xf numFmtId="39" fontId="4" fillId="0" borderId="1" xfId="8" applyNumberFormat="1" applyFont="1" applyFill="1" applyBorder="1" applyAlignment="1">
      <alignment horizontal="center" vertical="center"/>
    </xf>
    <xf numFmtId="173" fontId="4" fillId="0" borderId="1" xfId="0" applyNumberFormat="1" applyFont="1" applyFill="1" applyBorder="1" applyAlignment="1">
      <alignment horizontal="right" vertical="center"/>
    </xf>
    <xf numFmtId="173" fontId="4" fillId="9" borderId="1" xfId="0" applyNumberFormat="1" applyFont="1" applyFill="1" applyBorder="1" applyAlignment="1">
      <alignment horizontal="center" vertical="center"/>
    </xf>
    <xf numFmtId="0" fontId="4" fillId="3" borderId="103" xfId="0" applyFont="1" applyFill="1" applyBorder="1" applyAlignment="1">
      <alignment horizontal="center" vertical="center"/>
    </xf>
    <xf numFmtId="173" fontId="4" fillId="3" borderId="103" xfId="0" applyNumberFormat="1" applyFont="1" applyFill="1" applyBorder="1" applyAlignment="1">
      <alignment horizontal="center" vertical="center"/>
    </xf>
    <xf numFmtId="37" fontId="4" fillId="3" borderId="103" xfId="8" applyNumberFormat="1" applyFont="1" applyFill="1" applyBorder="1" applyAlignment="1">
      <alignment horizontal="center" vertical="center"/>
    </xf>
    <xf numFmtId="1" fontId="4" fillId="3" borderId="103" xfId="21" applyNumberFormat="1" applyFont="1" applyFill="1" applyBorder="1" applyAlignment="1">
      <alignment horizontal="center" vertical="center"/>
    </xf>
    <xf numFmtId="0" fontId="4" fillId="3" borderId="103" xfId="0" applyFont="1" applyFill="1" applyBorder="1" applyAlignment="1">
      <alignment horizontal="center"/>
    </xf>
    <xf numFmtId="186" fontId="4" fillId="0" borderId="1" xfId="0" applyNumberFormat="1" applyFont="1" applyFill="1" applyBorder="1" applyAlignment="1">
      <alignment horizontal="center" vertical="center" wrapText="1"/>
    </xf>
    <xf numFmtId="1" fontId="2" fillId="0" borderId="1" xfId="21" applyNumberFormat="1" applyFont="1" applyFill="1" applyBorder="1" applyAlignment="1">
      <alignment horizontal="center" vertical="center" wrapText="1"/>
    </xf>
    <xf numFmtId="4" fontId="2" fillId="3" borderId="104" xfId="24" applyNumberFormat="1" applyFont="1" applyFill="1" applyBorder="1" applyAlignment="1">
      <alignment horizontal="center" vertical="center"/>
    </xf>
    <xf numFmtId="3" fontId="4" fillId="3" borderId="104" xfId="8" applyNumberFormat="1" applyFont="1" applyFill="1" applyBorder="1" applyAlignment="1">
      <alignment horizontal="center" vertical="center" wrapText="1"/>
    </xf>
    <xf numFmtId="0" fontId="4" fillId="3" borderId="104" xfId="0" applyFont="1" applyFill="1" applyBorder="1" applyAlignment="1">
      <alignment horizontal="center" vertical="center"/>
    </xf>
    <xf numFmtId="39" fontId="4" fillId="3" borderId="103" xfId="24" applyNumberFormat="1" applyFont="1" applyFill="1" applyBorder="1" applyAlignment="1">
      <alignment horizontal="center" vertical="center"/>
    </xf>
    <xf numFmtId="4" fontId="4" fillId="3" borderId="104" xfId="0" applyNumberFormat="1" applyFont="1" applyFill="1" applyBorder="1" applyAlignment="1">
      <alignment horizontal="center" vertical="center" wrapText="1"/>
    </xf>
    <xf numFmtId="1" fontId="4" fillId="3" borderId="104" xfId="21" applyNumberFormat="1" applyFont="1" applyFill="1" applyBorder="1" applyAlignment="1">
      <alignment horizontal="center" vertical="center" wrapText="1"/>
    </xf>
    <xf numFmtId="39" fontId="4" fillId="0" borderId="4" xfId="8" applyNumberFormat="1" applyFont="1" applyFill="1" applyBorder="1" applyAlignment="1">
      <alignment horizontal="center" vertical="center"/>
    </xf>
    <xf numFmtId="37" fontId="4" fillId="3" borderId="98" xfId="8" applyNumberFormat="1" applyFont="1" applyFill="1" applyBorder="1" applyAlignment="1">
      <alignment horizontal="center" vertical="center"/>
    </xf>
    <xf numFmtId="4" fontId="4" fillId="3" borderId="1" xfId="8" applyNumberFormat="1" applyFont="1" applyFill="1" applyBorder="1" applyAlignment="1">
      <alignment horizontal="center" vertical="center"/>
    </xf>
    <xf numFmtId="39" fontId="4" fillId="3" borderId="1" xfId="8"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 fontId="2" fillId="0" borderId="1" xfId="8"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7" fontId="2" fillId="3" borderId="1" xfId="0" applyNumberFormat="1" applyFont="1" applyFill="1" applyBorder="1" applyAlignment="1">
      <alignment horizontal="center" vertical="center" wrapText="1"/>
    </xf>
    <xf numFmtId="1" fontId="4" fillId="3" borderId="1" xfId="8"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39" fontId="4" fillId="0" borderId="3"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xf>
    <xf numFmtId="180" fontId="4" fillId="0" borderId="1" xfId="8" applyNumberFormat="1" applyFont="1" applyFill="1" applyBorder="1" applyAlignment="1">
      <alignment horizontal="center" vertical="center" wrapText="1"/>
    </xf>
    <xf numFmtId="39" fontId="4" fillId="0" borderId="1" xfId="8" applyNumberFormat="1" applyFont="1" applyFill="1" applyBorder="1" applyAlignment="1">
      <alignment horizontal="center" vertical="center" wrapText="1"/>
    </xf>
    <xf numFmtId="39" fontId="4" fillId="0"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186" fontId="4" fillId="3" borderId="1" xfId="0" applyNumberFormat="1" applyFont="1" applyFill="1" applyBorder="1" applyAlignment="1">
      <alignment horizontal="center" vertical="center"/>
    </xf>
    <xf numFmtId="186" fontId="4" fillId="3" borderId="1" xfId="0" applyNumberFormat="1" applyFont="1" applyFill="1" applyBorder="1" applyAlignment="1">
      <alignment horizontal="center" vertical="center" wrapText="1"/>
    </xf>
    <xf numFmtId="186" fontId="4" fillId="0" borderId="1" xfId="8" applyNumberFormat="1" applyFont="1" applyFill="1" applyBorder="1" applyAlignment="1">
      <alignment horizontal="center" vertical="center"/>
    </xf>
    <xf numFmtId="2"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87" fontId="4" fillId="3" borderId="1" xfId="8" applyNumberFormat="1" applyFont="1" applyFill="1" applyBorder="1" applyAlignment="1">
      <alignment horizontal="center" vertical="center"/>
    </xf>
    <xf numFmtId="187" fontId="2" fillId="3" borderId="1" xfId="8" applyNumberFormat="1" applyFont="1" applyFill="1" applyBorder="1" applyAlignment="1">
      <alignment horizontal="center" vertical="center"/>
    </xf>
    <xf numFmtId="39" fontId="2" fillId="3" borderId="1" xfId="8" applyNumberFormat="1" applyFont="1" applyFill="1" applyBorder="1" applyAlignment="1">
      <alignment horizontal="center" vertical="center"/>
    </xf>
    <xf numFmtId="173" fontId="4" fillId="3" borderId="1" xfId="24"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181" fontId="4" fillId="0" borderId="3" xfId="0" applyNumberFormat="1" applyFont="1" applyFill="1" applyBorder="1" applyAlignment="1">
      <alignment horizontal="center" vertical="center"/>
    </xf>
    <xf numFmtId="3" fontId="4" fillId="0" borderId="1" xfId="14" applyNumberFormat="1" applyFont="1" applyFill="1" applyBorder="1" applyAlignment="1">
      <alignment horizontal="center" vertical="center" wrapText="1"/>
    </xf>
    <xf numFmtId="4" fontId="4" fillId="9" borderId="1" xfId="0" applyNumberFormat="1" applyFont="1" applyFill="1" applyBorder="1" applyAlignment="1">
      <alignment horizontal="center" vertical="center" wrapText="1"/>
    </xf>
    <xf numFmtId="3" fontId="4" fillId="3" borderId="1" xfId="14" applyNumberFormat="1" applyFont="1" applyFill="1" applyBorder="1" applyAlignment="1">
      <alignment horizontal="center" vertical="center" wrapText="1"/>
    </xf>
    <xf numFmtId="193" fontId="4" fillId="3" borderId="1" xfId="0" applyNumberFormat="1" applyFont="1" applyFill="1" applyBorder="1" applyAlignment="1">
      <alignment horizontal="center" vertical="center"/>
    </xf>
    <xf numFmtId="4" fontId="2" fillId="0" borderId="3" xfId="0" applyNumberFormat="1" applyFont="1" applyFill="1" applyBorder="1" applyAlignment="1">
      <alignment horizontal="center" vertical="center" wrapText="1"/>
    </xf>
    <xf numFmtId="37" fontId="4" fillId="0" borderId="2" xfId="8" applyNumberFormat="1" applyFont="1" applyFill="1" applyBorder="1" applyAlignment="1">
      <alignment horizontal="center" vertical="center"/>
    </xf>
    <xf numFmtId="0" fontId="4" fillId="0" borderId="1" xfId="0" applyFont="1" applyFill="1" applyBorder="1" applyAlignment="1">
      <alignment horizontal="right" vertical="center"/>
    </xf>
    <xf numFmtId="2" fontId="4"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39" fontId="4" fillId="0" borderId="5" xfId="0" applyNumberFormat="1" applyFont="1" applyFill="1" applyBorder="1" applyAlignment="1">
      <alignment horizontal="center" vertical="center" wrapText="1"/>
    </xf>
    <xf numFmtId="39" fontId="4" fillId="0" borderId="4" xfId="0" applyNumberFormat="1" applyFont="1" applyFill="1" applyBorder="1" applyAlignment="1">
      <alignment horizontal="center" vertical="center"/>
    </xf>
    <xf numFmtId="3" fontId="4" fillId="3" borderId="4" xfId="0" applyNumberFormat="1" applyFont="1" applyFill="1" applyBorder="1" applyAlignment="1">
      <alignment horizontal="center" vertical="center"/>
    </xf>
    <xf numFmtId="10" fontId="4" fillId="3" borderId="3" xfId="309"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74" fontId="4" fillId="0" borderId="3" xfId="21" applyNumberFormat="1" applyFont="1" applyFill="1" applyBorder="1" applyAlignment="1">
      <alignment horizontal="center" vertical="center" wrapText="1"/>
    </xf>
    <xf numFmtId="9" fontId="4" fillId="0" borderId="3" xfId="2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3" xfId="21" applyNumberFormat="1" applyFont="1" applyFill="1" applyBorder="1" applyAlignment="1">
      <alignment horizontal="center" vertical="center" wrapText="1"/>
    </xf>
    <xf numFmtId="10" fontId="2" fillId="0" borderId="3" xfId="21" applyNumberFormat="1" applyFont="1" applyFill="1" applyBorder="1" applyAlignment="1">
      <alignment horizontal="center" vertical="center" wrapText="1"/>
    </xf>
    <xf numFmtId="10" fontId="2" fillId="3" borderId="3" xfId="0" applyNumberFormat="1" applyFont="1" applyFill="1" applyBorder="1" applyAlignment="1">
      <alignment horizontal="center" vertical="center" wrapText="1"/>
    </xf>
    <xf numFmtId="10" fontId="4" fillId="3" borderId="3" xfId="0" applyNumberFormat="1" applyFont="1" applyFill="1" applyBorder="1" applyAlignment="1">
      <alignment horizontal="center" vertical="center" wrapText="1"/>
    </xf>
    <xf numFmtId="9" fontId="4" fillId="3" borderId="3" xfId="21" applyFont="1" applyFill="1" applyBorder="1" applyAlignment="1">
      <alignment horizontal="center" vertical="center" wrapText="1"/>
    </xf>
    <xf numFmtId="10" fontId="4" fillId="3" borderId="3" xfId="21" applyNumberFormat="1" applyFont="1" applyFill="1" applyBorder="1" applyAlignment="1">
      <alignment horizontal="center" vertical="center" wrapText="1"/>
    </xf>
    <xf numFmtId="10" fontId="4" fillId="3" borderId="1" xfId="309" applyNumberFormat="1" applyFont="1" applyFill="1" applyBorder="1" applyAlignment="1">
      <alignment horizontal="center" vertical="center"/>
    </xf>
    <xf numFmtId="0" fontId="4" fillId="3" borderId="1" xfId="0" applyFont="1" applyFill="1" applyBorder="1" applyAlignment="1">
      <alignment horizontal="right" vertical="center"/>
    </xf>
    <xf numFmtId="174" fontId="4" fillId="3" borderId="1" xfId="21" applyNumberFormat="1" applyFont="1" applyFill="1" applyBorder="1" applyAlignment="1">
      <alignment horizontal="center" vertical="center" wrapText="1"/>
    </xf>
    <xf numFmtId="174" fontId="4" fillId="3" borderId="1" xfId="21" applyNumberFormat="1" applyFont="1" applyFill="1" applyBorder="1" applyAlignment="1">
      <alignment horizontal="center" vertical="center"/>
    </xf>
    <xf numFmtId="10" fontId="4" fillId="0" borderId="104" xfId="0" applyNumberFormat="1" applyFont="1" applyFill="1" applyBorder="1" applyAlignment="1">
      <alignment horizontal="center" vertical="center" wrapText="1"/>
    </xf>
    <xf numFmtId="10" fontId="2" fillId="3" borderId="104" xfId="0" applyNumberFormat="1" applyFont="1" applyFill="1" applyBorder="1" applyAlignment="1">
      <alignment horizontal="center" vertical="center" wrapText="1"/>
    </xf>
    <xf numFmtId="10" fontId="4" fillId="3" borderId="1" xfId="21" applyNumberFormat="1" applyFont="1" applyFill="1" applyBorder="1" applyAlignment="1">
      <alignment horizontal="center" vertical="center"/>
    </xf>
    <xf numFmtId="10" fontId="4" fillId="3" borderId="1" xfId="21" applyNumberFormat="1" applyFont="1" applyFill="1" applyBorder="1" applyAlignment="1">
      <alignment horizontal="center" vertical="center" wrapText="1"/>
    </xf>
    <xf numFmtId="3" fontId="4" fillId="0" borderId="103" xfId="14" applyNumberFormat="1" applyFont="1" applyFill="1" applyBorder="1" applyAlignment="1">
      <alignment horizontal="center" vertical="center" wrapText="1"/>
    </xf>
    <xf numFmtId="10" fontId="4" fillId="3" borderId="1" xfId="309"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74" fontId="4" fillId="0" borderId="1" xfId="21" applyNumberFormat="1" applyFont="1" applyFill="1" applyBorder="1" applyAlignment="1">
      <alignment horizontal="center" vertical="center" wrapText="1"/>
    </xf>
    <xf numFmtId="9" fontId="4" fillId="3" borderId="1" xfId="21" applyFont="1" applyFill="1" applyBorder="1" applyAlignment="1">
      <alignment horizontal="center" vertical="center" wrapText="1"/>
    </xf>
    <xf numFmtId="9" fontId="2" fillId="3" borderId="1" xfId="21" applyFont="1" applyFill="1" applyBorder="1" applyAlignment="1">
      <alignment horizontal="center" vertical="center" wrapText="1"/>
    </xf>
    <xf numFmtId="174" fontId="2" fillId="3" borderId="1" xfId="21" applyNumberFormat="1" applyFont="1" applyFill="1" applyBorder="1" applyAlignment="1">
      <alignment horizontal="center" vertical="center" wrapText="1"/>
    </xf>
    <xf numFmtId="37" fontId="4" fillId="3" borderId="101" xfId="8" applyNumberFormat="1" applyFont="1" applyFill="1" applyBorder="1" applyAlignment="1">
      <alignment horizontal="center" vertical="center"/>
    </xf>
    <xf numFmtId="3" fontId="4" fillId="3" borderId="104" xfId="0" applyNumberFormat="1" applyFont="1" applyFill="1" applyBorder="1" applyAlignment="1">
      <alignment horizontal="center" vertical="center" wrapText="1"/>
    </xf>
    <xf numFmtId="0" fontId="4" fillId="9" borderId="103" xfId="0" applyFont="1" applyFill="1" applyBorder="1" applyAlignment="1">
      <alignment horizontal="right" vertical="center"/>
    </xf>
    <xf numFmtId="1" fontId="4" fillId="9" borderId="3"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1" fontId="4" fillId="9" borderId="1" xfId="8" applyNumberFormat="1" applyFont="1" applyFill="1" applyBorder="1" applyAlignment="1">
      <alignment horizontal="center" vertical="center"/>
    </xf>
    <xf numFmtId="188" fontId="4" fillId="3" borderId="1" xfId="8" applyNumberFormat="1" applyFont="1" applyFill="1" applyBorder="1" applyAlignment="1">
      <alignment horizontal="center" vertical="center"/>
    </xf>
    <xf numFmtId="9" fontId="4" fillId="3" borderId="1" xfId="8" applyNumberFormat="1" applyFont="1" applyFill="1" applyBorder="1" applyAlignment="1">
      <alignment horizontal="center" vertical="center"/>
    </xf>
    <xf numFmtId="10" fontId="4" fillId="3" borderId="1" xfId="8"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10" fontId="4" fillId="3" borderId="1" xfId="0" applyNumberFormat="1" applyFont="1" applyFill="1" applyBorder="1" applyAlignment="1">
      <alignment horizontal="center" vertical="center"/>
    </xf>
    <xf numFmtId="1" fontId="4" fillId="9" borderId="1" xfId="8" applyNumberFormat="1" applyFont="1" applyFill="1" applyBorder="1" applyAlignment="1">
      <alignment horizontal="center" vertical="center" wrapText="1"/>
    </xf>
    <xf numFmtId="39" fontId="4" fillId="3" borderId="1" xfId="8" applyNumberFormat="1" applyFont="1" applyFill="1" applyBorder="1" applyAlignment="1">
      <alignment horizontal="center" vertical="center" wrapText="1"/>
    </xf>
    <xf numFmtId="9" fontId="4" fillId="3" borderId="1" xfId="8" applyNumberFormat="1" applyFont="1" applyFill="1" applyBorder="1" applyAlignment="1">
      <alignment horizontal="center" vertical="center" wrapText="1"/>
    </xf>
    <xf numFmtId="10" fontId="4" fillId="3" borderId="1" xfId="8" applyNumberFormat="1" applyFont="1" applyFill="1" applyBorder="1" applyAlignment="1">
      <alignment horizontal="center" vertical="center" wrapText="1"/>
    </xf>
    <xf numFmtId="1" fontId="4" fillId="9" borderId="4" xfId="8" applyNumberFormat="1" applyFont="1" applyFill="1" applyBorder="1" applyAlignment="1">
      <alignment horizontal="center" vertical="center"/>
    </xf>
    <xf numFmtId="9" fontId="4" fillId="3" borderId="4" xfId="8" applyNumberFormat="1" applyFont="1" applyFill="1" applyBorder="1" applyAlignment="1">
      <alignment horizontal="center" vertical="center"/>
    </xf>
    <xf numFmtId="10" fontId="4" fillId="3" borderId="4" xfId="8" applyNumberFormat="1" applyFont="1" applyFill="1" applyBorder="1" applyAlignment="1">
      <alignment horizontal="center" vertical="center"/>
    </xf>
    <xf numFmtId="2" fontId="4" fillId="0" borderId="3" xfId="4"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4" fontId="4" fillId="3" borderId="3" xfId="8" applyNumberFormat="1" applyFont="1" applyFill="1" applyBorder="1" applyAlignment="1">
      <alignment horizontal="center" vertical="center" wrapText="1"/>
    </xf>
    <xf numFmtId="166" fontId="4" fillId="3" borderId="3" xfId="4" applyNumberFormat="1" applyFont="1" applyFill="1" applyBorder="1" applyAlignment="1">
      <alignment horizontal="center" vertical="center" wrapText="1"/>
    </xf>
    <xf numFmtId="180" fontId="4" fillId="3" borderId="3" xfId="8"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37" fontId="4" fillId="3" borderId="3" xfId="0" applyNumberFormat="1" applyFont="1" applyFill="1" applyBorder="1" applyAlignment="1">
      <alignment horizontal="center" vertical="center"/>
    </xf>
    <xf numFmtId="39" fontId="4" fillId="3" borderId="3" xfId="0" applyNumberFormat="1" applyFont="1" applyFill="1" applyBorder="1" applyAlignment="1">
      <alignment horizontal="center" vertical="center"/>
    </xf>
    <xf numFmtId="39" fontId="4" fillId="0" borderId="2" xfId="0" applyNumberFormat="1" applyFont="1" applyFill="1" applyBorder="1" applyAlignment="1">
      <alignment horizontal="center" vertical="center"/>
    </xf>
    <xf numFmtId="10" fontId="4" fillId="10" borderId="3" xfId="21" applyNumberFormat="1" applyFont="1" applyFill="1" applyBorder="1" applyAlignment="1">
      <alignment horizontal="right" vertical="center" wrapText="1"/>
    </xf>
    <xf numFmtId="10" fontId="4" fillId="10" borderId="1" xfId="21" applyNumberFormat="1" applyFont="1" applyFill="1" applyBorder="1" applyAlignment="1">
      <alignment horizontal="right" vertical="center" wrapText="1"/>
    </xf>
    <xf numFmtId="173" fontId="4" fillId="0" borderId="1" xfId="0" applyNumberFormat="1" applyFont="1" applyFill="1" applyBorder="1" applyAlignment="1">
      <alignment horizontal="center" vertical="center"/>
    </xf>
    <xf numFmtId="173" fontId="4" fillId="3" borderId="1" xfId="8" applyNumberFormat="1" applyFont="1" applyFill="1" applyBorder="1" applyAlignment="1">
      <alignment horizontal="center" vertical="center"/>
    </xf>
    <xf numFmtId="185" fontId="4" fillId="3" borderId="4" xfId="0" applyNumberFormat="1" applyFont="1" applyFill="1" applyBorder="1" applyAlignment="1">
      <alignment horizontal="center"/>
    </xf>
    <xf numFmtId="10" fontId="4" fillId="10" borderId="4" xfId="21" applyNumberFormat="1" applyFont="1" applyFill="1" applyBorder="1" applyAlignment="1">
      <alignment horizontal="right" vertical="center" wrapText="1"/>
    </xf>
    <xf numFmtId="0" fontId="4" fillId="5" borderId="5" xfId="0" applyFont="1" applyFill="1" applyBorder="1" applyAlignment="1" applyProtection="1">
      <alignment horizontal="left" vertical="center" wrapText="1"/>
      <protection locked="0"/>
    </xf>
    <xf numFmtId="179" fontId="4" fillId="3" borderId="5" xfId="8" applyNumberFormat="1" applyFont="1" applyFill="1" applyBorder="1" applyAlignment="1">
      <alignment horizontal="center" vertical="center"/>
    </xf>
    <xf numFmtId="179" fontId="4" fillId="0" borderId="5" xfId="8" applyNumberFormat="1" applyFont="1" applyFill="1" applyBorder="1" applyAlignment="1">
      <alignment horizontal="center" vertical="center"/>
    </xf>
    <xf numFmtId="9" fontId="4" fillId="3" borderId="15" xfId="21" applyFont="1" applyFill="1" applyBorder="1" applyAlignment="1">
      <alignment horizontal="center" vertical="center"/>
    </xf>
    <xf numFmtId="177" fontId="4" fillId="3" borderId="3" xfId="0" applyNumberFormat="1" applyFont="1" applyFill="1" applyBorder="1" applyAlignment="1">
      <alignment horizontal="center"/>
    </xf>
    <xf numFmtId="179" fontId="4" fillId="3" borderId="1" xfId="8" applyNumberFormat="1" applyFont="1" applyFill="1" applyBorder="1" applyAlignment="1">
      <alignment horizontal="center" vertical="center"/>
    </xf>
    <xf numFmtId="179" fontId="4" fillId="0" borderId="1" xfId="8" applyNumberFormat="1" applyFont="1" applyFill="1" applyBorder="1" applyAlignment="1">
      <alignment horizontal="center" vertical="center"/>
    </xf>
    <xf numFmtId="194" fontId="4" fillId="0" borderId="1" xfId="8" applyNumberFormat="1" applyFont="1" applyFill="1" applyBorder="1" applyAlignment="1">
      <alignment horizontal="center" vertical="center"/>
    </xf>
    <xf numFmtId="194" fontId="4" fillId="3" borderId="1" xfId="8" applyNumberFormat="1" applyFont="1" applyFill="1" applyBorder="1" applyAlignment="1">
      <alignment horizontal="center" vertical="center"/>
    </xf>
    <xf numFmtId="9" fontId="4" fillId="3" borderId="23" xfId="21" applyFont="1" applyFill="1" applyBorder="1" applyAlignment="1">
      <alignment horizontal="center"/>
    </xf>
    <xf numFmtId="177" fontId="4" fillId="3" borderId="1" xfId="0" applyNumberFormat="1" applyFont="1" applyFill="1" applyBorder="1" applyAlignment="1">
      <alignment horizontal="center"/>
    </xf>
    <xf numFmtId="0" fontId="4" fillId="5" borderId="4" xfId="0" applyFont="1" applyFill="1" applyBorder="1" applyAlignment="1" applyProtection="1">
      <alignment horizontal="left" vertical="center" wrapText="1"/>
      <protection locked="0"/>
    </xf>
    <xf numFmtId="179" fontId="4" fillId="3" borderId="4" xfId="8" applyNumberFormat="1" applyFont="1" applyFill="1" applyBorder="1" applyAlignment="1">
      <alignment horizontal="center" vertical="center"/>
    </xf>
    <xf numFmtId="179" fontId="4" fillId="0" borderId="4" xfId="8" applyNumberFormat="1" applyFont="1" applyFill="1" applyBorder="1" applyAlignment="1">
      <alignment horizontal="center" vertical="center"/>
    </xf>
    <xf numFmtId="177" fontId="4" fillId="3" borderId="17" xfId="0" applyNumberFormat="1" applyFont="1" applyFill="1" applyBorder="1" applyAlignment="1">
      <alignment horizontal="center"/>
    </xf>
    <xf numFmtId="177" fontId="4" fillId="3" borderId="4" xfId="0" applyNumberFormat="1" applyFont="1" applyFill="1" applyBorder="1" applyAlignment="1">
      <alignment horizontal="center"/>
    </xf>
    <xf numFmtId="0" fontId="5" fillId="3" borderId="103" xfId="0" applyFont="1" applyFill="1" applyBorder="1" applyAlignment="1">
      <alignment horizontal="justify" vertical="top" wrapText="1"/>
    </xf>
    <xf numFmtId="0" fontId="5" fillId="3" borderId="103" xfId="0" applyFont="1" applyFill="1" applyBorder="1" applyAlignment="1">
      <alignment horizontal="justify" wrapText="1"/>
    </xf>
    <xf numFmtId="184" fontId="5" fillId="3" borderId="1" xfId="310" applyNumberFormat="1" applyFont="1" applyFill="1" applyBorder="1" applyAlignment="1">
      <alignment vertical="center"/>
    </xf>
    <xf numFmtId="49" fontId="43" fillId="3" borderId="1" xfId="0" applyNumberFormat="1" applyFont="1" applyFill="1" applyBorder="1" applyAlignment="1">
      <alignment horizontal="justify" vertical="top" wrapText="1"/>
    </xf>
    <xf numFmtId="49" fontId="43" fillId="3" borderId="1" xfId="0" applyNumberFormat="1" applyFont="1" applyFill="1" applyBorder="1" applyAlignment="1">
      <alignment horizontal="justify" wrapText="1"/>
    </xf>
    <xf numFmtId="177" fontId="27" fillId="3" borderId="103" xfId="4" applyNumberFormat="1" applyFont="1" applyFill="1" applyBorder="1" applyAlignment="1">
      <alignment vertical="center"/>
    </xf>
    <xf numFmtId="2" fontId="5" fillId="3" borderId="103" xfId="4" applyNumberFormat="1" applyFont="1" applyFill="1" applyBorder="1" applyAlignment="1">
      <alignment vertical="center"/>
    </xf>
    <xf numFmtId="0" fontId="43" fillId="3" borderId="103" xfId="0" applyFont="1" applyFill="1" applyBorder="1" applyAlignment="1">
      <alignment horizontal="justify" vertical="top" wrapText="1"/>
    </xf>
    <xf numFmtId="0" fontId="5" fillId="3" borderId="56" xfId="0" applyFont="1" applyFill="1" applyBorder="1" applyAlignment="1">
      <alignment horizontal="center" vertical="top" wrapText="1"/>
    </xf>
    <xf numFmtId="0" fontId="5" fillId="3" borderId="56" xfId="0" applyFont="1" applyFill="1" applyBorder="1" applyAlignment="1">
      <alignment horizontal="center" wrapText="1"/>
    </xf>
    <xf numFmtId="2" fontId="5" fillId="3" borderId="1" xfId="310" applyNumberFormat="1" applyFont="1" applyFill="1" applyBorder="1" applyAlignment="1">
      <alignment vertical="center"/>
    </xf>
    <xf numFmtId="0" fontId="43" fillId="3" borderId="56" xfId="0" applyFont="1" applyFill="1" applyBorder="1" applyAlignment="1">
      <alignment horizontal="justify" vertical="top" wrapText="1"/>
    </xf>
    <xf numFmtId="0" fontId="43" fillId="3" borderId="56" xfId="0" applyFont="1" applyFill="1" applyBorder="1" applyAlignment="1">
      <alignment horizontal="justify" wrapText="1"/>
    </xf>
    <xf numFmtId="0" fontId="5" fillId="3" borderId="1" xfId="0" applyFont="1" applyFill="1" applyBorder="1" applyAlignment="1">
      <alignment horizontal="left" vertical="top" wrapText="1"/>
    </xf>
    <xf numFmtId="0" fontId="5" fillId="3" borderId="1" xfId="0" applyFont="1" applyFill="1" applyBorder="1" applyAlignment="1">
      <alignment horizontal="justify" vertical="top" wrapText="1"/>
    </xf>
    <xf numFmtId="0" fontId="5" fillId="3" borderId="1" xfId="0" applyFont="1" applyFill="1" applyBorder="1" applyAlignment="1">
      <alignment horizontal="justify" wrapText="1"/>
    </xf>
    <xf numFmtId="0" fontId="5" fillId="3" borderId="103" xfId="0" applyFont="1" applyFill="1" applyBorder="1" applyAlignment="1">
      <alignment horizontal="left" vertical="top" wrapText="1"/>
    </xf>
    <xf numFmtId="2" fontId="5" fillId="3" borderId="1" xfId="4" applyNumberFormat="1" applyFont="1" applyFill="1" applyBorder="1" applyAlignment="1">
      <alignment horizontal="left" vertical="center"/>
    </xf>
    <xf numFmtId="0" fontId="5" fillId="3" borderId="56" xfId="0" applyFont="1" applyFill="1" applyBorder="1" applyAlignment="1">
      <alignment horizontal="justify" vertical="top" wrapText="1"/>
    </xf>
    <xf numFmtId="0" fontId="5" fillId="3" borderId="56" xfId="0" applyFont="1" applyFill="1" applyBorder="1" applyAlignment="1">
      <alignment horizontal="justify" wrapText="1"/>
    </xf>
    <xf numFmtId="0" fontId="5" fillId="3" borderId="56" xfId="0" applyFont="1" applyFill="1" applyBorder="1" applyAlignment="1">
      <alignment horizontal="justify" vertical="center" wrapText="1"/>
    </xf>
    <xf numFmtId="0" fontId="5" fillId="3" borderId="103" xfId="0" quotePrefix="1" applyFont="1" applyFill="1" applyBorder="1" applyAlignment="1">
      <alignment horizontal="justify" vertical="top" wrapText="1"/>
    </xf>
    <xf numFmtId="0" fontId="5" fillId="3" borderId="1" xfId="0" applyFont="1" applyFill="1" applyBorder="1" applyAlignment="1">
      <alignment horizontal="justify" vertical="justify" wrapText="1"/>
    </xf>
    <xf numFmtId="0" fontId="43" fillId="3" borderId="56" xfId="0" applyFont="1" applyFill="1" applyBorder="1" applyAlignment="1">
      <alignment horizontal="justify" vertical="center" wrapText="1"/>
    </xf>
    <xf numFmtId="41" fontId="4" fillId="3" borderId="4" xfId="8" applyNumberFormat="1" applyFont="1" applyFill="1" applyBorder="1" applyAlignment="1">
      <alignment horizontal="center" vertical="center"/>
    </xf>
    <xf numFmtId="39" fontId="4" fillId="3" borderId="103" xfId="0" applyNumberFormat="1" applyFont="1" applyFill="1" applyBorder="1" applyAlignment="1">
      <alignment horizontal="center" vertical="center"/>
    </xf>
    <xf numFmtId="37" fontId="2" fillId="3" borderId="3"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10" fontId="4" fillId="3" borderId="3" xfId="21" applyNumberFormat="1" applyFont="1" applyFill="1" applyBorder="1" applyAlignment="1">
      <alignment horizontal="center" vertical="center"/>
    </xf>
    <xf numFmtId="10" fontId="2" fillId="3" borderId="3" xfId="21"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37" fontId="4" fillId="3" borderId="1" xfId="0" applyNumberFormat="1" applyFont="1" applyFill="1" applyBorder="1" applyAlignment="1">
      <alignment horizontal="center" vertical="center"/>
    </xf>
    <xf numFmtId="37" fontId="4" fillId="0" borderId="106" xfId="8" applyNumberFormat="1" applyFont="1" applyFill="1" applyBorder="1" applyAlignment="1">
      <alignment horizontal="center" vertical="center"/>
    </xf>
    <xf numFmtId="37" fontId="4" fillId="0" borderId="103" xfId="0" applyNumberFormat="1" applyFont="1" applyFill="1" applyBorder="1" applyAlignment="1">
      <alignment horizontal="center" vertical="center" wrapText="1"/>
    </xf>
    <xf numFmtId="174" fontId="16" fillId="3" borderId="3" xfId="0" applyNumberFormat="1" applyFont="1" applyFill="1" applyBorder="1" applyAlignment="1">
      <alignment vertical="center"/>
    </xf>
    <xf numFmtId="174" fontId="16" fillId="3" borderId="1" xfId="0" applyNumberFormat="1" applyFont="1" applyFill="1" applyBorder="1" applyAlignment="1">
      <alignment vertical="center"/>
    </xf>
    <xf numFmtId="10" fontId="14" fillId="3" borderId="1" xfId="14" applyNumberFormat="1" applyFont="1" applyFill="1" applyBorder="1" applyAlignment="1">
      <alignment horizontal="center" vertical="center" wrapText="1"/>
    </xf>
    <xf numFmtId="10" fontId="16" fillId="3" borderId="1" xfId="0" applyNumberFormat="1" applyFont="1" applyFill="1" applyBorder="1" applyAlignment="1">
      <alignment vertical="center"/>
    </xf>
    <xf numFmtId="10" fontId="14" fillId="3" borderId="4" xfId="14" applyNumberFormat="1" applyFont="1" applyFill="1" applyBorder="1" applyAlignment="1">
      <alignment horizontal="center" vertical="center" wrapText="1"/>
    </xf>
    <xf numFmtId="10" fontId="49" fillId="3" borderId="1" xfId="14" applyNumberFormat="1" applyFont="1" applyFill="1" applyBorder="1" applyAlignment="1">
      <alignment horizontal="center" vertical="center" wrapText="1"/>
    </xf>
    <xf numFmtId="174" fontId="16" fillId="3" borderId="103" xfId="0" applyNumberFormat="1" applyFont="1" applyFill="1" applyBorder="1" applyAlignment="1">
      <alignment vertical="center"/>
    </xf>
    <xf numFmtId="174" fontId="16" fillId="3" borderId="104" xfId="0" applyNumberFormat="1" applyFont="1" applyFill="1" applyBorder="1" applyAlignment="1">
      <alignment vertical="center"/>
    </xf>
    <xf numFmtId="10" fontId="13" fillId="3" borderId="3" xfId="14" applyNumberFormat="1" applyFont="1" applyFill="1" applyBorder="1" applyAlignment="1">
      <alignment horizontal="center" vertical="center" wrapText="1"/>
    </xf>
    <xf numFmtId="10" fontId="14" fillId="3" borderId="106" xfId="14" applyNumberFormat="1" applyFont="1" applyFill="1" applyBorder="1" applyAlignment="1">
      <alignment horizontal="center" vertical="center" wrapText="1"/>
    </xf>
    <xf numFmtId="174" fontId="16" fillId="3" borderId="106" xfId="0" applyNumberFormat="1" applyFont="1" applyFill="1" applyBorder="1" applyAlignment="1">
      <alignment vertical="center"/>
    </xf>
    <xf numFmtId="10" fontId="14" fillId="3" borderId="103" xfId="14" applyNumberFormat="1" applyFont="1" applyFill="1" applyBorder="1" applyAlignment="1">
      <alignment horizontal="center" vertical="center" wrapText="1"/>
    </xf>
    <xf numFmtId="10" fontId="13" fillId="3" borderId="101" xfId="14" applyNumberFormat="1" applyFont="1" applyFill="1" applyBorder="1" applyAlignment="1">
      <alignment horizontal="center" vertical="center" wrapText="1"/>
    </xf>
    <xf numFmtId="3" fontId="14" fillId="3" borderId="104" xfId="0" applyNumberFormat="1" applyFont="1" applyFill="1" applyBorder="1" applyAlignment="1" applyProtection="1">
      <alignment horizontal="center" vertical="center"/>
    </xf>
    <xf numFmtId="0" fontId="33" fillId="3" borderId="104" xfId="0" applyNumberFormat="1" applyFont="1" applyFill="1" applyBorder="1" applyAlignment="1" applyProtection="1">
      <alignment horizontal="center"/>
    </xf>
    <xf numFmtId="4" fontId="14" fillId="3" borderId="104" xfId="0" applyNumberFormat="1" applyFont="1" applyFill="1" applyBorder="1" applyAlignment="1" applyProtection="1">
      <alignment horizontal="center" vertical="center"/>
    </xf>
    <xf numFmtId="4" fontId="13" fillId="3" borderId="104" xfId="0" applyNumberFormat="1" applyFont="1" applyFill="1" applyBorder="1" applyAlignment="1" applyProtection="1">
      <alignment horizontal="center" vertical="center"/>
    </xf>
    <xf numFmtId="3" fontId="13" fillId="3" borderId="103" xfId="0" applyNumberFormat="1" applyFont="1" applyFill="1" applyBorder="1" applyAlignment="1" applyProtection="1">
      <alignment horizontal="center" vertical="center"/>
    </xf>
    <xf numFmtId="0" fontId="6" fillId="3" borderId="103" xfId="0" applyNumberFormat="1" applyFont="1" applyFill="1" applyBorder="1" applyAlignment="1" applyProtection="1">
      <alignment horizontal="center"/>
    </xf>
    <xf numFmtId="4" fontId="14" fillId="3" borderId="103" xfId="0" applyNumberFormat="1" applyFont="1" applyFill="1" applyBorder="1" applyAlignment="1" applyProtection="1">
      <alignment horizontal="center" vertical="center"/>
    </xf>
    <xf numFmtId="0" fontId="33" fillId="3" borderId="103" xfId="0" applyNumberFormat="1" applyFont="1" applyFill="1" applyBorder="1" applyAlignment="1" applyProtection="1">
      <alignment horizontal="center"/>
    </xf>
    <xf numFmtId="4" fontId="13" fillId="3" borderId="103" xfId="0" applyNumberFormat="1" applyFont="1" applyFill="1" applyBorder="1" applyAlignment="1" applyProtection="1">
      <alignment horizontal="center" vertical="center"/>
    </xf>
    <xf numFmtId="3" fontId="13" fillId="3" borderId="106" xfId="0" applyNumberFormat="1" applyFont="1" applyFill="1" applyBorder="1" applyAlignment="1" applyProtection="1">
      <alignment horizontal="center" vertical="center"/>
    </xf>
    <xf numFmtId="3" fontId="13" fillId="3" borderId="101" xfId="0" applyNumberFormat="1" applyFont="1" applyFill="1" applyBorder="1" applyAlignment="1" applyProtection="1">
      <alignment horizontal="center" vertical="center"/>
    </xf>
    <xf numFmtId="3" fontId="6" fillId="3" borderId="106" xfId="0" applyNumberFormat="1" applyFont="1" applyFill="1" applyBorder="1" applyAlignment="1" applyProtection="1">
      <alignment horizontal="center" vertical="center"/>
    </xf>
    <xf numFmtId="41" fontId="1" fillId="3" borderId="103" xfId="0" applyNumberFormat="1" applyFont="1" applyFill="1" applyBorder="1" applyAlignment="1" applyProtection="1">
      <alignment horizontal="center" vertical="center"/>
    </xf>
    <xf numFmtId="3" fontId="14" fillId="3" borderId="100" xfId="0" applyNumberFormat="1" applyFont="1" applyFill="1" applyBorder="1" applyAlignment="1" applyProtection="1">
      <alignment horizontal="center" vertical="center"/>
    </xf>
    <xf numFmtId="4" fontId="14" fillId="3" borderId="100" xfId="0" applyNumberFormat="1" applyFont="1" applyFill="1" applyBorder="1" applyAlignment="1" applyProtection="1">
      <alignment horizontal="center" vertical="center"/>
    </xf>
    <xf numFmtId="4" fontId="13" fillId="3" borderId="100" xfId="0" applyNumberFormat="1" applyFont="1" applyFill="1" applyBorder="1" applyAlignment="1" applyProtection="1">
      <alignment horizontal="center" vertical="center"/>
    </xf>
    <xf numFmtId="3" fontId="13" fillId="3" borderId="100" xfId="0" applyNumberFormat="1" applyFont="1" applyFill="1" applyBorder="1" applyAlignment="1" applyProtection="1">
      <alignment horizontal="center" vertical="center"/>
    </xf>
    <xf numFmtId="39" fontId="13" fillId="3" borderId="104" xfId="0" applyNumberFormat="1" applyFont="1" applyFill="1" applyBorder="1" applyAlignment="1" applyProtection="1">
      <alignment horizontal="center" vertical="center" wrapText="1"/>
    </xf>
    <xf numFmtId="4" fontId="13" fillId="3" borderId="104" xfId="0" applyNumberFormat="1" applyFont="1" applyFill="1" applyBorder="1" applyAlignment="1" applyProtection="1">
      <alignment horizontal="center" vertical="center" wrapText="1"/>
    </xf>
    <xf numFmtId="4" fontId="13" fillId="3" borderId="103" xfId="0" applyNumberFormat="1" applyFont="1" applyFill="1" applyBorder="1" applyAlignment="1" applyProtection="1">
      <alignment horizontal="center" vertical="center" wrapText="1"/>
    </xf>
    <xf numFmtId="184" fontId="1" fillId="3" borderId="103" xfId="0" applyNumberFormat="1" applyFont="1" applyFill="1" applyBorder="1" applyAlignment="1" applyProtection="1">
      <alignment horizontal="center" vertical="center"/>
    </xf>
    <xf numFmtId="39" fontId="13" fillId="3" borderId="103" xfId="0" applyNumberFormat="1" applyFont="1" applyFill="1" applyBorder="1" applyAlignment="1" applyProtection="1">
      <alignment horizontal="center" vertical="center" wrapText="1"/>
    </xf>
    <xf numFmtId="3" fontId="14" fillId="3" borderId="106" xfId="0" applyNumberFormat="1" applyFont="1" applyFill="1" applyBorder="1" applyAlignment="1" applyProtection="1">
      <alignment horizontal="center" vertical="center"/>
    </xf>
    <xf numFmtId="39" fontId="14" fillId="3" borderId="106" xfId="0" applyNumberFormat="1" applyFont="1" applyFill="1" applyBorder="1" applyAlignment="1" applyProtection="1">
      <alignment horizontal="center" vertical="center"/>
    </xf>
    <xf numFmtId="4" fontId="14" fillId="3" borderId="100" xfId="0" applyNumberFormat="1" applyFont="1" applyFill="1" applyBorder="1" applyAlignment="1" applyProtection="1">
      <alignment horizontal="center" vertical="center" wrapText="1"/>
    </xf>
    <xf numFmtId="3" fontId="14" fillId="3" borderId="100" xfId="0" applyNumberFormat="1" applyFont="1" applyFill="1" applyBorder="1" applyAlignment="1" applyProtection="1">
      <alignment horizontal="center" vertical="center" wrapText="1"/>
    </xf>
    <xf numFmtId="4" fontId="13" fillId="3" borderId="10" xfId="0" applyNumberFormat="1" applyFont="1" applyFill="1" applyBorder="1" applyAlignment="1" applyProtection="1">
      <alignment horizontal="center" vertical="center"/>
    </xf>
    <xf numFmtId="3" fontId="13" fillId="3" borderId="11" xfId="0" applyNumberFormat="1" applyFont="1" applyFill="1" applyBorder="1" applyAlignment="1" applyProtection="1">
      <alignment horizontal="center" vertical="center" wrapText="1"/>
    </xf>
    <xf numFmtId="3" fontId="14" fillId="3" borderId="103"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xf>
    <xf numFmtId="3" fontId="13" fillId="3" borderId="101" xfId="0" applyNumberFormat="1" applyFont="1" applyFill="1" applyBorder="1" applyAlignment="1" applyProtection="1">
      <alignment horizontal="center" vertical="center" wrapText="1"/>
    </xf>
    <xf numFmtId="170" fontId="1" fillId="3" borderId="101" xfId="0" applyNumberFormat="1" applyFont="1" applyFill="1" applyBorder="1" applyAlignment="1" applyProtection="1">
      <alignment horizontal="center" vertical="center"/>
    </xf>
    <xf numFmtId="3" fontId="13" fillId="3" borderId="85" xfId="0" applyNumberFormat="1" applyFont="1" applyFill="1" applyBorder="1" applyAlignment="1" applyProtection="1">
      <alignment horizontal="center" vertical="center" wrapText="1"/>
    </xf>
    <xf numFmtId="3" fontId="13" fillId="3" borderId="100" xfId="0" applyNumberFormat="1" applyFont="1" applyFill="1" applyBorder="1" applyAlignment="1" applyProtection="1">
      <alignment horizontal="center" vertical="center" wrapText="1"/>
    </xf>
    <xf numFmtId="3" fontId="13" fillId="3" borderId="10" xfId="0" applyNumberFormat="1" applyFont="1" applyFill="1" applyBorder="1" applyAlignment="1" applyProtection="1">
      <alignment horizontal="center" vertical="center"/>
    </xf>
    <xf numFmtId="3" fontId="13" fillId="3" borderId="85" xfId="0" applyNumberFormat="1" applyFont="1" applyFill="1" applyBorder="1" applyAlignment="1" applyProtection="1">
      <alignment horizontal="center" vertical="center"/>
    </xf>
    <xf numFmtId="4" fontId="14" fillId="3" borderId="104" xfId="0" applyNumberFormat="1" applyFont="1" applyFill="1" applyBorder="1" applyAlignment="1" applyProtection="1">
      <alignment horizontal="center" vertical="center" wrapText="1"/>
    </xf>
    <xf numFmtId="3" fontId="14" fillId="3" borderId="104" xfId="0" applyNumberFormat="1" applyFont="1" applyFill="1" applyBorder="1" applyAlignment="1" applyProtection="1">
      <alignment horizontal="center" vertical="center" wrapText="1"/>
    </xf>
    <xf numFmtId="3" fontId="13" fillId="3" borderId="104" xfId="0" applyNumberFormat="1" applyFont="1" applyFill="1" applyBorder="1" applyAlignment="1" applyProtection="1">
      <alignment horizontal="center" vertical="center"/>
    </xf>
    <xf numFmtId="170" fontId="1" fillId="3" borderId="103" xfId="0" applyNumberFormat="1" applyFont="1" applyFill="1" applyBorder="1" applyAlignment="1" applyProtection="1">
      <alignment horizontal="center" vertical="center"/>
    </xf>
    <xf numFmtId="4" fontId="14" fillId="3" borderId="106" xfId="0" applyNumberFormat="1" applyFont="1" applyFill="1" applyBorder="1" applyAlignment="1" applyProtection="1">
      <alignment horizontal="center" vertical="center"/>
    </xf>
    <xf numFmtId="3" fontId="13" fillId="3" borderId="106" xfId="0" applyNumberFormat="1" applyFont="1" applyFill="1" applyBorder="1" applyAlignment="1" applyProtection="1">
      <alignment horizontal="center" vertical="center" wrapText="1"/>
    </xf>
    <xf numFmtId="181" fontId="13" fillId="3" borderId="100" xfId="0" applyNumberFormat="1" applyFont="1" applyFill="1" applyBorder="1" applyAlignment="1" applyProtection="1">
      <alignment horizontal="center" vertical="center"/>
    </xf>
    <xf numFmtId="41" fontId="1" fillId="3" borderId="101" xfId="0" applyNumberFormat="1" applyFont="1" applyFill="1" applyBorder="1" applyAlignment="1" applyProtection="1">
      <alignment horizontal="center" vertical="center"/>
    </xf>
    <xf numFmtId="4" fontId="14" fillId="3" borderId="10" xfId="0" applyNumberFormat="1" applyFont="1" applyFill="1" applyBorder="1" applyAlignment="1" applyProtection="1">
      <alignment horizontal="center" vertical="center"/>
    </xf>
    <xf numFmtId="180" fontId="14" fillId="3" borderId="11" xfId="0" applyNumberFormat="1" applyFont="1" applyFill="1" applyBorder="1" applyAlignment="1" applyProtection="1">
      <alignment horizontal="center" vertical="center"/>
    </xf>
    <xf numFmtId="41" fontId="1" fillId="3" borderId="101" xfId="0" applyNumberFormat="1" applyFont="1" applyFill="1" applyBorder="1" applyAlignment="1" applyProtection="1">
      <alignment vertical="center"/>
    </xf>
    <xf numFmtId="9" fontId="14" fillId="3" borderId="100" xfId="0" applyNumberFormat="1" applyFont="1" applyFill="1" applyBorder="1" applyAlignment="1" applyProtection="1">
      <alignment horizontal="center" vertical="center" wrapText="1"/>
    </xf>
    <xf numFmtId="9" fontId="13" fillId="3" borderId="100" xfId="0" applyNumberFormat="1" applyFont="1" applyFill="1" applyBorder="1" applyAlignment="1" applyProtection="1">
      <alignment horizontal="center" vertical="center" wrapText="1"/>
    </xf>
    <xf numFmtId="3" fontId="13" fillId="3" borderId="10" xfId="0" applyNumberFormat="1" applyFont="1" applyFill="1" applyBorder="1" applyAlignment="1" applyProtection="1">
      <alignment horizontal="center" vertical="center" wrapText="1"/>
    </xf>
    <xf numFmtId="39" fontId="13" fillId="3" borderId="103" xfId="0" applyNumberFormat="1" applyFont="1" applyFill="1" applyBorder="1" applyAlignment="1" applyProtection="1">
      <alignment horizontal="center" vertical="center"/>
    </xf>
    <xf numFmtId="9" fontId="14" fillId="3" borderId="103" xfId="0" applyNumberFormat="1" applyFont="1" applyFill="1" applyBorder="1" applyAlignment="1" applyProtection="1">
      <alignment horizontal="center" vertical="center" wrapText="1"/>
    </xf>
    <xf numFmtId="9" fontId="13" fillId="3" borderId="103" xfId="0" applyNumberFormat="1" applyFont="1" applyFill="1" applyBorder="1" applyAlignment="1" applyProtection="1">
      <alignment horizontal="center" vertical="center" wrapText="1"/>
    </xf>
    <xf numFmtId="39" fontId="13" fillId="3" borderId="101" xfId="0" applyNumberFormat="1" applyFont="1" applyFill="1" applyBorder="1" applyAlignment="1" applyProtection="1">
      <alignment horizontal="center" vertical="center"/>
    </xf>
    <xf numFmtId="39" fontId="14" fillId="3" borderId="100" xfId="0" applyNumberFormat="1" applyFont="1" applyFill="1" applyBorder="1" applyAlignment="1" applyProtection="1">
      <alignment horizontal="center" vertical="center" wrapText="1"/>
    </xf>
    <xf numFmtId="39" fontId="14" fillId="3" borderId="103" xfId="0" applyNumberFormat="1" applyFont="1" applyFill="1" applyBorder="1" applyAlignment="1" applyProtection="1">
      <alignment horizontal="center" vertical="center"/>
    </xf>
    <xf numFmtId="39" fontId="13" fillId="3" borderId="100" xfId="0" applyNumberFormat="1" applyFont="1" applyFill="1" applyBorder="1" applyAlignment="1" applyProtection="1">
      <alignment horizontal="center" vertical="center"/>
    </xf>
    <xf numFmtId="192" fontId="13" fillId="3" borderId="100" xfId="0" applyNumberFormat="1" applyFont="1" applyFill="1" applyBorder="1" applyAlignment="1" applyProtection="1">
      <alignment horizontal="center" vertical="center"/>
    </xf>
    <xf numFmtId="39" fontId="13" fillId="3" borderId="11" xfId="0" applyNumberFormat="1" applyFont="1" applyFill="1" applyBorder="1" applyAlignment="1" applyProtection="1">
      <alignment horizontal="center" vertical="center"/>
    </xf>
    <xf numFmtId="192" fontId="13" fillId="3" borderId="103" xfId="0" applyNumberFormat="1" applyFont="1" applyFill="1" applyBorder="1" applyAlignment="1" applyProtection="1">
      <alignment horizontal="center" vertical="center"/>
    </xf>
    <xf numFmtId="4" fontId="13" fillId="3" borderId="11" xfId="0" applyNumberFormat="1" applyFont="1" applyFill="1" applyBorder="1" applyAlignment="1" applyProtection="1">
      <alignment horizontal="center" vertical="center"/>
    </xf>
    <xf numFmtId="0" fontId="13" fillId="3" borderId="103" xfId="0" applyNumberFormat="1" applyFont="1" applyFill="1" applyBorder="1" applyAlignment="1" applyProtection="1">
      <alignment horizontal="center" vertical="center"/>
    </xf>
    <xf numFmtId="39" fontId="13" fillId="3" borderId="85" xfId="0" applyNumberFormat="1" applyFont="1" applyFill="1" applyBorder="1" applyAlignment="1" applyProtection="1">
      <alignment horizontal="center" vertical="center"/>
    </xf>
    <xf numFmtId="0" fontId="13" fillId="3" borderId="100" xfId="0" applyNumberFormat="1" applyFont="1" applyFill="1" applyBorder="1" applyAlignment="1" applyProtection="1">
      <alignment horizontal="center"/>
    </xf>
    <xf numFmtId="39" fontId="13" fillId="3" borderId="10" xfId="0" applyNumberFormat="1" applyFont="1" applyFill="1" applyBorder="1" applyAlignment="1" applyProtection="1">
      <alignment horizontal="center" vertical="center"/>
    </xf>
    <xf numFmtId="4" fontId="13" fillId="3" borderId="103" xfId="0" applyNumberFormat="1" applyFont="1" applyFill="1" applyBorder="1" applyAlignment="1" applyProtection="1">
      <alignment horizontal="center"/>
    </xf>
    <xf numFmtId="0" fontId="13" fillId="3" borderId="103" xfId="0" applyNumberFormat="1" applyFont="1" applyFill="1" applyBorder="1" applyAlignment="1" applyProtection="1">
      <alignment horizontal="center"/>
    </xf>
    <xf numFmtId="39" fontId="13" fillId="3" borderId="122" xfId="0" applyNumberFormat="1" applyFont="1" applyFill="1" applyBorder="1" applyAlignment="1" applyProtection="1">
      <alignment horizontal="center" vertical="center"/>
    </xf>
    <xf numFmtId="0" fontId="13" fillId="3" borderId="101" xfId="0" applyNumberFormat="1" applyFont="1" applyFill="1" applyBorder="1" applyAlignment="1" applyProtection="1">
      <alignment horizontal="center"/>
    </xf>
    <xf numFmtId="39" fontId="13" fillId="3" borderId="104" xfId="0" applyNumberFormat="1" applyFont="1" applyFill="1" applyBorder="1" applyAlignment="1" applyProtection="1">
      <alignment horizontal="center" vertical="center"/>
    </xf>
    <xf numFmtId="0" fontId="13" fillId="3" borderId="104" xfId="0" applyNumberFormat="1" applyFont="1" applyFill="1" applyBorder="1" applyAlignment="1" applyProtection="1">
      <alignment horizont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5" borderId="103"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20" fillId="3" borderId="86" xfId="0" applyFont="1" applyFill="1" applyBorder="1" applyAlignment="1">
      <alignment horizontal="left" vertical="center" wrapText="1"/>
    </xf>
    <xf numFmtId="0" fontId="20" fillId="3" borderId="78" xfId="0" applyFont="1" applyFill="1" applyBorder="1" applyAlignment="1">
      <alignment horizontal="left" vertical="center" wrapText="1"/>
    </xf>
    <xf numFmtId="0" fontId="20" fillId="3" borderId="27" xfId="0" applyFont="1" applyFill="1" applyBorder="1" applyAlignment="1">
      <alignment horizontal="left" vertical="center" wrapText="1"/>
    </xf>
    <xf numFmtId="0" fontId="20" fillId="3" borderId="48" xfId="0" applyFont="1" applyFill="1" applyBorder="1" applyAlignment="1">
      <alignment horizontal="left" vertical="center" wrapText="1"/>
    </xf>
    <xf numFmtId="0" fontId="20" fillId="3" borderId="39" xfId="0" applyFont="1" applyFill="1" applyBorder="1" applyAlignment="1">
      <alignment horizontal="left" vertical="center" wrapText="1"/>
    </xf>
    <xf numFmtId="0" fontId="20" fillId="3" borderId="28" xfId="0" applyFont="1" applyFill="1" applyBorder="1" applyAlignment="1">
      <alignment horizontal="left" vertical="center" wrapText="1"/>
    </xf>
    <xf numFmtId="0" fontId="8" fillId="5" borderId="129" xfId="0" applyFont="1" applyFill="1" applyBorder="1" applyAlignment="1">
      <alignment horizontal="left" vertical="center" wrapText="1"/>
    </xf>
    <xf numFmtId="0" fontId="8" fillId="5" borderId="81" xfId="0" applyFont="1" applyFill="1" applyBorder="1" applyAlignment="1">
      <alignment horizontal="left" vertical="center" wrapText="1"/>
    </xf>
    <xf numFmtId="0" fontId="8" fillId="5" borderId="127" xfId="0" applyFont="1" applyFill="1" applyBorder="1" applyAlignment="1">
      <alignment horizontal="left" vertical="center" wrapText="1"/>
    </xf>
    <xf numFmtId="0" fontId="35" fillId="0" borderId="20" xfId="0" applyFont="1" applyFill="1" applyBorder="1" applyAlignment="1">
      <alignment horizontal="center"/>
    </xf>
    <xf numFmtId="0" fontId="35" fillId="0" borderId="21" xfId="0" applyFont="1" applyFill="1" applyBorder="1" applyAlignment="1">
      <alignment horizontal="center"/>
    </xf>
    <xf numFmtId="0" fontId="35" fillId="0" borderId="22" xfId="0" applyFont="1" applyFill="1" applyBorder="1" applyAlignment="1">
      <alignment horizontal="center"/>
    </xf>
    <xf numFmtId="0" fontId="35" fillId="0" borderId="23" xfId="0" applyFont="1" applyFill="1" applyBorder="1" applyAlignment="1">
      <alignment horizontal="center"/>
    </xf>
    <xf numFmtId="0" fontId="35" fillId="0" borderId="0" xfId="0" applyFont="1" applyFill="1" applyBorder="1" applyAlignment="1">
      <alignment horizontal="center"/>
    </xf>
    <xf numFmtId="0" fontId="35" fillId="0" borderId="9" xfId="0" applyFont="1" applyFill="1" applyBorder="1" applyAlignment="1">
      <alignment horizontal="center"/>
    </xf>
    <xf numFmtId="0" fontId="35" fillId="0" borderId="73" xfId="0" applyFont="1" applyFill="1" applyBorder="1" applyAlignment="1">
      <alignment horizontal="center"/>
    </xf>
    <xf numFmtId="0" fontId="22"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2" fillId="0" borderId="23" xfId="0" applyFont="1" applyFill="1" applyBorder="1" applyAlignment="1">
      <alignment horizontal="center"/>
    </xf>
    <xf numFmtId="0" fontId="32" fillId="0" borderId="0" xfId="0" applyFont="1" applyFill="1" applyBorder="1" applyAlignment="1">
      <alignment horizontal="center"/>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85"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00" xfId="0" applyFont="1" applyFill="1" applyBorder="1" applyAlignment="1">
      <alignment horizontal="center" vertical="center" wrapText="1"/>
    </xf>
    <xf numFmtId="0" fontId="4" fillId="3" borderId="103" xfId="0" applyFont="1" applyFill="1" applyBorder="1" applyAlignment="1">
      <alignment horizontal="center" vertical="center" wrapText="1"/>
    </xf>
    <xf numFmtId="0" fontId="4" fillId="3" borderId="101" xfId="0" applyFont="1" applyFill="1" applyBorder="1" applyAlignment="1">
      <alignment horizontal="center" vertical="center" wrapText="1"/>
    </xf>
    <xf numFmtId="0" fontId="4" fillId="3" borderId="100" xfId="0" applyFont="1" applyFill="1" applyBorder="1" applyAlignment="1">
      <alignment horizontal="justify" vertical="center" wrapText="1"/>
    </xf>
    <xf numFmtId="0" fontId="4" fillId="3" borderId="103" xfId="0" applyFont="1" applyFill="1" applyBorder="1" applyAlignment="1">
      <alignment horizontal="justify" vertical="center" wrapText="1"/>
    </xf>
    <xf numFmtId="0" fontId="4" fillId="3" borderId="101" xfId="0" applyFont="1" applyFill="1" applyBorder="1" applyAlignment="1">
      <alignment horizontal="justify" vertical="center" wrapText="1"/>
    </xf>
    <xf numFmtId="0" fontId="34" fillId="7" borderId="1" xfId="0" applyFont="1" applyFill="1" applyBorder="1" applyAlignment="1">
      <alignment horizontal="center" vertical="center"/>
    </xf>
    <xf numFmtId="0" fontId="32" fillId="0" borderId="1" xfId="0" applyFont="1" applyFill="1" applyBorder="1" applyAlignment="1">
      <alignment horizontal="center" vertical="center"/>
    </xf>
    <xf numFmtId="0" fontId="34" fillId="7"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xf>
    <xf numFmtId="0" fontId="4" fillId="3" borderId="6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5" borderId="23"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5" borderId="32" xfId="0" applyFont="1" applyFill="1" applyBorder="1" applyAlignment="1" applyProtection="1">
      <alignment horizontal="center" vertical="center" wrapText="1"/>
      <protection locked="0"/>
    </xf>
    <xf numFmtId="0" fontId="32" fillId="0" borderId="20" xfId="0" applyFont="1" applyFill="1" applyBorder="1" applyAlignment="1">
      <alignment horizontal="center"/>
    </xf>
    <xf numFmtId="0" fontId="32" fillId="0" borderId="21" xfId="0" applyFont="1" applyFill="1" applyBorder="1" applyAlignment="1">
      <alignment horizontal="center"/>
    </xf>
    <xf numFmtId="0" fontId="32" fillId="0" borderId="22" xfId="0" applyFont="1" applyFill="1" applyBorder="1" applyAlignment="1">
      <alignment horizontal="center"/>
    </xf>
    <xf numFmtId="0" fontId="32" fillId="0" borderId="9" xfId="0" applyFont="1" applyFill="1" applyBorder="1" applyAlignment="1">
      <alignment horizontal="center"/>
    </xf>
    <xf numFmtId="0" fontId="32" fillId="0" borderId="25" xfId="0" applyFont="1" applyFill="1" applyBorder="1" applyAlignment="1">
      <alignment horizontal="center"/>
    </xf>
    <xf numFmtId="0" fontId="32" fillId="0" borderId="26" xfId="0" applyFont="1" applyFill="1" applyBorder="1" applyAlignment="1">
      <alignment horizontal="center"/>
    </xf>
    <xf numFmtId="0" fontId="32" fillId="0" borderId="32" xfId="0" applyFont="1" applyFill="1" applyBorder="1" applyAlignment="1">
      <alignment horizontal="center"/>
    </xf>
    <xf numFmtId="0" fontId="8" fillId="5" borderId="47" xfId="0" applyFont="1" applyFill="1" applyBorder="1" applyAlignment="1">
      <alignment horizontal="right" vertical="center" wrapText="1"/>
    </xf>
    <xf numFmtId="0" fontId="8" fillId="5" borderId="27" xfId="0" applyFont="1" applyFill="1" applyBorder="1" applyAlignment="1">
      <alignment horizontal="right" vertical="center" wrapText="1"/>
    </xf>
    <xf numFmtId="0" fontId="8" fillId="3" borderId="43" xfId="0" applyFont="1" applyFill="1" applyBorder="1" applyAlignment="1">
      <alignment horizontal="left" vertical="center" wrapText="1"/>
    </xf>
    <xf numFmtId="0" fontId="8" fillId="3" borderId="44" xfId="0" applyFont="1" applyFill="1" applyBorder="1" applyAlignment="1">
      <alignment horizontal="left" vertical="center" wrapText="1"/>
    </xf>
    <xf numFmtId="0" fontId="8" fillId="3" borderId="49"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177" fontId="4" fillId="3" borderId="42" xfId="0" applyNumberFormat="1" applyFont="1" applyFill="1" applyBorder="1" applyAlignment="1">
      <alignment horizontal="center"/>
    </xf>
    <xf numFmtId="177" fontId="4" fillId="3" borderId="21" xfId="0" applyNumberFormat="1" applyFont="1" applyFill="1" applyBorder="1" applyAlignment="1">
      <alignment horizontal="center"/>
    </xf>
    <xf numFmtId="177" fontId="4" fillId="3" borderId="37" xfId="0" applyNumberFormat="1" applyFont="1" applyFill="1" applyBorder="1" applyAlignment="1">
      <alignment horizontal="center"/>
    </xf>
    <xf numFmtId="177" fontId="4" fillId="3" borderId="41" xfId="0" applyNumberFormat="1" applyFont="1" applyFill="1" applyBorder="1" applyAlignment="1">
      <alignment horizontal="center"/>
    </xf>
    <xf numFmtId="177" fontId="4" fillId="3" borderId="0" xfId="0" applyNumberFormat="1" applyFont="1" applyFill="1" applyBorder="1" applyAlignment="1">
      <alignment horizontal="center"/>
    </xf>
    <xf numFmtId="177" fontId="4" fillId="3" borderId="24" xfId="0" applyNumberFormat="1" applyFont="1" applyFill="1" applyBorder="1" applyAlignment="1">
      <alignment horizontal="center"/>
    </xf>
    <xf numFmtId="177" fontId="4" fillId="3" borderId="35" xfId="0" applyNumberFormat="1" applyFont="1" applyFill="1" applyBorder="1" applyAlignment="1">
      <alignment horizontal="center"/>
    </xf>
    <xf numFmtId="177" fontId="4" fillId="3" borderId="26" xfId="0" applyNumberFormat="1" applyFont="1" applyFill="1" applyBorder="1" applyAlignment="1">
      <alignment horizontal="center"/>
    </xf>
    <xf numFmtId="177" fontId="4" fillId="3" borderId="38" xfId="0" applyNumberFormat="1" applyFont="1" applyFill="1" applyBorder="1" applyAlignment="1">
      <alignment horizontal="center"/>
    </xf>
    <xf numFmtId="0" fontId="5" fillId="5" borderId="14"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97" xfId="0" applyFont="1" applyFill="1" applyBorder="1" applyAlignment="1">
      <alignment horizontal="center" vertical="center" wrapText="1"/>
    </xf>
    <xf numFmtId="0" fontId="5" fillId="5" borderId="102" xfId="0" applyFont="1" applyFill="1" applyBorder="1" applyAlignment="1">
      <alignment horizontal="center" vertical="center" wrapText="1"/>
    </xf>
    <xf numFmtId="0" fontId="5" fillId="5" borderId="9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60" xfId="0" applyFont="1" applyFill="1" applyBorder="1" applyAlignment="1">
      <alignment horizontal="left" vertical="top" wrapText="1"/>
    </xf>
    <xf numFmtId="0" fontId="4" fillId="3" borderId="62" xfId="0" applyFont="1" applyFill="1" applyBorder="1" applyAlignment="1">
      <alignment horizontal="left" vertical="top" wrapText="1"/>
    </xf>
    <xf numFmtId="0" fontId="4" fillId="3" borderId="64" xfId="0" applyFont="1" applyFill="1" applyBorder="1" applyAlignment="1">
      <alignment horizontal="left" vertical="top" wrapText="1"/>
    </xf>
    <xf numFmtId="0" fontId="4" fillId="3" borderId="2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189" fontId="16" fillId="0" borderId="1" xfId="0" applyNumberFormat="1" applyFont="1" applyFill="1" applyBorder="1" applyAlignment="1" applyProtection="1">
      <alignment horizontal="center" vertical="center" wrapText="1"/>
      <protection locked="0"/>
    </xf>
    <xf numFmtId="189" fontId="16" fillId="0" borderId="4" xfId="0" applyNumberFormat="1" applyFont="1" applyFill="1" applyBorder="1" applyAlignment="1" applyProtection="1">
      <alignment horizontal="center" vertical="center" wrapText="1"/>
      <protection locked="0"/>
    </xf>
    <xf numFmtId="0" fontId="9" fillId="3" borderId="11" xfId="14" applyFont="1" applyFill="1" applyBorder="1" applyAlignment="1">
      <alignment horizontal="left" vertical="top" wrapText="1"/>
    </xf>
    <xf numFmtId="0" fontId="9" fillId="3" borderId="12" xfId="14" applyFont="1" applyFill="1" applyBorder="1" applyAlignment="1">
      <alignment horizontal="left" vertical="top" wrapText="1"/>
    </xf>
    <xf numFmtId="10" fontId="16" fillId="0" borderId="1" xfId="21" applyNumberFormat="1" applyFont="1" applyFill="1" applyBorder="1" applyAlignment="1" applyProtection="1">
      <alignment horizontal="center" vertical="center" wrapText="1"/>
      <protection locked="0"/>
    </xf>
    <xf numFmtId="0" fontId="9" fillId="3" borderId="1" xfId="14" applyFont="1" applyFill="1" applyBorder="1" applyAlignment="1">
      <alignment horizontal="center" vertical="center" wrapText="1"/>
    </xf>
    <xf numFmtId="0" fontId="9" fillId="3" borderId="4" xfId="14" applyFont="1" applyFill="1" applyBorder="1" applyAlignment="1">
      <alignment horizontal="center" vertical="center" wrapText="1"/>
    </xf>
    <xf numFmtId="0" fontId="9" fillId="0" borderId="15" xfId="14" applyFont="1" applyFill="1" applyBorder="1" applyAlignment="1">
      <alignment horizontal="center" vertical="center" wrapText="1"/>
    </xf>
    <xf numFmtId="0" fontId="9" fillId="0" borderId="17" xfId="14" applyFont="1" applyFill="1" applyBorder="1" applyAlignment="1">
      <alignment horizontal="center" vertical="center" wrapText="1"/>
    </xf>
    <xf numFmtId="0" fontId="9" fillId="3" borderId="3" xfId="14" applyFont="1" applyFill="1" applyBorder="1" applyAlignment="1">
      <alignment horizontal="center" vertical="center" wrapText="1"/>
    </xf>
    <xf numFmtId="0" fontId="9" fillId="3" borderId="3" xfId="14" applyFont="1" applyFill="1" applyBorder="1" applyAlignment="1">
      <alignment horizontal="justify" vertical="top" wrapText="1"/>
    </xf>
    <xf numFmtId="0" fontId="9" fillId="3" borderId="4" xfId="14" applyFont="1" applyFill="1" applyBorder="1" applyAlignment="1">
      <alignment horizontal="justify" vertical="top" wrapText="1"/>
    </xf>
    <xf numFmtId="0" fontId="11" fillId="3" borderId="3" xfId="0" applyFont="1" applyFill="1" applyBorder="1" applyAlignment="1" applyProtection="1">
      <alignment horizontal="center" vertical="center" wrapText="1"/>
      <protection locked="0"/>
    </xf>
    <xf numFmtId="189" fontId="29" fillId="0" borderId="3" xfId="0" applyNumberFormat="1" applyFont="1" applyFill="1" applyBorder="1" applyAlignment="1" applyProtection="1">
      <alignment horizontal="center" vertical="center" wrapText="1"/>
      <protection locked="0"/>
    </xf>
    <xf numFmtId="189" fontId="29" fillId="0" borderId="4" xfId="0" applyNumberFormat="1" applyFont="1" applyFill="1" applyBorder="1" applyAlignment="1" applyProtection="1">
      <alignment horizontal="center" vertical="center" wrapText="1"/>
      <protection locked="0"/>
    </xf>
    <xf numFmtId="189" fontId="16" fillId="0" borderId="3" xfId="0" applyNumberFormat="1" applyFont="1" applyFill="1" applyBorder="1" applyAlignment="1" applyProtection="1">
      <alignment horizontal="center" vertical="center" wrapText="1"/>
      <protection locked="0"/>
    </xf>
    <xf numFmtId="0" fontId="9" fillId="3" borderId="10" xfId="14" applyFont="1" applyFill="1" applyBorder="1" applyAlignment="1">
      <alignment horizontal="left" vertical="top" wrapText="1"/>
    </xf>
    <xf numFmtId="0" fontId="9" fillId="3" borderId="1" xfId="0" applyFont="1" applyFill="1" applyBorder="1" applyAlignment="1">
      <alignment horizontal="justify" vertical="top" wrapText="1"/>
    </xf>
    <xf numFmtId="0" fontId="30" fillId="3" borderId="1" xfId="0" applyFont="1" applyFill="1" applyBorder="1" applyAlignment="1">
      <alignment horizontal="justify" vertical="top"/>
    </xf>
    <xf numFmtId="189" fontId="29" fillId="0" borderId="1" xfId="0" applyNumberFormat="1" applyFont="1" applyFill="1" applyBorder="1" applyAlignment="1" applyProtection="1">
      <alignment horizontal="center" vertical="center" wrapText="1"/>
      <protection locked="0"/>
    </xf>
    <xf numFmtId="0" fontId="9" fillId="3" borderId="1" xfId="14" applyFont="1" applyFill="1" applyBorder="1" applyAlignment="1">
      <alignment horizontal="justify" vertical="top" wrapText="1"/>
    </xf>
    <xf numFmtId="10" fontId="16" fillId="0" borderId="1" xfId="0" applyNumberFormat="1" applyFont="1" applyFill="1" applyBorder="1" applyAlignment="1" applyProtection="1">
      <alignment horizontal="center" vertical="center" wrapText="1"/>
      <protection locked="0"/>
    </xf>
    <xf numFmtId="10" fontId="16" fillId="0" borderId="4" xfId="0" applyNumberFormat="1" applyFont="1" applyFill="1" applyBorder="1" applyAlignment="1" applyProtection="1">
      <alignment horizontal="center" vertical="center" wrapText="1"/>
      <protection locked="0"/>
    </xf>
    <xf numFmtId="0" fontId="9" fillId="0" borderId="16" xfId="14" applyFont="1" applyFill="1" applyBorder="1" applyAlignment="1">
      <alignment horizontal="center" vertical="center" wrapText="1"/>
    </xf>
    <xf numFmtId="0" fontId="9" fillId="3" borderId="3" xfId="14" applyFont="1" applyFill="1" applyBorder="1" applyAlignment="1">
      <alignment horizontal="left" vertical="top" wrapText="1"/>
    </xf>
    <xf numFmtId="0" fontId="9" fillId="3" borderId="1" xfId="14" applyFont="1" applyFill="1" applyBorder="1" applyAlignment="1">
      <alignment horizontal="left" vertical="top" wrapText="1"/>
    </xf>
    <xf numFmtId="10" fontId="29" fillId="0" borderId="3" xfId="21" applyNumberFormat="1" applyFont="1" applyFill="1" applyBorder="1" applyAlignment="1" applyProtection="1">
      <alignment horizontal="center" vertical="center" wrapText="1"/>
      <protection locked="0"/>
    </xf>
    <xf numFmtId="10" fontId="29" fillId="0" borderId="1" xfId="21" applyNumberFormat="1" applyFont="1" applyFill="1" applyBorder="1" applyAlignment="1" applyProtection="1">
      <alignment horizontal="center" vertical="center" wrapText="1"/>
      <protection locked="0"/>
    </xf>
    <xf numFmtId="10" fontId="16" fillId="0" borderId="3" xfId="21" applyNumberFormat="1" applyFont="1" applyFill="1" applyBorder="1" applyAlignment="1" applyProtection="1">
      <alignment horizontal="center" vertical="center" wrapText="1"/>
      <protection locked="0"/>
    </xf>
    <xf numFmtId="0" fontId="9" fillId="3" borderId="10" xfId="14" applyFont="1" applyFill="1" applyBorder="1" applyAlignment="1">
      <alignment horizontal="left" vertical="top"/>
    </xf>
    <xf numFmtId="0" fontId="9" fillId="3" borderId="11" xfId="14" applyFont="1" applyFill="1" applyBorder="1" applyAlignment="1">
      <alignment horizontal="left" vertical="top"/>
    </xf>
    <xf numFmtId="10" fontId="29" fillId="0" borderId="4" xfId="21" applyNumberFormat="1" applyFont="1" applyFill="1" applyBorder="1" applyAlignment="1" applyProtection="1">
      <alignment horizontal="center" vertical="center" wrapText="1"/>
      <protection locked="0"/>
    </xf>
    <xf numFmtId="0" fontId="9" fillId="3" borderId="106" xfId="14" applyFont="1" applyFill="1" applyBorder="1" applyAlignment="1">
      <alignment horizontal="center" vertical="center" wrapText="1"/>
    </xf>
    <xf numFmtId="189" fontId="29" fillId="0" borderId="106" xfId="0" applyNumberFormat="1" applyFont="1" applyFill="1" applyBorder="1" applyAlignment="1" applyProtection="1">
      <alignment horizontal="center" vertical="center" wrapText="1"/>
      <protection locked="0"/>
    </xf>
    <xf numFmtId="0" fontId="9" fillId="3" borderId="103" xfId="14"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 fillId="5" borderId="33" xfId="14" applyFont="1" applyFill="1" applyBorder="1" applyAlignment="1">
      <alignment horizontal="center" vertical="center" wrapText="1"/>
    </xf>
    <xf numFmtId="0" fontId="2" fillId="5" borderId="19" xfId="14" applyFont="1" applyFill="1" applyBorder="1" applyAlignment="1">
      <alignment horizontal="center" vertical="center" wrapText="1"/>
    </xf>
    <xf numFmtId="0" fontId="11" fillId="5" borderId="14" xfId="14" applyFont="1" applyFill="1" applyBorder="1" applyAlignment="1">
      <alignment horizontal="center" vertical="center" wrapText="1"/>
    </xf>
    <xf numFmtId="0" fontId="11" fillId="5" borderId="36" xfId="14" applyFont="1" applyFill="1" applyBorder="1" applyAlignment="1">
      <alignment horizontal="center" vertical="center" wrapText="1"/>
    </xf>
    <xf numFmtId="0" fontId="2" fillId="5" borderId="3" xfId="14"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3" borderId="21" xfId="0" applyFont="1" applyFill="1" applyBorder="1" applyAlignment="1">
      <alignment horizontal="left" vertical="center" wrapText="1"/>
    </xf>
    <xf numFmtId="0" fontId="8" fillId="5" borderId="40" xfId="0" applyFont="1" applyFill="1" applyBorder="1" applyAlignment="1">
      <alignment horizontal="right" vertical="center" wrapText="1"/>
    </xf>
    <xf numFmtId="0" fontId="8" fillId="5" borderId="29" xfId="0" applyFont="1" applyFill="1" applyBorder="1" applyAlignment="1">
      <alignment horizontal="right" vertical="center" wrapText="1"/>
    </xf>
    <xf numFmtId="0" fontId="8" fillId="5" borderId="30" xfId="0" applyFont="1" applyFill="1" applyBorder="1" applyAlignment="1">
      <alignment horizontal="right" vertical="center" wrapText="1"/>
    </xf>
    <xf numFmtId="0" fontId="2" fillId="5" borderId="20" xfId="14" applyFont="1" applyFill="1" applyBorder="1" applyAlignment="1">
      <alignment horizontal="center" vertical="center" wrapText="1"/>
    </xf>
    <xf numFmtId="0" fontId="2" fillId="5" borderId="23" xfId="14" applyFont="1" applyFill="1" applyBorder="1" applyAlignment="1">
      <alignment horizontal="center" vertical="center" wrapText="1"/>
    </xf>
    <xf numFmtId="0" fontId="2" fillId="5" borderId="2" xfId="14" applyFont="1" applyFill="1" applyBorder="1" applyAlignment="1">
      <alignment horizontal="center" vertical="center" wrapText="1"/>
    </xf>
    <xf numFmtId="0" fontId="20" fillId="3" borderId="47" xfId="0" applyFont="1" applyFill="1" applyBorder="1" applyAlignment="1">
      <alignment horizontal="left" vertical="center" wrapText="1"/>
    </xf>
    <xf numFmtId="10" fontId="16" fillId="0" borderId="3" xfId="0" applyNumberFormat="1" applyFont="1" applyFill="1" applyBorder="1" applyAlignment="1" applyProtection="1">
      <alignment horizontal="center" vertical="center" wrapText="1"/>
      <protection locked="0"/>
    </xf>
    <xf numFmtId="2" fontId="9" fillId="3" borderId="10" xfId="14" applyNumberFormat="1" applyFont="1" applyFill="1" applyBorder="1" applyAlignment="1">
      <alignment horizontal="left" vertical="top" wrapText="1"/>
    </xf>
    <xf numFmtId="0" fontId="2" fillId="5" borderId="10" xfId="14" applyFont="1" applyFill="1" applyBorder="1" applyAlignment="1">
      <alignment horizontal="left" vertical="top" wrapText="1"/>
    </xf>
    <xf numFmtId="0" fontId="2" fillId="5" borderId="18" xfId="14" applyFont="1" applyFill="1" applyBorder="1" applyAlignment="1">
      <alignment horizontal="left" vertical="top" wrapText="1"/>
    </xf>
    <xf numFmtId="2" fontId="9" fillId="3" borderId="11" xfId="14" applyNumberFormat="1" applyFont="1" applyFill="1" applyBorder="1" applyAlignment="1">
      <alignment horizontal="left" vertical="top" wrapText="1"/>
    </xf>
    <xf numFmtId="10" fontId="16" fillId="0" borderId="103" xfId="0" applyNumberFormat="1" applyFont="1" applyFill="1" applyBorder="1" applyAlignment="1" applyProtection="1">
      <alignment horizontal="center" vertical="center" wrapText="1"/>
      <protection locked="0"/>
    </xf>
    <xf numFmtId="10" fontId="16" fillId="0" borderId="104" xfId="0" applyNumberFormat="1" applyFont="1" applyFill="1" applyBorder="1" applyAlignment="1" applyProtection="1">
      <alignment horizontal="center" vertical="center" wrapText="1"/>
      <protection locked="0"/>
    </xf>
    <xf numFmtId="0" fontId="2" fillId="5" borderId="13" xfId="14" applyFont="1" applyFill="1" applyBorder="1" applyAlignment="1">
      <alignment horizontal="center" vertical="center" wrapText="1"/>
    </xf>
    <xf numFmtId="0" fontId="2" fillId="5" borderId="34" xfId="14" applyFont="1" applyFill="1" applyBorder="1" applyAlignment="1">
      <alignment horizontal="center" vertical="center" wrapText="1"/>
    </xf>
    <xf numFmtId="0" fontId="9" fillId="3" borderId="103" xfId="14" applyFont="1" applyFill="1" applyBorder="1" applyAlignment="1">
      <alignment horizontal="justify" vertical="top" wrapText="1"/>
    </xf>
    <xf numFmtId="0" fontId="9" fillId="3" borderId="104" xfId="14" applyFont="1" applyFill="1" applyBorder="1" applyAlignment="1">
      <alignment horizontal="justify" vertical="top" wrapText="1"/>
    </xf>
    <xf numFmtId="0" fontId="9" fillId="3" borderId="104" xfId="14" applyFont="1" applyFill="1" applyBorder="1" applyAlignment="1">
      <alignment horizontal="center" vertical="center" wrapText="1"/>
    </xf>
    <xf numFmtId="189" fontId="29" fillId="0" borderId="104" xfId="0" applyNumberFormat="1" applyFont="1" applyFill="1" applyBorder="1" applyAlignment="1" applyProtection="1">
      <alignment horizontal="center" vertical="center" wrapText="1"/>
      <protection locked="0"/>
    </xf>
    <xf numFmtId="0" fontId="9" fillId="3" borderId="103" xfId="14" applyFont="1" applyFill="1" applyBorder="1" applyAlignment="1">
      <alignment horizontal="left" vertical="top" wrapText="1"/>
    </xf>
    <xf numFmtId="0" fontId="9" fillId="3" borderId="90" xfId="14" applyFont="1" applyFill="1" applyBorder="1" applyAlignment="1">
      <alignment horizontal="left" vertical="top" wrapText="1"/>
    </xf>
    <xf numFmtId="189" fontId="29" fillId="0" borderId="103" xfId="0" applyNumberFormat="1" applyFont="1" applyFill="1" applyBorder="1" applyAlignment="1" applyProtection="1">
      <alignment horizontal="center" vertical="center" wrapText="1"/>
      <protection locked="0"/>
    </xf>
    <xf numFmtId="10" fontId="16" fillId="0" borderId="106" xfId="0" applyNumberFormat="1" applyFont="1" applyFill="1" applyBorder="1" applyAlignment="1" applyProtection="1">
      <alignment horizontal="center" vertical="center" wrapText="1"/>
      <protection locked="0"/>
    </xf>
    <xf numFmtId="0" fontId="11" fillId="3" borderId="103" xfId="0" applyFont="1" applyFill="1" applyBorder="1" applyAlignment="1" applyProtection="1">
      <alignment horizontal="center" vertical="center" wrapText="1"/>
      <protection locked="0"/>
    </xf>
    <xf numFmtId="0" fontId="9" fillId="3" borderId="106" xfId="14" applyFont="1" applyFill="1" applyBorder="1" applyAlignment="1">
      <alignment horizontal="justify" vertical="top" wrapText="1"/>
    </xf>
    <xf numFmtId="0" fontId="11" fillId="3" borderId="106" xfId="0" applyFont="1" applyFill="1" applyBorder="1" applyAlignment="1" applyProtection="1">
      <alignment horizontal="center" vertical="center" wrapText="1"/>
      <protection locked="0"/>
    </xf>
    <xf numFmtId="0" fontId="11" fillId="3" borderId="104" xfId="0" applyFont="1" applyFill="1" applyBorder="1" applyAlignment="1" applyProtection="1">
      <alignment horizontal="center" vertical="center" wrapText="1"/>
      <protection locked="0"/>
    </xf>
    <xf numFmtId="0" fontId="30" fillId="0" borderId="69" xfId="0" applyNumberFormat="1" applyFont="1" applyFill="1" applyBorder="1" applyAlignment="1" applyProtection="1">
      <alignment horizontal="center"/>
    </xf>
    <xf numFmtId="0" fontId="30" fillId="0" borderId="70" xfId="0" applyNumberFormat="1" applyFont="1" applyFill="1" applyBorder="1" applyAlignment="1" applyProtection="1">
      <alignment horizontal="center"/>
    </xf>
    <xf numFmtId="0" fontId="30" fillId="0" borderId="73" xfId="0" applyNumberFormat="1" applyFont="1" applyFill="1" applyBorder="1" applyAlignment="1" applyProtection="1">
      <alignment horizontal="center"/>
    </xf>
    <xf numFmtId="0" fontId="30" fillId="0" borderId="0" xfId="0" applyNumberFormat="1" applyFont="1" applyFill="1" applyBorder="1" applyAlignment="1" applyProtection="1">
      <alignment horizontal="center"/>
    </xf>
    <xf numFmtId="0" fontId="30" fillId="0" borderId="71" xfId="0" applyNumberFormat="1" applyFont="1" applyFill="1" applyBorder="1" applyAlignment="1" applyProtection="1">
      <alignment horizontal="center"/>
    </xf>
    <xf numFmtId="0" fontId="30" fillId="0" borderId="72" xfId="0" applyNumberFormat="1" applyFont="1" applyFill="1" applyBorder="1" applyAlignment="1" applyProtection="1">
      <alignment horizontal="center"/>
    </xf>
    <xf numFmtId="0" fontId="46" fillId="0" borderId="74" xfId="0" applyNumberFormat="1" applyFont="1" applyFill="1" applyBorder="1" applyAlignment="1" applyProtection="1">
      <alignment horizontal="center" vertical="center" wrapText="1"/>
    </xf>
    <xf numFmtId="0" fontId="46" fillId="0" borderId="76" xfId="0" applyNumberFormat="1" applyFont="1" applyFill="1" applyBorder="1" applyAlignment="1" applyProtection="1">
      <alignment horizontal="center" vertical="center" wrapText="1"/>
    </xf>
    <xf numFmtId="0" fontId="46" fillId="0" borderId="75" xfId="0" applyNumberFormat="1" applyFont="1" applyFill="1" applyBorder="1" applyAlignment="1" applyProtection="1">
      <alignment horizontal="center" vertical="center" wrapText="1"/>
    </xf>
    <xf numFmtId="0" fontId="27" fillId="11" borderId="79" xfId="0" applyNumberFormat="1" applyFont="1" applyFill="1" applyBorder="1" applyAlignment="1" applyProtection="1">
      <alignment horizontal="center" vertical="center" wrapText="1"/>
    </xf>
    <xf numFmtId="0" fontId="27" fillId="11" borderId="81" xfId="0" applyNumberFormat="1" applyFont="1" applyFill="1" applyBorder="1" applyAlignment="1" applyProtection="1">
      <alignment horizontal="center" vertical="center" wrapText="1"/>
    </xf>
    <xf numFmtId="0" fontId="27" fillId="11" borderId="80" xfId="0" applyNumberFormat="1" applyFont="1" applyFill="1" applyBorder="1" applyAlignment="1" applyProtection="1">
      <alignment horizontal="center" vertical="center" wrapText="1"/>
    </xf>
    <xf numFmtId="0" fontId="8" fillId="11" borderId="82" xfId="0" applyNumberFormat="1" applyFont="1" applyFill="1" applyBorder="1" applyAlignment="1" applyProtection="1">
      <alignment horizontal="left" vertical="center" wrapText="1"/>
    </xf>
    <xf numFmtId="0" fontId="8" fillId="11" borderId="84" xfId="0" applyNumberFormat="1" applyFont="1" applyFill="1" applyBorder="1" applyAlignment="1" applyProtection="1">
      <alignment horizontal="left" vertical="center" wrapText="1"/>
    </xf>
    <xf numFmtId="0" fontId="8" fillId="11" borderId="83" xfId="0" applyNumberFormat="1" applyFont="1" applyFill="1" applyBorder="1" applyAlignment="1" applyProtection="1">
      <alignment horizontal="left" vertical="center" wrapText="1"/>
    </xf>
    <xf numFmtId="0" fontId="20" fillId="11" borderId="87" xfId="0" applyNumberFormat="1" applyFont="1" applyFill="1" applyBorder="1" applyAlignment="1" applyProtection="1">
      <alignment horizontal="center" vertical="center" wrapText="1"/>
    </xf>
    <xf numFmtId="0" fontId="20" fillId="11" borderId="84" xfId="0" applyNumberFormat="1" applyFont="1" applyFill="1" applyBorder="1" applyAlignment="1" applyProtection="1">
      <alignment horizontal="center" vertical="center" wrapText="1"/>
    </xf>
    <xf numFmtId="0" fontId="20" fillId="11" borderId="88" xfId="0" applyNumberFormat="1" applyFont="1" applyFill="1" applyBorder="1" applyAlignment="1" applyProtection="1">
      <alignment horizontal="center" vertical="center" wrapText="1"/>
    </xf>
    <xf numFmtId="0" fontId="27" fillId="5" borderId="74" xfId="0" applyNumberFormat="1" applyFont="1" applyFill="1" applyBorder="1" applyAlignment="1" applyProtection="1">
      <alignment horizontal="right" vertical="center" wrapText="1"/>
    </xf>
    <xf numFmtId="0" fontId="27" fillId="5" borderId="76" xfId="0" applyNumberFormat="1" applyFont="1" applyFill="1" applyBorder="1" applyAlignment="1" applyProtection="1">
      <alignment horizontal="right" vertical="center" wrapText="1"/>
    </xf>
    <xf numFmtId="0" fontId="27" fillId="5" borderId="89" xfId="0" applyNumberFormat="1" applyFont="1" applyFill="1" applyBorder="1" applyAlignment="1" applyProtection="1">
      <alignment horizontal="right" vertical="center" wrapText="1"/>
    </xf>
    <xf numFmtId="0" fontId="27" fillId="11" borderId="91" xfId="0" applyNumberFormat="1" applyFont="1" applyFill="1" applyBorder="1" applyAlignment="1" applyProtection="1">
      <alignment vertical="center" wrapText="1"/>
    </xf>
    <xf numFmtId="0" fontId="27" fillId="11" borderId="93" xfId="0" applyNumberFormat="1" applyFont="1" applyFill="1" applyBorder="1" applyAlignment="1" applyProtection="1">
      <alignment vertical="center" wrapText="1"/>
    </xf>
    <xf numFmtId="0" fontId="27" fillId="11" borderId="92" xfId="0" applyNumberFormat="1" applyFont="1" applyFill="1" applyBorder="1" applyAlignment="1" applyProtection="1">
      <alignment vertical="center" wrapText="1"/>
    </xf>
    <xf numFmtId="0" fontId="45" fillId="5" borderId="82" xfId="0" applyNumberFormat="1" applyFont="1" applyFill="1" applyBorder="1" applyAlignment="1" applyProtection="1">
      <alignment horizontal="right" vertical="center" wrapText="1"/>
    </xf>
    <xf numFmtId="0" fontId="45" fillId="5" borderId="84" xfId="0" applyNumberFormat="1" applyFont="1" applyFill="1" applyBorder="1" applyAlignment="1" applyProtection="1">
      <alignment horizontal="right" vertical="center" wrapText="1"/>
    </xf>
    <xf numFmtId="0" fontId="45" fillId="5" borderId="83" xfId="0" applyNumberFormat="1" applyFont="1" applyFill="1" applyBorder="1" applyAlignment="1" applyProtection="1">
      <alignment horizontal="right" vertical="center" wrapText="1"/>
    </xf>
    <xf numFmtId="0" fontId="27" fillId="11" borderId="87" xfId="0" applyNumberFormat="1" applyFont="1" applyFill="1" applyBorder="1" applyAlignment="1" applyProtection="1">
      <alignment vertical="center" wrapText="1"/>
    </xf>
    <xf numFmtId="0" fontId="27" fillId="11" borderId="84" xfId="0" applyNumberFormat="1" applyFont="1" applyFill="1" applyBorder="1" applyAlignment="1" applyProtection="1">
      <alignment vertical="center" wrapText="1"/>
    </xf>
    <xf numFmtId="0" fontId="27" fillId="11" borderId="88" xfId="0" applyNumberFormat="1" applyFont="1" applyFill="1" applyBorder="1" applyAlignment="1" applyProtection="1">
      <alignment vertical="center" wrapText="1"/>
    </xf>
    <xf numFmtId="0" fontId="6" fillId="0" borderId="102" xfId="0" applyNumberFormat="1" applyFont="1" applyFill="1" applyBorder="1" applyAlignment="1" applyProtection="1">
      <alignment vertical="center" wrapText="1"/>
    </xf>
    <xf numFmtId="0" fontId="11" fillId="5" borderId="94" xfId="0" applyNumberFormat="1" applyFont="1" applyFill="1" applyBorder="1" applyAlignment="1" applyProtection="1">
      <alignment horizontal="center" vertical="center" wrapText="1"/>
    </xf>
    <xf numFmtId="0" fontId="11" fillId="5" borderId="95" xfId="0" applyNumberFormat="1" applyFont="1" applyFill="1" applyBorder="1" applyAlignment="1" applyProtection="1">
      <alignment horizontal="center" vertical="center" wrapText="1"/>
    </xf>
    <xf numFmtId="0" fontId="11" fillId="5" borderId="97" xfId="0" applyNumberFormat="1" applyFont="1" applyFill="1" applyBorder="1" applyAlignment="1" applyProtection="1">
      <alignment horizontal="center" vertical="center" wrapText="1"/>
    </xf>
    <xf numFmtId="0" fontId="11" fillId="5" borderId="98" xfId="0" applyNumberFormat="1" applyFont="1" applyFill="1" applyBorder="1" applyAlignment="1" applyProtection="1">
      <alignment horizontal="center" vertical="center" wrapText="1"/>
    </xf>
    <xf numFmtId="0" fontId="11" fillId="5" borderId="99" xfId="0" applyNumberFormat="1" applyFont="1" applyFill="1" applyBorder="1" applyAlignment="1" applyProtection="1">
      <alignment horizontal="center" vertical="center" wrapText="1"/>
    </xf>
    <xf numFmtId="0" fontId="11" fillId="5" borderId="76" xfId="0" applyNumberFormat="1" applyFont="1" applyFill="1" applyBorder="1" applyAlignment="1" applyProtection="1">
      <alignment horizontal="center" vertical="center" wrapText="1"/>
    </xf>
    <xf numFmtId="0" fontId="11" fillId="5" borderId="89" xfId="0" applyNumberFormat="1" applyFont="1" applyFill="1" applyBorder="1" applyAlignment="1" applyProtection="1">
      <alignment horizontal="center" vertical="center" wrapText="1"/>
    </xf>
    <xf numFmtId="0" fontId="13" fillId="0" borderId="97" xfId="0" applyNumberFormat="1" applyFont="1" applyFill="1" applyBorder="1" applyAlignment="1" applyProtection="1">
      <alignment vertical="center" wrapText="1"/>
    </xf>
    <xf numFmtId="0" fontId="13" fillId="0" borderId="102" xfId="0" applyNumberFormat="1" applyFont="1" applyFill="1" applyBorder="1" applyAlignment="1" applyProtection="1">
      <alignment vertical="center" wrapText="1"/>
    </xf>
    <xf numFmtId="0" fontId="11" fillId="5" borderId="75" xfId="0" applyNumberFormat="1" applyFont="1" applyFill="1" applyBorder="1" applyAlignment="1" applyProtection="1">
      <alignment horizontal="center" vertical="center" wrapText="1"/>
    </xf>
    <xf numFmtId="0" fontId="6" fillId="0" borderId="105" xfId="0" applyNumberFormat="1" applyFont="1" applyFill="1" applyBorder="1" applyAlignment="1" applyProtection="1">
      <alignment vertical="center" wrapText="1"/>
    </xf>
    <xf numFmtId="3" fontId="14" fillId="0" borderId="97" xfId="0" applyNumberFormat="1" applyFont="1" applyFill="1" applyBorder="1" applyAlignment="1" applyProtection="1">
      <alignment horizontal="center" vertical="center"/>
    </xf>
    <xf numFmtId="3" fontId="14" fillId="0" borderId="102" xfId="0" applyNumberFormat="1" applyFont="1" applyFill="1" applyBorder="1" applyAlignment="1" applyProtection="1">
      <alignment horizontal="center" vertical="center"/>
    </xf>
    <xf numFmtId="3" fontId="14" fillId="0" borderId="98" xfId="0" applyNumberFormat="1" applyFont="1" applyFill="1" applyBorder="1" applyAlignment="1" applyProtection="1">
      <alignment horizontal="center" vertical="center"/>
    </xf>
    <xf numFmtId="0" fontId="13" fillId="0" borderId="102" xfId="0" applyNumberFormat="1" applyFont="1" applyFill="1" applyBorder="1" applyAlignment="1" applyProtection="1">
      <alignment horizontal="center" vertical="center" wrapText="1"/>
    </xf>
    <xf numFmtId="0" fontId="13" fillId="0" borderId="107" xfId="0" applyNumberFormat="1" applyFont="1" applyFill="1" applyBorder="1" applyAlignment="1" applyProtection="1">
      <alignment vertical="center" wrapText="1"/>
    </xf>
    <xf numFmtId="0" fontId="13" fillId="0" borderId="105" xfId="0" applyNumberFormat="1" applyFont="1" applyFill="1" applyBorder="1" applyAlignment="1" applyProtection="1">
      <alignment vertical="center" wrapText="1"/>
    </xf>
    <xf numFmtId="0" fontId="13" fillId="0" borderId="97" xfId="0" applyNumberFormat="1" applyFont="1" applyFill="1" applyBorder="1" applyAlignment="1" applyProtection="1">
      <alignment horizontal="center" vertical="center" wrapText="1"/>
    </xf>
    <xf numFmtId="0" fontId="13" fillId="0" borderId="98" xfId="0" applyNumberFormat="1" applyFont="1" applyFill="1" applyBorder="1" applyAlignment="1" applyProtection="1">
      <alignment horizontal="center" vertical="center" wrapText="1"/>
    </xf>
    <xf numFmtId="0" fontId="13" fillId="0" borderId="98" xfId="0" applyNumberFormat="1" applyFont="1" applyFill="1" applyBorder="1" applyAlignment="1" applyProtection="1">
      <alignment vertical="center" wrapText="1"/>
    </xf>
    <xf numFmtId="0" fontId="13" fillId="0" borderId="97" xfId="0" applyNumberFormat="1" applyFont="1" applyFill="1" applyBorder="1" applyAlignment="1" applyProtection="1">
      <alignment horizontal="center" vertical="center"/>
    </xf>
    <xf numFmtId="0" fontId="13" fillId="0" borderId="102" xfId="0" applyNumberFormat="1" applyFont="1" applyFill="1" applyBorder="1" applyAlignment="1" applyProtection="1">
      <alignment horizontal="center" vertical="center"/>
    </xf>
    <xf numFmtId="0" fontId="13" fillId="0" borderId="98" xfId="0" applyNumberFormat="1" applyFont="1" applyFill="1" applyBorder="1" applyAlignment="1" applyProtection="1">
      <alignment horizontal="center" vertical="center"/>
    </xf>
    <xf numFmtId="0" fontId="14" fillId="0" borderId="97" xfId="0" applyNumberFormat="1" applyFont="1" applyFill="1" applyBorder="1" applyAlignment="1" applyProtection="1">
      <alignment vertical="center" wrapText="1"/>
    </xf>
    <xf numFmtId="0" fontId="14" fillId="0" borderId="102" xfId="0" applyNumberFormat="1" applyFont="1" applyFill="1" applyBorder="1" applyAlignment="1" applyProtection="1">
      <alignment vertical="center" wrapText="1"/>
    </xf>
    <xf numFmtId="0" fontId="6" fillId="0" borderId="97" xfId="0" applyNumberFormat="1" applyFont="1" applyFill="1" applyBorder="1" applyAlignment="1" applyProtection="1">
      <alignment vertical="center" wrapText="1"/>
    </xf>
    <xf numFmtId="3" fontId="13" fillId="0" borderId="107" xfId="0" applyNumberFormat="1" applyFont="1" applyFill="1" applyBorder="1" applyAlignment="1" applyProtection="1">
      <alignment horizontal="center" vertical="center" wrapText="1"/>
    </xf>
    <xf numFmtId="3" fontId="13" fillId="0" borderId="105" xfId="0" applyNumberFormat="1" applyFont="1" applyFill="1" applyBorder="1" applyAlignment="1" applyProtection="1">
      <alignment horizontal="center" vertical="center" wrapText="1"/>
    </xf>
    <xf numFmtId="3" fontId="13" fillId="0" borderId="108" xfId="0" applyNumberFormat="1" applyFont="1" applyFill="1" applyBorder="1" applyAlignment="1" applyProtection="1">
      <alignment horizontal="center" vertical="center" wrapText="1"/>
    </xf>
    <xf numFmtId="0" fontId="13" fillId="0" borderId="110" xfId="0" applyNumberFormat="1" applyFont="1" applyFill="1" applyBorder="1" applyAlignment="1" applyProtection="1">
      <alignment horizontal="center" vertical="center" wrapText="1"/>
    </xf>
    <xf numFmtId="0" fontId="13" fillId="0" borderId="109" xfId="0" applyNumberFormat="1" applyFont="1" applyFill="1" applyBorder="1" applyAlignment="1" applyProtection="1">
      <alignment horizontal="center" vertical="center" wrapText="1"/>
    </xf>
    <xf numFmtId="0" fontId="13" fillId="0" borderId="104" xfId="0" applyNumberFormat="1" applyFont="1" applyFill="1" applyBorder="1" applyAlignment="1" applyProtection="1">
      <alignment horizontal="center" vertical="center" wrapText="1"/>
    </xf>
    <xf numFmtId="0" fontId="13" fillId="0" borderId="104" xfId="0" applyNumberFormat="1" applyFont="1" applyFill="1" applyBorder="1" applyAlignment="1" applyProtection="1">
      <alignment vertical="center" wrapText="1"/>
    </xf>
    <xf numFmtId="0" fontId="13" fillId="0" borderId="104" xfId="0" applyNumberFormat="1" applyFont="1" applyFill="1" applyBorder="1" applyAlignment="1" applyProtection="1">
      <alignment horizontal="center" vertical="center"/>
    </xf>
    <xf numFmtId="0" fontId="13" fillId="0" borderId="106" xfId="0" applyNumberFormat="1" applyFont="1" applyFill="1" applyBorder="1" applyAlignment="1" applyProtection="1">
      <alignment horizontal="center" vertical="center" wrapText="1"/>
    </xf>
    <xf numFmtId="0" fontId="13" fillId="0" borderId="106" xfId="0" applyNumberFormat="1" applyFont="1" applyFill="1" applyBorder="1" applyAlignment="1" applyProtection="1">
      <alignment vertical="center" wrapText="1"/>
    </xf>
    <xf numFmtId="0" fontId="13" fillId="0" borderId="106" xfId="0" applyNumberFormat="1" applyFont="1" applyFill="1" applyBorder="1" applyAlignment="1" applyProtection="1">
      <alignment horizontal="center" vertical="center"/>
    </xf>
    <xf numFmtId="3" fontId="13" fillId="0" borderId="111" xfId="0" applyNumberFormat="1" applyFont="1" applyFill="1" applyBorder="1" applyAlignment="1" applyProtection="1">
      <alignment horizontal="center" vertical="center" wrapText="1"/>
    </xf>
    <xf numFmtId="3" fontId="13" fillId="0" borderId="90" xfId="0" applyNumberFormat="1" applyFont="1" applyFill="1" applyBorder="1" applyAlignment="1" applyProtection="1">
      <alignment horizontal="center" vertical="center" wrapText="1"/>
    </xf>
    <xf numFmtId="0" fontId="6" fillId="0" borderId="106" xfId="0" applyNumberFormat="1" applyFont="1" applyFill="1" applyBorder="1" applyAlignment="1" applyProtection="1">
      <alignment vertical="center" wrapText="1"/>
    </xf>
    <xf numFmtId="0" fontId="6" fillId="0" borderId="104" xfId="0" applyNumberFormat="1" applyFont="1" applyFill="1" applyBorder="1" applyAlignment="1" applyProtection="1">
      <alignment vertical="center" wrapText="1"/>
    </xf>
    <xf numFmtId="0" fontId="6" fillId="0" borderId="98" xfId="0" applyNumberFormat="1" applyFont="1" applyFill="1" applyBorder="1" applyAlignment="1" applyProtection="1">
      <alignment vertical="center" wrapText="1"/>
    </xf>
    <xf numFmtId="0" fontId="13" fillId="0" borderId="106" xfId="0" applyNumberFormat="1" applyFont="1" applyFill="1" applyBorder="1" applyAlignment="1" applyProtection="1">
      <alignment horizontal="left" vertical="center" wrapText="1"/>
    </xf>
    <xf numFmtId="0" fontId="13" fillId="0" borderId="102" xfId="0" applyNumberFormat="1" applyFont="1" applyFill="1" applyBorder="1" applyAlignment="1" applyProtection="1">
      <alignment horizontal="left" vertical="center" wrapText="1"/>
    </xf>
    <xf numFmtId="0" fontId="13" fillId="0" borderId="104" xfId="0" applyNumberFormat="1" applyFont="1" applyFill="1" applyBorder="1" applyAlignment="1" applyProtection="1">
      <alignment horizontal="left" vertical="center" wrapText="1"/>
    </xf>
    <xf numFmtId="3" fontId="13" fillId="0" borderId="105" xfId="0" applyNumberFormat="1" applyFont="1" applyFill="1" applyBorder="1" applyAlignment="1" applyProtection="1">
      <alignment vertical="center" wrapText="1"/>
    </xf>
    <xf numFmtId="0" fontId="9" fillId="11" borderId="97" xfId="0" applyNumberFormat="1" applyFont="1" applyFill="1" applyBorder="1" applyAlignment="1" applyProtection="1">
      <alignment horizontal="center" vertical="center" wrapText="1"/>
    </xf>
    <xf numFmtId="0" fontId="9" fillId="11" borderId="102" xfId="0" applyNumberFormat="1" applyFont="1" applyFill="1" applyBorder="1" applyAlignment="1" applyProtection="1">
      <alignment horizontal="center" vertical="center" wrapText="1"/>
    </xf>
    <xf numFmtId="0" fontId="9" fillId="11" borderId="98" xfId="0" applyNumberFormat="1" applyFont="1" applyFill="1" applyBorder="1" applyAlignment="1" applyProtection="1">
      <alignment horizontal="center" vertical="center" wrapText="1"/>
    </xf>
    <xf numFmtId="0" fontId="13" fillId="0" borderId="86" xfId="0" applyNumberFormat="1" applyFont="1" applyFill="1" applyBorder="1" applyAlignment="1" applyProtection="1">
      <alignment horizontal="center"/>
    </xf>
    <xf numFmtId="0" fontId="13" fillId="0" borderId="78" xfId="0" applyNumberFormat="1" applyFont="1" applyFill="1" applyBorder="1" applyAlignment="1" applyProtection="1">
      <alignment horizontal="center"/>
    </xf>
    <xf numFmtId="0" fontId="13" fillId="0" borderId="112" xfId="0" applyNumberFormat="1" applyFont="1" applyFill="1" applyBorder="1" applyAlignment="1" applyProtection="1">
      <alignment horizontal="center"/>
    </xf>
    <xf numFmtId="0" fontId="13" fillId="0" borderId="96"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13" xfId="0" applyNumberFormat="1" applyFont="1" applyFill="1" applyBorder="1" applyAlignment="1" applyProtection="1">
      <alignment horizontal="center"/>
    </xf>
    <xf numFmtId="0" fontId="13" fillId="0" borderId="91" xfId="0" applyNumberFormat="1" applyFont="1" applyFill="1" applyBorder="1" applyAlignment="1" applyProtection="1">
      <alignment horizontal="center"/>
    </xf>
    <xf numFmtId="0" fontId="13" fillId="0" borderId="93" xfId="0" applyNumberFormat="1" applyFont="1" applyFill="1" applyBorder="1" applyAlignment="1" applyProtection="1">
      <alignment horizontal="center"/>
    </xf>
    <xf numFmtId="0" fontId="13" fillId="0" borderId="92" xfId="0" applyNumberFormat="1" applyFont="1" applyFill="1" applyBorder="1" applyAlignment="1" applyProtection="1">
      <alignment horizontal="center"/>
    </xf>
    <xf numFmtId="0" fontId="13" fillId="0" borderId="96" xfId="0" applyNumberFormat="1" applyFont="1" applyFill="1" applyBorder="1" applyAlignment="1" applyProtection="1">
      <alignment vertical="center" wrapText="1"/>
    </xf>
    <xf numFmtId="0" fontId="13" fillId="0" borderId="126" xfId="0" applyNumberFormat="1" applyFont="1" applyFill="1" applyBorder="1" applyAlignment="1" applyProtection="1">
      <alignment vertical="center" wrapText="1"/>
    </xf>
    <xf numFmtId="3" fontId="13" fillId="0" borderId="111" xfId="0" applyNumberFormat="1" applyFont="1" applyFill="1" applyBorder="1" applyAlignment="1" applyProtection="1">
      <alignment vertical="center" wrapText="1"/>
    </xf>
    <xf numFmtId="3" fontId="13" fillId="0" borderId="90" xfId="0" applyNumberFormat="1" applyFont="1" applyFill="1" applyBorder="1" applyAlignment="1" applyProtection="1">
      <alignment vertical="center" wrapText="1"/>
    </xf>
    <xf numFmtId="3" fontId="13" fillId="0" borderId="106" xfId="0" applyNumberFormat="1" applyFont="1" applyFill="1" applyBorder="1" applyAlignment="1" applyProtection="1">
      <alignment vertical="center" wrapText="1"/>
    </xf>
    <xf numFmtId="3" fontId="13" fillId="0" borderId="102" xfId="0" applyNumberFormat="1" applyFont="1" applyFill="1" applyBorder="1" applyAlignment="1" applyProtection="1">
      <alignment vertical="center" wrapText="1"/>
    </xf>
    <xf numFmtId="3" fontId="13" fillId="0" borderId="104" xfId="0" applyNumberFormat="1" applyFont="1" applyFill="1" applyBorder="1" applyAlignment="1" applyProtection="1">
      <alignment vertical="center" wrapText="1"/>
    </xf>
    <xf numFmtId="3" fontId="13" fillId="0" borderId="106" xfId="0" applyNumberFormat="1" applyFont="1" applyFill="1" applyBorder="1" applyAlignment="1" applyProtection="1">
      <alignment horizontal="center" vertical="center" wrapText="1"/>
    </xf>
    <xf numFmtId="3" fontId="13" fillId="0" borderId="102" xfId="0" applyNumberFormat="1" applyFont="1" applyFill="1" applyBorder="1" applyAlignment="1" applyProtection="1">
      <alignment horizontal="center" vertical="center" wrapText="1"/>
    </xf>
    <xf numFmtId="3" fontId="13" fillId="0" borderId="104" xfId="0" applyNumberFormat="1" applyFont="1" applyFill="1" applyBorder="1" applyAlignment="1" applyProtection="1">
      <alignment horizontal="center" vertical="center" wrapText="1"/>
    </xf>
    <xf numFmtId="3" fontId="6" fillId="0" borderId="111" xfId="0" applyNumberFormat="1" applyFont="1" applyFill="1" applyBorder="1" applyAlignment="1" applyProtection="1">
      <alignment vertical="center" wrapText="1"/>
    </xf>
    <xf numFmtId="3" fontId="6" fillId="0" borderId="105" xfId="0" applyNumberFormat="1" applyFont="1" applyFill="1" applyBorder="1" applyAlignment="1" applyProtection="1">
      <alignment vertical="center" wrapText="1"/>
    </xf>
    <xf numFmtId="3" fontId="6" fillId="0" borderId="90" xfId="0" applyNumberFormat="1" applyFont="1" applyFill="1" applyBorder="1" applyAlignment="1" applyProtection="1">
      <alignment vertical="center" wrapText="1"/>
    </xf>
    <xf numFmtId="0" fontId="13" fillId="0" borderId="95" xfId="0" applyNumberFormat="1" applyFont="1" applyFill="1" applyBorder="1" applyAlignment="1" applyProtection="1">
      <alignment horizontal="center" vertical="center" wrapText="1"/>
    </xf>
    <xf numFmtId="0" fontId="9" fillId="0" borderId="96" xfId="0" applyNumberFormat="1" applyFont="1" applyFill="1" applyBorder="1" applyAlignment="1" applyProtection="1">
      <alignment horizontal="center" vertical="center" wrapText="1"/>
    </xf>
    <xf numFmtId="0" fontId="9" fillId="0" borderId="126" xfId="0" applyNumberFormat="1" applyFont="1" applyFill="1" applyBorder="1" applyAlignment="1" applyProtection="1">
      <alignment horizontal="center" vertical="center" wrapText="1"/>
    </xf>
    <xf numFmtId="3" fontId="13" fillId="0" borderId="107" xfId="0" applyNumberFormat="1" applyFont="1" applyFill="1" applyBorder="1" applyAlignment="1" applyProtection="1">
      <alignment vertical="center" wrapText="1"/>
    </xf>
    <xf numFmtId="3" fontId="13" fillId="0" borderId="108" xfId="0" applyNumberFormat="1" applyFont="1" applyFill="1" applyBorder="1" applyAlignment="1" applyProtection="1">
      <alignment vertical="center" wrapText="1"/>
    </xf>
    <xf numFmtId="3" fontId="13" fillId="0" borderId="98" xfId="0" applyNumberFormat="1" applyFont="1" applyFill="1" applyBorder="1" applyAlignment="1" applyProtection="1">
      <alignment vertical="center" wrapText="1"/>
    </xf>
    <xf numFmtId="3" fontId="13" fillId="0" borderId="98" xfId="0" applyNumberFormat="1" applyFont="1" applyFill="1" applyBorder="1" applyAlignment="1" applyProtection="1">
      <alignment horizontal="center" vertical="center" wrapText="1"/>
    </xf>
    <xf numFmtId="0" fontId="13" fillId="0" borderId="108" xfId="0" applyNumberFormat="1" applyFont="1" applyFill="1" applyBorder="1" applyAlignment="1" applyProtection="1">
      <alignment vertical="center" wrapText="1"/>
    </xf>
    <xf numFmtId="3" fontId="13" fillId="0" borderId="97" xfId="0" applyNumberFormat="1" applyFont="1" applyFill="1" applyBorder="1" applyAlignment="1" applyProtection="1">
      <alignment vertical="center" wrapText="1"/>
    </xf>
    <xf numFmtId="3" fontId="13" fillId="0" borderId="97" xfId="0" applyNumberFormat="1" applyFont="1" applyFill="1" applyBorder="1" applyAlignment="1" applyProtection="1">
      <alignment horizontal="center" vertical="center" wrapText="1"/>
    </xf>
    <xf numFmtId="0" fontId="13" fillId="0" borderId="94" xfId="0" applyNumberFormat="1" applyFont="1" applyFill="1" applyBorder="1" applyAlignment="1" applyProtection="1">
      <alignment horizontal="center" vertical="center" wrapText="1"/>
    </xf>
    <xf numFmtId="0" fontId="13" fillId="0" borderId="42" xfId="0" applyNumberFormat="1" applyFont="1" applyFill="1" applyBorder="1" applyAlignment="1" applyProtection="1">
      <alignment horizontal="center" vertical="center" wrapText="1"/>
    </xf>
    <xf numFmtId="0" fontId="13" fillId="0" borderId="96" xfId="0" applyNumberFormat="1" applyFont="1" applyFill="1" applyBorder="1" applyAlignment="1" applyProtection="1">
      <alignment horizontal="center" vertical="center" wrapText="1"/>
    </xf>
    <xf numFmtId="0" fontId="13" fillId="0" borderId="126" xfId="0" applyNumberFormat="1" applyFont="1" applyFill="1" applyBorder="1" applyAlignment="1" applyProtection="1">
      <alignment horizontal="center" vertical="center" wrapText="1"/>
    </xf>
    <xf numFmtId="191" fontId="13" fillId="12" borderId="97" xfId="0" applyNumberFormat="1" applyFont="1" applyFill="1" applyBorder="1" applyAlignment="1" applyProtection="1">
      <alignment horizontal="center" vertical="center" wrapText="1"/>
    </xf>
    <xf numFmtId="191" fontId="13" fillId="12" borderId="102" xfId="0" applyNumberFormat="1" applyFont="1" applyFill="1" applyBorder="1" applyAlignment="1" applyProtection="1">
      <alignment horizontal="center" vertical="center" wrapText="1"/>
    </xf>
    <xf numFmtId="191" fontId="13" fillId="12" borderId="98" xfId="0" applyNumberFormat="1" applyFont="1" applyFill="1" applyBorder="1" applyAlignment="1" applyProtection="1">
      <alignment horizontal="center" vertical="center" wrapText="1"/>
    </xf>
    <xf numFmtId="3" fontId="13" fillId="12" borderId="97" xfId="0" applyNumberFormat="1" applyFont="1" applyFill="1" applyBorder="1" applyAlignment="1" applyProtection="1">
      <alignment horizontal="center" vertical="center" wrapText="1"/>
    </xf>
    <xf numFmtId="3" fontId="13" fillId="12" borderId="102" xfId="0" applyNumberFormat="1" applyFont="1" applyFill="1" applyBorder="1" applyAlignment="1" applyProtection="1">
      <alignment horizontal="center" vertical="center" wrapText="1"/>
    </xf>
    <xf numFmtId="3" fontId="13" fillId="12" borderId="98" xfId="0" applyNumberFormat="1" applyFont="1" applyFill="1" applyBorder="1" applyAlignment="1" applyProtection="1">
      <alignment horizontal="center" vertical="center" wrapText="1"/>
    </xf>
    <xf numFmtId="0" fontId="13" fillId="12" borderId="97" xfId="0" applyNumberFormat="1" applyFont="1" applyFill="1" applyBorder="1" applyAlignment="1" applyProtection="1">
      <alignment horizontal="center" vertical="center" wrapText="1"/>
    </xf>
    <xf numFmtId="0" fontId="13" fillId="12" borderId="102" xfId="0" applyNumberFormat="1" applyFont="1" applyFill="1" applyBorder="1" applyAlignment="1" applyProtection="1">
      <alignment horizontal="center" vertical="center" wrapText="1"/>
    </xf>
    <xf numFmtId="0" fontId="13" fillId="12" borderId="98" xfId="0" applyNumberFormat="1" applyFont="1" applyFill="1" applyBorder="1" applyAlignment="1" applyProtection="1">
      <alignment horizontal="center" vertical="center" wrapText="1"/>
    </xf>
    <xf numFmtId="3" fontId="13" fillId="12" borderId="107" xfId="0" applyNumberFormat="1" applyFont="1" applyFill="1" applyBorder="1" applyAlignment="1" applyProtection="1">
      <alignment horizontal="center" vertical="center" wrapText="1"/>
    </xf>
    <xf numFmtId="3" fontId="13" fillId="12" borderId="105" xfId="0" applyNumberFormat="1" applyFont="1" applyFill="1" applyBorder="1" applyAlignment="1" applyProtection="1">
      <alignment horizontal="center" vertical="center" wrapText="1"/>
    </xf>
    <xf numFmtId="3" fontId="13" fillId="12" borderId="108" xfId="0" applyNumberFormat="1" applyFont="1" applyFill="1" applyBorder="1" applyAlignment="1" applyProtection="1">
      <alignment horizontal="center" vertical="center" wrapText="1"/>
    </xf>
    <xf numFmtId="0" fontId="4" fillId="0" borderId="97" xfId="0" applyNumberFormat="1" applyFont="1" applyFill="1" applyBorder="1" applyAlignment="1" applyProtection="1">
      <alignment horizontal="center"/>
    </xf>
    <xf numFmtId="0" fontId="4" fillId="0" borderId="102" xfId="0" applyNumberFormat="1" applyFont="1" applyFill="1" applyBorder="1" applyAlignment="1" applyProtection="1">
      <alignment horizontal="center"/>
    </xf>
    <xf numFmtId="0" fontId="4" fillId="0" borderId="98" xfId="0" applyNumberFormat="1" applyFont="1" applyFill="1" applyBorder="1" applyAlignment="1" applyProtection="1">
      <alignment horizontal="center"/>
    </xf>
    <xf numFmtId="191" fontId="13" fillId="0" borderId="97" xfId="0" applyNumberFormat="1" applyFont="1" applyFill="1" applyBorder="1" applyAlignment="1" applyProtection="1">
      <alignment vertical="center" wrapText="1"/>
    </xf>
    <xf numFmtId="191" fontId="13" fillId="0" borderId="102" xfId="0" applyNumberFormat="1" applyFont="1" applyFill="1" applyBorder="1" applyAlignment="1" applyProtection="1">
      <alignment vertical="center" wrapText="1"/>
    </xf>
    <xf numFmtId="191" fontId="13" fillId="0" borderId="98" xfId="0" applyNumberFormat="1" applyFont="1" applyFill="1" applyBorder="1" applyAlignment="1" applyProtection="1">
      <alignment vertical="center" wrapText="1"/>
    </xf>
    <xf numFmtId="191" fontId="13" fillId="0" borderId="97" xfId="0" applyNumberFormat="1" applyFont="1" applyFill="1" applyBorder="1" applyAlignment="1" applyProtection="1">
      <alignment horizontal="center" vertical="center" wrapText="1"/>
    </xf>
    <xf numFmtId="191" fontId="13" fillId="0" borderId="102" xfId="0" applyNumberFormat="1" applyFont="1" applyFill="1" applyBorder="1" applyAlignment="1" applyProtection="1">
      <alignment horizontal="center" vertical="center" wrapText="1"/>
    </xf>
    <xf numFmtId="191" fontId="13" fillId="0" borderId="98" xfId="0" applyNumberFormat="1" applyFont="1" applyFill="1" applyBorder="1" applyAlignment="1" applyProtection="1">
      <alignment horizontal="center" vertical="center" wrapText="1"/>
    </xf>
    <xf numFmtId="0" fontId="9" fillId="0" borderId="42" xfId="0" applyNumberFormat="1" applyFont="1" applyFill="1" applyBorder="1" applyAlignment="1" applyProtection="1">
      <alignment horizontal="center" vertical="center" wrapText="1"/>
    </xf>
    <xf numFmtId="0" fontId="13" fillId="0" borderId="97" xfId="0" applyNumberFormat="1" applyFont="1" applyFill="1" applyBorder="1" applyAlignment="1" applyProtection="1">
      <alignment horizontal="justify" vertical="center" wrapText="1"/>
    </xf>
    <xf numFmtId="0" fontId="13" fillId="0" borderId="102" xfId="0" applyNumberFormat="1" applyFont="1" applyFill="1" applyBorder="1" applyAlignment="1" applyProtection="1">
      <alignment horizontal="justify" vertical="center" wrapText="1"/>
    </xf>
    <xf numFmtId="0" fontId="13" fillId="0" borderId="98" xfId="0" applyNumberFormat="1" applyFont="1" applyFill="1" applyBorder="1" applyAlignment="1" applyProtection="1">
      <alignment horizontal="justify" vertical="center" wrapText="1"/>
    </xf>
    <xf numFmtId="0" fontId="6" fillId="0" borderId="114" xfId="0" applyNumberFormat="1" applyFont="1" applyFill="1" applyBorder="1" applyAlignment="1" applyProtection="1">
      <alignment horizontal="justify" vertical="center" wrapText="1"/>
    </xf>
    <xf numFmtId="0" fontId="6" fillId="0" borderId="116" xfId="0" applyNumberFormat="1" applyFont="1" applyFill="1" applyBorder="1" applyAlignment="1" applyProtection="1">
      <alignment horizontal="justify" vertical="center" wrapText="1"/>
    </xf>
    <xf numFmtId="0" fontId="6" fillId="0" borderId="115" xfId="0" applyNumberFormat="1" applyFont="1" applyFill="1" applyBorder="1" applyAlignment="1" applyProtection="1">
      <alignment horizontal="justify" vertical="center" wrapText="1"/>
    </xf>
    <xf numFmtId="0" fontId="6" fillId="0" borderId="117" xfId="0" applyNumberFormat="1" applyFont="1" applyFill="1" applyBorder="1" applyAlignment="1" applyProtection="1">
      <alignment horizontal="justify" vertical="center" wrapText="1"/>
    </xf>
    <xf numFmtId="0" fontId="6" fillId="0" borderId="62" xfId="0" applyNumberFormat="1" applyFont="1" applyFill="1" applyBorder="1" applyAlignment="1" applyProtection="1">
      <alignment horizontal="justify" vertical="center" wrapText="1"/>
    </xf>
    <xf numFmtId="0" fontId="6" fillId="0" borderId="118" xfId="0" applyNumberFormat="1" applyFont="1" applyFill="1" applyBorder="1" applyAlignment="1" applyProtection="1">
      <alignment horizontal="justify" vertical="center" wrapText="1"/>
    </xf>
    <xf numFmtId="0" fontId="13" fillId="0" borderId="119" xfId="0" applyNumberFormat="1" applyFont="1" applyFill="1" applyBorder="1" applyAlignment="1" applyProtection="1">
      <alignment horizontal="center" vertical="center" wrapText="1"/>
    </xf>
    <xf numFmtId="0" fontId="13" fillId="0" borderId="121" xfId="0" applyNumberFormat="1" applyFont="1" applyFill="1" applyBorder="1" applyAlignment="1" applyProtection="1">
      <alignment horizontal="center" vertical="center" wrapText="1"/>
    </xf>
    <xf numFmtId="0" fontId="13" fillId="0" borderId="120" xfId="0" applyNumberFormat="1" applyFont="1" applyFill="1" applyBorder="1" applyAlignment="1" applyProtection="1">
      <alignment horizontal="center" vertical="center" wrapText="1"/>
    </xf>
    <xf numFmtId="0" fontId="11" fillId="5" borderId="73" xfId="0" applyNumberFormat="1" applyFont="1" applyFill="1" applyBorder="1" applyAlignment="1" applyProtection="1">
      <alignment horizontal="center" vertical="center" wrapText="1"/>
    </xf>
    <xf numFmtId="0" fontId="11" fillId="5" borderId="0" xfId="0" applyNumberFormat="1" applyFont="1" applyFill="1" applyBorder="1" applyAlignment="1" applyProtection="1">
      <alignment horizontal="center" vertical="center" wrapText="1"/>
    </xf>
    <xf numFmtId="0" fontId="11" fillId="5" borderId="113" xfId="0" applyNumberFormat="1" applyFont="1" applyFill="1" applyBorder="1" applyAlignment="1" applyProtection="1">
      <alignment horizontal="center" vertical="center" wrapText="1"/>
    </xf>
    <xf numFmtId="0" fontId="11" fillId="5" borderId="71" xfId="0" applyNumberFormat="1" applyFont="1" applyFill="1" applyBorder="1" applyAlignment="1" applyProtection="1">
      <alignment horizontal="center" vertical="center" wrapText="1"/>
    </xf>
    <xf numFmtId="0" fontId="11" fillId="5" borderId="72" xfId="0" applyNumberFormat="1" applyFont="1" applyFill="1" applyBorder="1" applyAlignment="1" applyProtection="1">
      <alignment horizontal="center" vertical="center" wrapText="1"/>
    </xf>
    <xf numFmtId="0" fontId="11" fillId="5" borderId="123" xfId="0" applyNumberFormat="1" applyFont="1" applyFill="1" applyBorder="1" applyAlignment="1" applyProtection="1">
      <alignment horizontal="center" vertical="center" wrapText="1"/>
    </xf>
    <xf numFmtId="0" fontId="2" fillId="5" borderId="96" xfId="0" applyNumberFormat="1" applyFont="1" applyFill="1" applyBorder="1" applyAlignment="1" applyProtection="1">
      <alignment horizontal="center" vertical="center" wrapText="1"/>
    </xf>
    <xf numFmtId="0" fontId="2" fillId="5" borderId="0" xfId="0" applyNumberFormat="1" applyFont="1" applyFill="1" applyBorder="1" applyAlignment="1" applyProtection="1">
      <alignment horizontal="center" vertical="center" wrapText="1"/>
    </xf>
    <xf numFmtId="0" fontId="2" fillId="5" borderId="113" xfId="0" applyNumberFormat="1" applyFont="1" applyFill="1" applyBorder="1" applyAlignment="1" applyProtection="1">
      <alignment horizontal="center" vertical="center" wrapText="1"/>
    </xf>
    <xf numFmtId="0" fontId="2" fillId="5" borderId="126" xfId="0" applyNumberFormat="1" applyFont="1" applyFill="1" applyBorder="1" applyAlignment="1" applyProtection="1">
      <alignment horizontal="center" vertical="center" wrapText="1"/>
    </xf>
    <xf numFmtId="0" fontId="2" fillId="5" borderId="72" xfId="0" applyNumberFormat="1" applyFont="1" applyFill="1" applyBorder="1" applyAlignment="1" applyProtection="1">
      <alignment horizontal="center" vertical="center" wrapText="1"/>
    </xf>
    <xf numFmtId="0" fontId="2" fillId="5" borderId="123" xfId="0" applyNumberFormat="1" applyFont="1" applyFill="1" applyBorder="1" applyAlignment="1" applyProtection="1">
      <alignment horizontal="center" vertical="center" wrapText="1"/>
    </xf>
    <xf numFmtId="0" fontId="44" fillId="14" borderId="129" xfId="0" applyNumberFormat="1" applyFont="1" applyFill="1" applyBorder="1" applyAlignment="1" applyProtection="1">
      <alignment horizontal="center" vertical="center"/>
    </xf>
    <xf numFmtId="0" fontId="44" fillId="14" borderId="81" xfId="0" applyNumberFormat="1" applyFont="1" applyFill="1" applyBorder="1" applyAlignment="1" applyProtection="1">
      <alignment horizontal="center" vertical="center"/>
    </xf>
    <xf numFmtId="0" fontId="44" fillId="14" borderId="127" xfId="0" applyNumberFormat="1" applyFont="1" applyFill="1" applyBorder="1" applyAlignment="1" applyProtection="1">
      <alignment horizontal="center" vertical="center"/>
    </xf>
    <xf numFmtId="0" fontId="44" fillId="14" borderId="129" xfId="0" applyNumberFormat="1" applyFont="1" applyFill="1" applyBorder="1" applyAlignment="1" applyProtection="1">
      <alignment horizontal="center" vertical="center" wrapText="1"/>
    </xf>
    <xf numFmtId="0" fontId="44" fillId="14" borderId="81" xfId="0" applyNumberFormat="1" applyFont="1" applyFill="1" applyBorder="1" applyAlignment="1" applyProtection="1">
      <alignment horizontal="center" vertical="center" wrapText="1"/>
    </xf>
    <xf numFmtId="0" fontId="44" fillId="14" borderId="127" xfId="0" applyNumberFormat="1" applyFont="1" applyFill="1" applyBorder="1" applyAlignment="1" applyProtection="1">
      <alignment horizontal="center" vertical="center" wrapText="1"/>
    </xf>
    <xf numFmtId="0" fontId="30" fillId="0" borderId="129" xfId="0" applyNumberFormat="1" applyFont="1" applyFill="1" applyBorder="1" applyAlignment="1" applyProtection="1">
      <alignment horizontal="center" vertical="center"/>
    </xf>
    <xf numFmtId="0" fontId="30" fillId="0" borderId="81" xfId="0" applyNumberFormat="1" applyFont="1" applyFill="1" applyBorder="1" applyAlignment="1" applyProtection="1">
      <alignment horizontal="center" vertical="center"/>
    </xf>
    <xf numFmtId="0" fontId="30" fillId="0" borderId="127" xfId="0" applyNumberFormat="1" applyFont="1" applyFill="1" applyBorder="1" applyAlignment="1" applyProtection="1">
      <alignment horizontal="center" vertical="center"/>
    </xf>
    <xf numFmtId="0" fontId="8" fillId="5" borderId="46"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8" fillId="5" borderId="45" xfId="0" applyFont="1" applyFill="1" applyBorder="1" applyAlignment="1">
      <alignment horizontal="left" vertical="center" wrapText="1"/>
    </xf>
    <xf numFmtId="0" fontId="8" fillId="5" borderId="47"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48" xfId="0" applyFont="1" applyFill="1" applyBorder="1" applyAlignment="1">
      <alignment horizontal="left" vertical="center" wrapText="1"/>
    </xf>
  </cellXfs>
  <cellStyles count="313">
    <cellStyle name="Coma 2" xfId="1" xr:uid="{00000000-0005-0000-0000-000000000000}"/>
    <cellStyle name="Coma 2 2" xfId="2" xr:uid="{00000000-0005-0000-0000-000001000000}"/>
    <cellStyle name="Énfasis1 2" xfId="159" xr:uid="{00000000-0005-0000-0000-000002000000}"/>
    <cellStyle name="Énfasis1 2 2" xfId="166" xr:uid="{00000000-0005-0000-0000-000003000000}"/>
    <cellStyle name="Millares" xfId="312" builtinId="3"/>
    <cellStyle name="Millares [0]" xfId="310" builtinId="6"/>
    <cellStyle name="Millares 2" xfId="3" xr:uid="{00000000-0005-0000-0000-000006000000}"/>
    <cellStyle name="Millares 2 2" xfId="4" xr:uid="{00000000-0005-0000-0000-000007000000}"/>
    <cellStyle name="Millares 2 3" xfId="158" xr:uid="{00000000-0005-0000-0000-000008000000}"/>
    <cellStyle name="Millares 2 4" xfId="25" xr:uid="{00000000-0005-0000-0000-000009000000}"/>
    <cellStyle name="Millares 3" xfId="5" xr:uid="{00000000-0005-0000-0000-00000A000000}"/>
    <cellStyle name="Millares 3 2" xfId="6" xr:uid="{00000000-0005-0000-0000-00000B000000}"/>
    <cellStyle name="Millares 3 3" xfId="26" xr:uid="{00000000-0005-0000-0000-00000C000000}"/>
    <cellStyle name="Millares 4" xfId="7" xr:uid="{00000000-0005-0000-0000-00000D000000}"/>
    <cellStyle name="Millares 5" xfId="144" xr:uid="{00000000-0005-0000-0000-00000E000000}"/>
    <cellStyle name="Millares 6" xfId="162" xr:uid="{00000000-0005-0000-0000-00000F000000}"/>
    <cellStyle name="Moneda [0]" xfId="24" builtinId="7"/>
    <cellStyle name="Moneda [0] 2" xfId="164" xr:uid="{00000000-0005-0000-0000-000011000000}"/>
    <cellStyle name="Moneda [0] 2 2" xfId="303" xr:uid="{00000000-0005-0000-0000-000012000000}"/>
    <cellStyle name="Moneda [0] 3" xfId="308" xr:uid="{00000000-0005-0000-0000-000013000000}"/>
    <cellStyle name="Moneda 10" xfId="139" xr:uid="{00000000-0005-0000-0000-000014000000}"/>
    <cellStyle name="Moneda 10 2" xfId="285" xr:uid="{00000000-0005-0000-0000-000015000000}"/>
    <cellStyle name="Moneda 11" xfId="152" xr:uid="{00000000-0005-0000-0000-000016000000}"/>
    <cellStyle name="Moneda 11 2" xfId="297" xr:uid="{00000000-0005-0000-0000-000017000000}"/>
    <cellStyle name="Moneda 12" xfId="170" xr:uid="{00000000-0005-0000-0000-000018000000}"/>
    <cellStyle name="Moneda 12 2" xfId="306" xr:uid="{00000000-0005-0000-0000-000019000000}"/>
    <cellStyle name="Moneda 13" xfId="154" xr:uid="{00000000-0005-0000-0000-00001A000000}"/>
    <cellStyle name="Moneda 13 2" xfId="299" xr:uid="{00000000-0005-0000-0000-00001B000000}"/>
    <cellStyle name="Moneda 14" xfId="143" xr:uid="{00000000-0005-0000-0000-00001C000000}"/>
    <cellStyle name="Moneda 14 2" xfId="288" xr:uid="{00000000-0005-0000-0000-00001D000000}"/>
    <cellStyle name="Moneda 15" xfId="150" xr:uid="{00000000-0005-0000-0000-00001E000000}"/>
    <cellStyle name="Moneda 15 2" xfId="295" xr:uid="{00000000-0005-0000-0000-00001F000000}"/>
    <cellStyle name="Moneda 16" xfId="169" xr:uid="{00000000-0005-0000-0000-000020000000}"/>
    <cellStyle name="Moneda 16 2" xfId="305" xr:uid="{00000000-0005-0000-0000-000021000000}"/>
    <cellStyle name="Moneda 17" xfId="155" xr:uid="{00000000-0005-0000-0000-000022000000}"/>
    <cellStyle name="Moneda 17 2" xfId="300" xr:uid="{00000000-0005-0000-0000-000023000000}"/>
    <cellStyle name="Moneda 18" xfId="151" xr:uid="{00000000-0005-0000-0000-000024000000}"/>
    <cellStyle name="Moneda 18 2" xfId="296" xr:uid="{00000000-0005-0000-0000-000025000000}"/>
    <cellStyle name="Moneda 19" xfId="171" xr:uid="{00000000-0005-0000-0000-000026000000}"/>
    <cellStyle name="Moneda 19 2" xfId="307" xr:uid="{00000000-0005-0000-0000-000027000000}"/>
    <cellStyle name="Moneda 2" xfId="8" xr:uid="{00000000-0005-0000-0000-000028000000}"/>
    <cellStyle name="Moneda 2 2" xfId="9" xr:uid="{00000000-0005-0000-0000-000029000000}"/>
    <cellStyle name="Moneda 2 2 2" xfId="10" xr:uid="{00000000-0005-0000-0000-00002A000000}"/>
    <cellStyle name="Moneda 2 2 3" xfId="161" xr:uid="{00000000-0005-0000-0000-00002B000000}"/>
    <cellStyle name="Moneda 2 2 3 2" xfId="301" xr:uid="{00000000-0005-0000-0000-00002C000000}"/>
    <cellStyle name="Moneda 2 3" xfId="11" xr:uid="{00000000-0005-0000-0000-00002D000000}"/>
    <cellStyle name="Moneda 2 3 10" xfId="146" xr:uid="{00000000-0005-0000-0000-00002E000000}"/>
    <cellStyle name="Moneda 2 3 10 2" xfId="291" xr:uid="{00000000-0005-0000-0000-00002F000000}"/>
    <cellStyle name="Moneda 2 3 11" xfId="173" xr:uid="{00000000-0005-0000-0000-000030000000}"/>
    <cellStyle name="Moneda 2 3 2" xfId="28" xr:uid="{00000000-0005-0000-0000-000031000000}"/>
    <cellStyle name="Moneda 2 3 2 2" xfId="32" xr:uid="{00000000-0005-0000-0000-000032000000}"/>
    <cellStyle name="Moneda 2 3 2 2 2" xfId="34" xr:uid="{00000000-0005-0000-0000-000033000000}"/>
    <cellStyle name="Moneda 2 3 2 2 2 2" xfId="35" xr:uid="{00000000-0005-0000-0000-000034000000}"/>
    <cellStyle name="Moneda 2 3 2 2 2 2 2" xfId="83" xr:uid="{00000000-0005-0000-0000-000035000000}"/>
    <cellStyle name="Moneda 2 3 2 2 2 2 2 2" xfId="229" xr:uid="{00000000-0005-0000-0000-000036000000}"/>
    <cellStyle name="Moneda 2 3 2 2 2 2 3" xfId="181" xr:uid="{00000000-0005-0000-0000-000037000000}"/>
    <cellStyle name="Moneda 2 3 2 2 2 3" xfId="84" xr:uid="{00000000-0005-0000-0000-000038000000}"/>
    <cellStyle name="Moneda 2 3 2 2 2 3 2" xfId="230" xr:uid="{00000000-0005-0000-0000-000039000000}"/>
    <cellStyle name="Moneda 2 3 2 2 2 4" xfId="180" xr:uid="{00000000-0005-0000-0000-00003A000000}"/>
    <cellStyle name="Moneda 2 3 2 2 3" xfId="36" xr:uid="{00000000-0005-0000-0000-00003B000000}"/>
    <cellStyle name="Moneda 2 3 2 2 3 2" xfId="37" xr:uid="{00000000-0005-0000-0000-00003C000000}"/>
    <cellStyle name="Moneda 2 3 2 2 3 2 2" xfId="85" xr:uid="{00000000-0005-0000-0000-00003D000000}"/>
    <cellStyle name="Moneda 2 3 2 2 3 2 2 2" xfId="231" xr:uid="{00000000-0005-0000-0000-00003E000000}"/>
    <cellStyle name="Moneda 2 3 2 2 3 2 3" xfId="183" xr:uid="{00000000-0005-0000-0000-00003F000000}"/>
    <cellStyle name="Moneda 2 3 2 2 3 3" xfId="86" xr:uid="{00000000-0005-0000-0000-000040000000}"/>
    <cellStyle name="Moneda 2 3 2 2 3 3 2" xfId="232" xr:uid="{00000000-0005-0000-0000-000041000000}"/>
    <cellStyle name="Moneda 2 3 2 2 3 4" xfId="182" xr:uid="{00000000-0005-0000-0000-000042000000}"/>
    <cellStyle name="Moneda 2 3 2 2 4" xfId="38" xr:uid="{00000000-0005-0000-0000-000043000000}"/>
    <cellStyle name="Moneda 2 3 2 2 4 2" xfId="39" xr:uid="{00000000-0005-0000-0000-000044000000}"/>
    <cellStyle name="Moneda 2 3 2 2 4 2 2" xfId="87" xr:uid="{00000000-0005-0000-0000-000045000000}"/>
    <cellStyle name="Moneda 2 3 2 2 4 2 2 2" xfId="233" xr:uid="{00000000-0005-0000-0000-000046000000}"/>
    <cellStyle name="Moneda 2 3 2 2 4 2 3" xfId="185" xr:uid="{00000000-0005-0000-0000-000047000000}"/>
    <cellStyle name="Moneda 2 3 2 2 4 3" xfId="88" xr:uid="{00000000-0005-0000-0000-000048000000}"/>
    <cellStyle name="Moneda 2 3 2 2 4 3 2" xfId="234" xr:uid="{00000000-0005-0000-0000-000049000000}"/>
    <cellStyle name="Moneda 2 3 2 2 4 4" xfId="184" xr:uid="{00000000-0005-0000-0000-00004A000000}"/>
    <cellStyle name="Moneda 2 3 2 2 5" xfId="40" xr:uid="{00000000-0005-0000-0000-00004B000000}"/>
    <cellStyle name="Moneda 2 3 2 2 5 2" xfId="89" xr:uid="{00000000-0005-0000-0000-00004C000000}"/>
    <cellStyle name="Moneda 2 3 2 2 5 2 2" xfId="235" xr:uid="{00000000-0005-0000-0000-00004D000000}"/>
    <cellStyle name="Moneda 2 3 2 2 5 3" xfId="186" xr:uid="{00000000-0005-0000-0000-00004E000000}"/>
    <cellStyle name="Moneda 2 3 2 2 6" xfId="90" xr:uid="{00000000-0005-0000-0000-00004F000000}"/>
    <cellStyle name="Moneda 2 3 2 2 6 2" xfId="236" xr:uid="{00000000-0005-0000-0000-000050000000}"/>
    <cellStyle name="Moneda 2 3 2 2 7" xfId="178" xr:uid="{00000000-0005-0000-0000-000051000000}"/>
    <cellStyle name="Moneda 2 3 2 3" xfId="41" xr:uid="{00000000-0005-0000-0000-000052000000}"/>
    <cellStyle name="Moneda 2 3 2 3 2" xfId="42" xr:uid="{00000000-0005-0000-0000-000053000000}"/>
    <cellStyle name="Moneda 2 3 2 3 2 2" xfId="91" xr:uid="{00000000-0005-0000-0000-000054000000}"/>
    <cellStyle name="Moneda 2 3 2 3 2 2 2" xfId="237" xr:uid="{00000000-0005-0000-0000-000055000000}"/>
    <cellStyle name="Moneda 2 3 2 3 2 3" xfId="188" xr:uid="{00000000-0005-0000-0000-000056000000}"/>
    <cellStyle name="Moneda 2 3 2 3 3" xfId="92" xr:uid="{00000000-0005-0000-0000-000057000000}"/>
    <cellStyle name="Moneda 2 3 2 3 3 2" xfId="238" xr:uid="{00000000-0005-0000-0000-000058000000}"/>
    <cellStyle name="Moneda 2 3 2 3 4" xfId="187" xr:uid="{00000000-0005-0000-0000-000059000000}"/>
    <cellStyle name="Moneda 2 3 2 4" xfId="43" xr:uid="{00000000-0005-0000-0000-00005A000000}"/>
    <cellStyle name="Moneda 2 3 2 4 2" xfId="44" xr:uid="{00000000-0005-0000-0000-00005B000000}"/>
    <cellStyle name="Moneda 2 3 2 4 2 2" xfId="93" xr:uid="{00000000-0005-0000-0000-00005C000000}"/>
    <cellStyle name="Moneda 2 3 2 4 2 2 2" xfId="239" xr:uid="{00000000-0005-0000-0000-00005D000000}"/>
    <cellStyle name="Moneda 2 3 2 4 2 3" xfId="190" xr:uid="{00000000-0005-0000-0000-00005E000000}"/>
    <cellStyle name="Moneda 2 3 2 4 3" xfId="94" xr:uid="{00000000-0005-0000-0000-00005F000000}"/>
    <cellStyle name="Moneda 2 3 2 4 3 2" xfId="240" xr:uid="{00000000-0005-0000-0000-000060000000}"/>
    <cellStyle name="Moneda 2 3 2 4 4" xfId="189" xr:uid="{00000000-0005-0000-0000-000061000000}"/>
    <cellStyle name="Moneda 2 3 2 5" xfId="45" xr:uid="{00000000-0005-0000-0000-000062000000}"/>
    <cellStyle name="Moneda 2 3 2 5 2" xfId="46" xr:uid="{00000000-0005-0000-0000-000063000000}"/>
    <cellStyle name="Moneda 2 3 2 5 2 2" xfId="95" xr:uid="{00000000-0005-0000-0000-000064000000}"/>
    <cellStyle name="Moneda 2 3 2 5 2 2 2" xfId="241" xr:uid="{00000000-0005-0000-0000-000065000000}"/>
    <cellStyle name="Moneda 2 3 2 5 2 3" xfId="192" xr:uid="{00000000-0005-0000-0000-000066000000}"/>
    <cellStyle name="Moneda 2 3 2 5 3" xfId="96" xr:uid="{00000000-0005-0000-0000-000067000000}"/>
    <cellStyle name="Moneda 2 3 2 5 3 2" xfId="242" xr:uid="{00000000-0005-0000-0000-000068000000}"/>
    <cellStyle name="Moneda 2 3 2 5 4" xfId="191" xr:uid="{00000000-0005-0000-0000-000069000000}"/>
    <cellStyle name="Moneda 2 3 2 6" xfId="47" xr:uid="{00000000-0005-0000-0000-00006A000000}"/>
    <cellStyle name="Moneda 2 3 2 6 2" xfId="97" xr:uid="{00000000-0005-0000-0000-00006B000000}"/>
    <cellStyle name="Moneda 2 3 2 6 2 2" xfId="243" xr:uid="{00000000-0005-0000-0000-00006C000000}"/>
    <cellStyle name="Moneda 2 3 2 6 3" xfId="193" xr:uid="{00000000-0005-0000-0000-00006D000000}"/>
    <cellStyle name="Moneda 2 3 2 7" xfId="98" xr:uid="{00000000-0005-0000-0000-00006E000000}"/>
    <cellStyle name="Moneda 2 3 2 7 2" xfId="244" xr:uid="{00000000-0005-0000-0000-00006F000000}"/>
    <cellStyle name="Moneda 2 3 2 8" xfId="174" xr:uid="{00000000-0005-0000-0000-000070000000}"/>
    <cellStyle name="Moneda 2 3 3" xfId="30" xr:uid="{00000000-0005-0000-0000-000071000000}"/>
    <cellStyle name="Moneda 2 3 3 2" xfId="48" xr:uid="{00000000-0005-0000-0000-000072000000}"/>
    <cellStyle name="Moneda 2 3 3 2 2" xfId="49" xr:uid="{00000000-0005-0000-0000-000073000000}"/>
    <cellStyle name="Moneda 2 3 3 2 2 2" xfId="99" xr:uid="{00000000-0005-0000-0000-000074000000}"/>
    <cellStyle name="Moneda 2 3 3 2 2 2 2" xfId="245" xr:uid="{00000000-0005-0000-0000-000075000000}"/>
    <cellStyle name="Moneda 2 3 3 2 2 3" xfId="195" xr:uid="{00000000-0005-0000-0000-000076000000}"/>
    <cellStyle name="Moneda 2 3 3 2 3" xfId="100" xr:uid="{00000000-0005-0000-0000-000077000000}"/>
    <cellStyle name="Moneda 2 3 3 2 3 2" xfId="246" xr:uid="{00000000-0005-0000-0000-000078000000}"/>
    <cellStyle name="Moneda 2 3 3 2 4" xfId="194" xr:uid="{00000000-0005-0000-0000-000079000000}"/>
    <cellStyle name="Moneda 2 3 3 3" xfId="50" xr:uid="{00000000-0005-0000-0000-00007A000000}"/>
    <cellStyle name="Moneda 2 3 3 3 2" xfId="51" xr:uid="{00000000-0005-0000-0000-00007B000000}"/>
    <cellStyle name="Moneda 2 3 3 3 2 2" xfId="101" xr:uid="{00000000-0005-0000-0000-00007C000000}"/>
    <cellStyle name="Moneda 2 3 3 3 2 2 2" xfId="247" xr:uid="{00000000-0005-0000-0000-00007D000000}"/>
    <cellStyle name="Moneda 2 3 3 3 2 3" xfId="197" xr:uid="{00000000-0005-0000-0000-00007E000000}"/>
    <cellStyle name="Moneda 2 3 3 3 3" xfId="102" xr:uid="{00000000-0005-0000-0000-00007F000000}"/>
    <cellStyle name="Moneda 2 3 3 3 3 2" xfId="248" xr:uid="{00000000-0005-0000-0000-000080000000}"/>
    <cellStyle name="Moneda 2 3 3 3 4" xfId="196" xr:uid="{00000000-0005-0000-0000-000081000000}"/>
    <cellStyle name="Moneda 2 3 3 4" xfId="52" xr:uid="{00000000-0005-0000-0000-000082000000}"/>
    <cellStyle name="Moneda 2 3 3 4 2" xfId="53" xr:uid="{00000000-0005-0000-0000-000083000000}"/>
    <cellStyle name="Moneda 2 3 3 4 2 2" xfId="103" xr:uid="{00000000-0005-0000-0000-000084000000}"/>
    <cellStyle name="Moneda 2 3 3 4 2 2 2" xfId="249" xr:uid="{00000000-0005-0000-0000-000085000000}"/>
    <cellStyle name="Moneda 2 3 3 4 2 3" xfId="199" xr:uid="{00000000-0005-0000-0000-000086000000}"/>
    <cellStyle name="Moneda 2 3 3 4 3" xfId="104" xr:uid="{00000000-0005-0000-0000-000087000000}"/>
    <cellStyle name="Moneda 2 3 3 4 3 2" xfId="250" xr:uid="{00000000-0005-0000-0000-000088000000}"/>
    <cellStyle name="Moneda 2 3 3 4 4" xfId="198" xr:uid="{00000000-0005-0000-0000-000089000000}"/>
    <cellStyle name="Moneda 2 3 3 5" xfId="54" xr:uid="{00000000-0005-0000-0000-00008A000000}"/>
    <cellStyle name="Moneda 2 3 3 5 2" xfId="105" xr:uid="{00000000-0005-0000-0000-00008B000000}"/>
    <cellStyle name="Moneda 2 3 3 5 2 2" xfId="251" xr:uid="{00000000-0005-0000-0000-00008C000000}"/>
    <cellStyle name="Moneda 2 3 3 5 3" xfId="200" xr:uid="{00000000-0005-0000-0000-00008D000000}"/>
    <cellStyle name="Moneda 2 3 3 6" xfId="106" xr:uid="{00000000-0005-0000-0000-00008E000000}"/>
    <cellStyle name="Moneda 2 3 3 6 2" xfId="252" xr:uid="{00000000-0005-0000-0000-00008F000000}"/>
    <cellStyle name="Moneda 2 3 3 7" xfId="176" xr:uid="{00000000-0005-0000-0000-000090000000}"/>
    <cellStyle name="Moneda 2 3 4" xfId="31" xr:uid="{00000000-0005-0000-0000-000091000000}"/>
    <cellStyle name="Moneda 2 3 4 2" xfId="55" xr:uid="{00000000-0005-0000-0000-000092000000}"/>
    <cellStyle name="Moneda 2 3 4 2 2" xfId="56" xr:uid="{00000000-0005-0000-0000-000093000000}"/>
    <cellStyle name="Moneda 2 3 4 2 2 2" xfId="107" xr:uid="{00000000-0005-0000-0000-000094000000}"/>
    <cellStyle name="Moneda 2 3 4 2 2 2 2" xfId="253" xr:uid="{00000000-0005-0000-0000-000095000000}"/>
    <cellStyle name="Moneda 2 3 4 2 2 3" xfId="202" xr:uid="{00000000-0005-0000-0000-000096000000}"/>
    <cellStyle name="Moneda 2 3 4 2 3" xfId="108" xr:uid="{00000000-0005-0000-0000-000097000000}"/>
    <cellStyle name="Moneda 2 3 4 2 3 2" xfId="254" xr:uid="{00000000-0005-0000-0000-000098000000}"/>
    <cellStyle name="Moneda 2 3 4 2 4" xfId="201" xr:uid="{00000000-0005-0000-0000-000099000000}"/>
    <cellStyle name="Moneda 2 3 4 3" xfId="57" xr:uid="{00000000-0005-0000-0000-00009A000000}"/>
    <cellStyle name="Moneda 2 3 4 3 2" xfId="58" xr:uid="{00000000-0005-0000-0000-00009B000000}"/>
    <cellStyle name="Moneda 2 3 4 3 2 2" xfId="109" xr:uid="{00000000-0005-0000-0000-00009C000000}"/>
    <cellStyle name="Moneda 2 3 4 3 2 2 2" xfId="255" xr:uid="{00000000-0005-0000-0000-00009D000000}"/>
    <cellStyle name="Moneda 2 3 4 3 2 3" xfId="204" xr:uid="{00000000-0005-0000-0000-00009E000000}"/>
    <cellStyle name="Moneda 2 3 4 3 3" xfId="110" xr:uid="{00000000-0005-0000-0000-00009F000000}"/>
    <cellStyle name="Moneda 2 3 4 3 3 2" xfId="256" xr:uid="{00000000-0005-0000-0000-0000A0000000}"/>
    <cellStyle name="Moneda 2 3 4 3 4" xfId="203" xr:uid="{00000000-0005-0000-0000-0000A1000000}"/>
    <cellStyle name="Moneda 2 3 4 4" xfId="59" xr:uid="{00000000-0005-0000-0000-0000A2000000}"/>
    <cellStyle name="Moneda 2 3 4 4 2" xfId="60" xr:uid="{00000000-0005-0000-0000-0000A3000000}"/>
    <cellStyle name="Moneda 2 3 4 4 2 2" xfId="111" xr:uid="{00000000-0005-0000-0000-0000A4000000}"/>
    <cellStyle name="Moneda 2 3 4 4 2 2 2" xfId="257" xr:uid="{00000000-0005-0000-0000-0000A5000000}"/>
    <cellStyle name="Moneda 2 3 4 4 2 3" xfId="206" xr:uid="{00000000-0005-0000-0000-0000A6000000}"/>
    <cellStyle name="Moneda 2 3 4 4 3" xfId="112" xr:uid="{00000000-0005-0000-0000-0000A7000000}"/>
    <cellStyle name="Moneda 2 3 4 4 3 2" xfId="258" xr:uid="{00000000-0005-0000-0000-0000A8000000}"/>
    <cellStyle name="Moneda 2 3 4 4 4" xfId="205" xr:uid="{00000000-0005-0000-0000-0000A9000000}"/>
    <cellStyle name="Moneda 2 3 4 5" xfId="61" xr:uid="{00000000-0005-0000-0000-0000AA000000}"/>
    <cellStyle name="Moneda 2 3 4 5 2" xfId="113" xr:uid="{00000000-0005-0000-0000-0000AB000000}"/>
    <cellStyle name="Moneda 2 3 4 5 2 2" xfId="259" xr:uid="{00000000-0005-0000-0000-0000AC000000}"/>
    <cellStyle name="Moneda 2 3 4 5 3" xfId="207" xr:uid="{00000000-0005-0000-0000-0000AD000000}"/>
    <cellStyle name="Moneda 2 3 4 6" xfId="114" xr:uid="{00000000-0005-0000-0000-0000AE000000}"/>
    <cellStyle name="Moneda 2 3 4 6 2" xfId="260" xr:uid="{00000000-0005-0000-0000-0000AF000000}"/>
    <cellStyle name="Moneda 2 3 4 7" xfId="177" xr:uid="{00000000-0005-0000-0000-0000B0000000}"/>
    <cellStyle name="Moneda 2 3 5" xfId="62" xr:uid="{00000000-0005-0000-0000-0000B1000000}"/>
    <cellStyle name="Moneda 2 3 5 2" xfId="63" xr:uid="{00000000-0005-0000-0000-0000B2000000}"/>
    <cellStyle name="Moneda 2 3 5 2 2" xfId="115" xr:uid="{00000000-0005-0000-0000-0000B3000000}"/>
    <cellStyle name="Moneda 2 3 5 2 2 2" xfId="261" xr:uid="{00000000-0005-0000-0000-0000B4000000}"/>
    <cellStyle name="Moneda 2 3 5 2 3" xfId="209" xr:uid="{00000000-0005-0000-0000-0000B5000000}"/>
    <cellStyle name="Moneda 2 3 5 3" xfId="116" xr:uid="{00000000-0005-0000-0000-0000B6000000}"/>
    <cellStyle name="Moneda 2 3 5 3 2" xfId="262" xr:uid="{00000000-0005-0000-0000-0000B7000000}"/>
    <cellStyle name="Moneda 2 3 5 4" xfId="208" xr:uid="{00000000-0005-0000-0000-0000B8000000}"/>
    <cellStyle name="Moneda 2 3 6" xfId="64" xr:uid="{00000000-0005-0000-0000-0000B9000000}"/>
    <cellStyle name="Moneda 2 3 6 2" xfId="65" xr:uid="{00000000-0005-0000-0000-0000BA000000}"/>
    <cellStyle name="Moneda 2 3 6 2 2" xfId="117" xr:uid="{00000000-0005-0000-0000-0000BB000000}"/>
    <cellStyle name="Moneda 2 3 6 2 2 2" xfId="263" xr:uid="{00000000-0005-0000-0000-0000BC000000}"/>
    <cellStyle name="Moneda 2 3 6 2 3" xfId="211" xr:uid="{00000000-0005-0000-0000-0000BD000000}"/>
    <cellStyle name="Moneda 2 3 6 3" xfId="118" xr:uid="{00000000-0005-0000-0000-0000BE000000}"/>
    <cellStyle name="Moneda 2 3 6 3 2" xfId="264" xr:uid="{00000000-0005-0000-0000-0000BF000000}"/>
    <cellStyle name="Moneda 2 3 6 4" xfId="210" xr:uid="{00000000-0005-0000-0000-0000C0000000}"/>
    <cellStyle name="Moneda 2 3 7" xfId="66" xr:uid="{00000000-0005-0000-0000-0000C1000000}"/>
    <cellStyle name="Moneda 2 3 7 2" xfId="67" xr:uid="{00000000-0005-0000-0000-0000C2000000}"/>
    <cellStyle name="Moneda 2 3 7 2 2" xfId="119" xr:uid="{00000000-0005-0000-0000-0000C3000000}"/>
    <cellStyle name="Moneda 2 3 7 2 2 2" xfId="265" xr:uid="{00000000-0005-0000-0000-0000C4000000}"/>
    <cellStyle name="Moneda 2 3 7 2 3" xfId="213" xr:uid="{00000000-0005-0000-0000-0000C5000000}"/>
    <cellStyle name="Moneda 2 3 7 3" xfId="120" xr:uid="{00000000-0005-0000-0000-0000C6000000}"/>
    <cellStyle name="Moneda 2 3 7 3 2" xfId="266" xr:uid="{00000000-0005-0000-0000-0000C7000000}"/>
    <cellStyle name="Moneda 2 3 7 4" xfId="212" xr:uid="{00000000-0005-0000-0000-0000C8000000}"/>
    <cellStyle name="Moneda 2 3 8" xfId="68" xr:uid="{00000000-0005-0000-0000-0000C9000000}"/>
    <cellStyle name="Moneda 2 3 8 2" xfId="121" xr:uid="{00000000-0005-0000-0000-0000CA000000}"/>
    <cellStyle name="Moneda 2 3 8 2 2" xfId="267" xr:uid="{00000000-0005-0000-0000-0000CB000000}"/>
    <cellStyle name="Moneda 2 3 8 3" xfId="214" xr:uid="{00000000-0005-0000-0000-0000CC000000}"/>
    <cellStyle name="Moneda 2 3 9" xfId="122" xr:uid="{00000000-0005-0000-0000-0000CD000000}"/>
    <cellStyle name="Moneda 2 3 9 2" xfId="268" xr:uid="{00000000-0005-0000-0000-0000CE000000}"/>
    <cellStyle name="Moneda 2 4" xfId="157" xr:uid="{00000000-0005-0000-0000-0000CF000000}"/>
    <cellStyle name="Moneda 20" xfId="142" xr:uid="{00000000-0005-0000-0000-0000D0000000}"/>
    <cellStyle name="Moneda 20 2" xfId="287" xr:uid="{00000000-0005-0000-0000-0000D1000000}"/>
    <cellStyle name="Moneda 21" xfId="149" xr:uid="{00000000-0005-0000-0000-0000D2000000}"/>
    <cellStyle name="Moneda 21 2" xfId="294" xr:uid="{00000000-0005-0000-0000-0000D3000000}"/>
    <cellStyle name="Moneda 22" xfId="172" xr:uid="{00000000-0005-0000-0000-0000D4000000}"/>
    <cellStyle name="Moneda 23" xfId="293" xr:uid="{00000000-0005-0000-0000-0000D5000000}"/>
    <cellStyle name="Moneda 24" xfId="289" xr:uid="{00000000-0005-0000-0000-0000D6000000}"/>
    <cellStyle name="Moneda 3" xfId="12" xr:uid="{00000000-0005-0000-0000-0000D7000000}"/>
    <cellStyle name="Moneda 3 2" xfId="29" xr:uid="{00000000-0005-0000-0000-0000D8000000}"/>
    <cellStyle name="Moneda 3 2 2" xfId="33" xr:uid="{00000000-0005-0000-0000-0000D9000000}"/>
    <cellStyle name="Moneda 3 2 2 2" xfId="69" xr:uid="{00000000-0005-0000-0000-0000DA000000}"/>
    <cellStyle name="Moneda 3 2 2 2 2" xfId="70" xr:uid="{00000000-0005-0000-0000-0000DB000000}"/>
    <cellStyle name="Moneda 3 2 2 2 2 2" xfId="123" xr:uid="{00000000-0005-0000-0000-0000DC000000}"/>
    <cellStyle name="Moneda 3 2 2 2 2 2 2" xfId="269" xr:uid="{00000000-0005-0000-0000-0000DD000000}"/>
    <cellStyle name="Moneda 3 2 2 2 2 3" xfId="216" xr:uid="{00000000-0005-0000-0000-0000DE000000}"/>
    <cellStyle name="Moneda 3 2 2 2 3" xfId="124" xr:uid="{00000000-0005-0000-0000-0000DF000000}"/>
    <cellStyle name="Moneda 3 2 2 2 3 2" xfId="270" xr:uid="{00000000-0005-0000-0000-0000E0000000}"/>
    <cellStyle name="Moneda 3 2 2 2 4" xfId="215" xr:uid="{00000000-0005-0000-0000-0000E1000000}"/>
    <cellStyle name="Moneda 3 2 2 3" xfId="71" xr:uid="{00000000-0005-0000-0000-0000E2000000}"/>
    <cellStyle name="Moneda 3 2 2 3 2" xfId="72" xr:uid="{00000000-0005-0000-0000-0000E3000000}"/>
    <cellStyle name="Moneda 3 2 2 3 2 2" xfId="125" xr:uid="{00000000-0005-0000-0000-0000E4000000}"/>
    <cellStyle name="Moneda 3 2 2 3 2 2 2" xfId="271" xr:uid="{00000000-0005-0000-0000-0000E5000000}"/>
    <cellStyle name="Moneda 3 2 2 3 2 3" xfId="218" xr:uid="{00000000-0005-0000-0000-0000E6000000}"/>
    <cellStyle name="Moneda 3 2 2 3 3" xfId="126" xr:uid="{00000000-0005-0000-0000-0000E7000000}"/>
    <cellStyle name="Moneda 3 2 2 3 3 2" xfId="272" xr:uid="{00000000-0005-0000-0000-0000E8000000}"/>
    <cellStyle name="Moneda 3 2 2 3 4" xfId="217" xr:uid="{00000000-0005-0000-0000-0000E9000000}"/>
    <cellStyle name="Moneda 3 2 2 4" xfId="73" xr:uid="{00000000-0005-0000-0000-0000EA000000}"/>
    <cellStyle name="Moneda 3 2 2 4 2" xfId="74" xr:uid="{00000000-0005-0000-0000-0000EB000000}"/>
    <cellStyle name="Moneda 3 2 2 4 2 2" xfId="127" xr:uid="{00000000-0005-0000-0000-0000EC000000}"/>
    <cellStyle name="Moneda 3 2 2 4 2 2 2" xfId="273" xr:uid="{00000000-0005-0000-0000-0000ED000000}"/>
    <cellStyle name="Moneda 3 2 2 4 2 3" xfId="220" xr:uid="{00000000-0005-0000-0000-0000EE000000}"/>
    <cellStyle name="Moneda 3 2 2 4 3" xfId="128" xr:uid="{00000000-0005-0000-0000-0000EF000000}"/>
    <cellStyle name="Moneda 3 2 2 4 3 2" xfId="274" xr:uid="{00000000-0005-0000-0000-0000F0000000}"/>
    <cellStyle name="Moneda 3 2 2 4 4" xfId="219" xr:uid="{00000000-0005-0000-0000-0000F1000000}"/>
    <cellStyle name="Moneda 3 2 2 5" xfId="75" xr:uid="{00000000-0005-0000-0000-0000F2000000}"/>
    <cellStyle name="Moneda 3 2 2 5 2" xfId="129" xr:uid="{00000000-0005-0000-0000-0000F3000000}"/>
    <cellStyle name="Moneda 3 2 2 5 2 2" xfId="275" xr:uid="{00000000-0005-0000-0000-0000F4000000}"/>
    <cellStyle name="Moneda 3 2 2 5 3" xfId="221" xr:uid="{00000000-0005-0000-0000-0000F5000000}"/>
    <cellStyle name="Moneda 3 2 2 6" xfId="130" xr:uid="{00000000-0005-0000-0000-0000F6000000}"/>
    <cellStyle name="Moneda 3 2 2 6 2" xfId="276" xr:uid="{00000000-0005-0000-0000-0000F7000000}"/>
    <cellStyle name="Moneda 3 2 2 7" xfId="179" xr:uid="{00000000-0005-0000-0000-0000F8000000}"/>
    <cellStyle name="Moneda 3 2 3" xfId="76" xr:uid="{00000000-0005-0000-0000-0000F9000000}"/>
    <cellStyle name="Moneda 3 2 3 2" xfId="77" xr:uid="{00000000-0005-0000-0000-0000FA000000}"/>
    <cellStyle name="Moneda 3 2 3 2 2" xfId="131" xr:uid="{00000000-0005-0000-0000-0000FB000000}"/>
    <cellStyle name="Moneda 3 2 3 2 2 2" xfId="277" xr:uid="{00000000-0005-0000-0000-0000FC000000}"/>
    <cellStyle name="Moneda 3 2 3 2 3" xfId="223" xr:uid="{00000000-0005-0000-0000-0000FD000000}"/>
    <cellStyle name="Moneda 3 2 3 3" xfId="132" xr:uid="{00000000-0005-0000-0000-0000FE000000}"/>
    <cellStyle name="Moneda 3 2 3 3 2" xfId="278" xr:uid="{00000000-0005-0000-0000-0000FF000000}"/>
    <cellStyle name="Moneda 3 2 3 4" xfId="222" xr:uid="{00000000-0005-0000-0000-000000010000}"/>
    <cellStyle name="Moneda 3 2 4" xfId="78" xr:uid="{00000000-0005-0000-0000-000001010000}"/>
    <cellStyle name="Moneda 3 2 4 2" xfId="79" xr:uid="{00000000-0005-0000-0000-000002010000}"/>
    <cellStyle name="Moneda 3 2 4 2 2" xfId="133" xr:uid="{00000000-0005-0000-0000-000003010000}"/>
    <cellStyle name="Moneda 3 2 4 2 2 2" xfId="279" xr:uid="{00000000-0005-0000-0000-000004010000}"/>
    <cellStyle name="Moneda 3 2 4 2 3" xfId="225" xr:uid="{00000000-0005-0000-0000-000005010000}"/>
    <cellStyle name="Moneda 3 2 4 3" xfId="134" xr:uid="{00000000-0005-0000-0000-000006010000}"/>
    <cellStyle name="Moneda 3 2 4 3 2" xfId="280" xr:uid="{00000000-0005-0000-0000-000007010000}"/>
    <cellStyle name="Moneda 3 2 4 4" xfId="224" xr:uid="{00000000-0005-0000-0000-000008010000}"/>
    <cellStyle name="Moneda 3 2 5" xfId="80" xr:uid="{00000000-0005-0000-0000-000009010000}"/>
    <cellStyle name="Moneda 3 2 5 2" xfId="81" xr:uid="{00000000-0005-0000-0000-00000A010000}"/>
    <cellStyle name="Moneda 3 2 5 2 2" xfId="135" xr:uid="{00000000-0005-0000-0000-00000B010000}"/>
    <cellStyle name="Moneda 3 2 5 2 2 2" xfId="281" xr:uid="{00000000-0005-0000-0000-00000C010000}"/>
    <cellStyle name="Moneda 3 2 5 2 3" xfId="227" xr:uid="{00000000-0005-0000-0000-00000D010000}"/>
    <cellStyle name="Moneda 3 2 5 3" xfId="136" xr:uid="{00000000-0005-0000-0000-00000E010000}"/>
    <cellStyle name="Moneda 3 2 5 3 2" xfId="282" xr:uid="{00000000-0005-0000-0000-00000F010000}"/>
    <cellStyle name="Moneda 3 2 5 4" xfId="226" xr:uid="{00000000-0005-0000-0000-000010010000}"/>
    <cellStyle name="Moneda 3 2 6" xfId="82" xr:uid="{00000000-0005-0000-0000-000011010000}"/>
    <cellStyle name="Moneda 3 2 6 2" xfId="137" xr:uid="{00000000-0005-0000-0000-000012010000}"/>
    <cellStyle name="Moneda 3 2 6 2 2" xfId="283" xr:uid="{00000000-0005-0000-0000-000013010000}"/>
    <cellStyle name="Moneda 3 2 6 3" xfId="228" xr:uid="{00000000-0005-0000-0000-000014010000}"/>
    <cellStyle name="Moneda 3 2 7" xfId="138" xr:uid="{00000000-0005-0000-0000-000015010000}"/>
    <cellStyle name="Moneda 3 2 7 2" xfId="284" xr:uid="{00000000-0005-0000-0000-000016010000}"/>
    <cellStyle name="Moneda 3 2 8" xfId="168" xr:uid="{00000000-0005-0000-0000-000017010000}"/>
    <cellStyle name="Moneda 3 2 9" xfId="175" xr:uid="{00000000-0005-0000-0000-000018010000}"/>
    <cellStyle name="Moneda 3 3" xfId="163" xr:uid="{00000000-0005-0000-0000-000019010000}"/>
    <cellStyle name="Moneda 3 3 2" xfId="302" xr:uid="{00000000-0005-0000-0000-00001A010000}"/>
    <cellStyle name="Moneda 3 4" xfId="147" xr:uid="{00000000-0005-0000-0000-00001B010000}"/>
    <cellStyle name="Moneda 3 4 2" xfId="292" xr:uid="{00000000-0005-0000-0000-00001C010000}"/>
    <cellStyle name="Moneda 3 5" xfId="27" xr:uid="{00000000-0005-0000-0000-00001D010000}"/>
    <cellStyle name="Moneda 4" xfId="13" xr:uid="{00000000-0005-0000-0000-00001E010000}"/>
    <cellStyle name="Moneda 5" xfId="148" xr:uid="{00000000-0005-0000-0000-00001F010000}"/>
    <cellStyle name="Moneda 6" xfId="153" xr:uid="{00000000-0005-0000-0000-000020010000}"/>
    <cellStyle name="Moneda 6 2" xfId="298" xr:uid="{00000000-0005-0000-0000-000021010000}"/>
    <cellStyle name="Moneda 7" xfId="145" xr:uid="{00000000-0005-0000-0000-000022010000}"/>
    <cellStyle name="Moneda 7 2" xfId="290" xr:uid="{00000000-0005-0000-0000-000023010000}"/>
    <cellStyle name="Moneda 8" xfId="141" xr:uid="{00000000-0005-0000-0000-000024010000}"/>
    <cellStyle name="Moneda 8 2" xfId="286" xr:uid="{00000000-0005-0000-0000-000025010000}"/>
    <cellStyle name="Moneda 9" xfId="165" xr:uid="{00000000-0005-0000-0000-000026010000}"/>
    <cellStyle name="Moneda 9 2" xfId="304" xr:uid="{00000000-0005-0000-0000-000027010000}"/>
    <cellStyle name="Normal" xfId="0" builtinId="0"/>
    <cellStyle name="Normal 2" xfId="14" xr:uid="{00000000-0005-0000-0000-000029010000}"/>
    <cellStyle name="Normal 2 10" xfId="15" xr:uid="{00000000-0005-0000-0000-00002A010000}"/>
    <cellStyle name="Normal 2 2" xfId="160" xr:uid="{00000000-0005-0000-0000-00002B010000}"/>
    <cellStyle name="Normal 2 3" xfId="156" xr:uid="{00000000-0005-0000-0000-00002C010000}"/>
    <cellStyle name="Normal 3" xfId="16" xr:uid="{00000000-0005-0000-0000-00002D010000}"/>
    <cellStyle name="Normal 3 2" xfId="17" xr:uid="{00000000-0005-0000-0000-00002E010000}"/>
    <cellStyle name="Normal 3 2 2" xfId="167" xr:uid="{00000000-0005-0000-0000-00002F010000}"/>
    <cellStyle name="Normal 4" xfId="311" xr:uid="{00000000-0005-0000-0000-000030010000}"/>
    <cellStyle name="Normal 4 2" xfId="18" xr:uid="{00000000-0005-0000-0000-000031010000}"/>
    <cellStyle name="Porcentaje" xfId="309" builtinId="5"/>
    <cellStyle name="Porcentaje 2" xfId="21" xr:uid="{00000000-0005-0000-0000-000033010000}"/>
    <cellStyle name="Porcentaje 3" xfId="22" xr:uid="{00000000-0005-0000-0000-000034010000}"/>
    <cellStyle name="Porcentaje 3 2" xfId="140" xr:uid="{00000000-0005-0000-0000-000035010000}"/>
    <cellStyle name="Porcentaje 4" xfId="23" xr:uid="{00000000-0005-0000-0000-000036010000}"/>
    <cellStyle name="Porcentual 2" xfId="19" xr:uid="{00000000-0005-0000-0000-000037010000}"/>
    <cellStyle name="Porcentual 2 2" xfId="20" xr:uid="{00000000-0005-0000-0000-000038010000}"/>
  </cellStyles>
  <dxfs count="0"/>
  <tableStyles count="0" defaultTableStyle="TableStyleMedium9" defaultPivotStyle="PivotStyleLight16"/>
  <colors>
    <mruColors>
      <color rgb="FF7BB800"/>
      <color rgb="FF66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444362</xdr:colOff>
      <xdr:row>1</xdr:row>
      <xdr:rowOff>380723</xdr:rowOff>
    </xdr:from>
    <xdr:to>
      <xdr:col>6</xdr:col>
      <xdr:colOff>927514</xdr:colOff>
      <xdr:row>3</xdr:row>
      <xdr:rowOff>676292</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362" y="650598"/>
          <a:ext cx="5579027" cy="2089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153700</xdr:colOff>
      <xdr:row>0</xdr:row>
      <xdr:rowOff>196128</xdr:rowOff>
    </xdr:from>
    <xdr:to>
      <xdr:col>3</xdr:col>
      <xdr:colOff>194830</xdr:colOff>
      <xdr:row>2</xdr:row>
      <xdr:rowOff>232636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700" y="196128"/>
          <a:ext cx="1686357" cy="1681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571501</xdr:colOff>
      <xdr:row>0</xdr:row>
      <xdr:rowOff>204787</xdr:rowOff>
    </xdr:from>
    <xdr:to>
      <xdr:col>2</xdr:col>
      <xdr:colOff>2222500</xdr:colOff>
      <xdr:row>2</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1" y="204787"/>
          <a:ext cx="4905374" cy="1861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678253</xdr:colOff>
      <xdr:row>1</xdr:row>
      <xdr:rowOff>394823</xdr:rowOff>
    </xdr:to>
    <xdr:pic>
      <xdr:nvPicPr>
        <xdr:cNvPr id="2" name="Imagen 1">
          <a:extLst>
            <a:ext uri="{FF2B5EF4-FFF2-40B4-BE49-F238E27FC236}">
              <a16:creationId xmlns:a16="http://schemas.microsoft.com/office/drawing/2014/main" id="{D86C23C3-8205-4142-B64F-F75A7A17E6E4}"/>
            </a:ext>
          </a:extLst>
        </xdr:cNvPr>
        <xdr:cNvPicPr>
          <a:picLocks noChangeAspect="1"/>
        </xdr:cNvPicPr>
      </xdr:nvPicPr>
      <xdr:blipFill>
        <a:blip xmlns:r="http://schemas.openxmlformats.org/officeDocument/2006/relationships" r:embed="rId1"/>
        <a:stretch>
          <a:fillRect/>
        </a:stretch>
      </xdr:blipFill>
      <xdr:spPr>
        <a:xfrm>
          <a:off x="0" y="0"/>
          <a:ext cx="2444708"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topLeftCell="A2" zoomScale="42" zoomScaleNormal="42" zoomScaleSheetLayoutView="70" workbookViewId="0">
      <selection activeCell="Q14" sqref="Q14"/>
    </sheetView>
  </sheetViews>
  <sheetFormatPr baseColWidth="10" defaultRowHeight="15" x14ac:dyDescent="0.25"/>
  <cols>
    <col min="1" max="1" width="11.42578125" style="32" customWidth="1"/>
    <col min="2" max="2" width="5.28515625" style="32" customWidth="1"/>
    <col min="3" max="3" width="13.42578125" style="32" customWidth="1"/>
    <col min="4" max="4" width="7.7109375" style="32" customWidth="1"/>
    <col min="5" max="5" width="21" style="32" customWidth="1"/>
    <col min="6" max="6" width="7.5703125" style="32" customWidth="1"/>
    <col min="7" max="7" width="28.42578125" style="32" customWidth="1"/>
    <col min="8" max="8" width="12.85546875" style="32" customWidth="1"/>
    <col min="9" max="9" width="8.28515625" style="32" customWidth="1"/>
    <col min="10" max="10" width="9.42578125" style="42" customWidth="1"/>
    <col min="11" max="11" width="11.85546875" style="42" customWidth="1"/>
    <col min="12" max="12" width="12.7109375" style="42" customWidth="1"/>
    <col min="13" max="13" width="10.42578125" style="42" customWidth="1"/>
    <col min="14" max="14" width="10" style="42" customWidth="1"/>
    <col min="15" max="15" width="11" style="42" customWidth="1"/>
    <col min="16" max="16" width="12.7109375" style="42" customWidth="1"/>
    <col min="17" max="17" width="14.28515625" style="42" customWidth="1"/>
    <col min="18" max="19" width="12.7109375" style="42" customWidth="1"/>
    <col min="20" max="20" width="12.42578125" style="42" customWidth="1"/>
    <col min="21" max="21" width="11.28515625" style="42" customWidth="1"/>
    <col min="22" max="25" width="11.5703125" style="42" customWidth="1"/>
    <col min="26" max="26" width="11.7109375" style="42" customWidth="1"/>
    <col min="27" max="27" width="11.42578125" style="42" customWidth="1"/>
    <col min="28" max="28" width="10" style="42" customWidth="1"/>
    <col min="29" max="29" width="12.28515625" style="42" customWidth="1"/>
    <col min="30" max="30" width="12.7109375" style="42" customWidth="1"/>
    <col min="31" max="31" width="8.85546875" style="42" customWidth="1"/>
    <col min="32" max="32" width="15" style="42" customWidth="1"/>
    <col min="33" max="33" width="11.42578125" style="42" customWidth="1"/>
    <col min="34" max="38" width="12.7109375" style="42" customWidth="1"/>
    <col min="39" max="39" width="11.140625" style="32" customWidth="1"/>
    <col min="40" max="40" width="16.28515625" style="32" customWidth="1"/>
    <col min="41" max="41" width="12.85546875" style="32" customWidth="1"/>
    <col min="42" max="42" width="14.28515625" style="32" customWidth="1"/>
    <col min="43" max="43" width="13.85546875" style="32" customWidth="1"/>
    <col min="44" max="44" width="16.5703125" style="32" customWidth="1"/>
    <col min="45" max="45" width="149.5703125" style="32" customWidth="1"/>
    <col min="46" max="46" width="27.28515625" style="32" customWidth="1"/>
    <col min="47" max="47" width="34.28515625" style="32" customWidth="1"/>
    <col min="48" max="48" width="53.7109375" style="32" customWidth="1"/>
    <col min="49" max="49" width="20.7109375" style="32" customWidth="1"/>
    <col min="50" max="50" width="11.42578125" style="32"/>
    <col min="51" max="51" width="56.5703125" style="32" customWidth="1"/>
    <col min="52" max="16384" width="11.42578125" style="32"/>
  </cols>
  <sheetData>
    <row r="1" spans="1:51" ht="21" customHeight="1" thickBot="1" x14ac:dyDescent="0.3">
      <c r="B1" s="28"/>
      <c r="C1" s="28"/>
      <c r="D1" s="28"/>
      <c r="E1" s="28"/>
      <c r="F1" s="28"/>
      <c r="G1" s="28"/>
      <c r="H1" s="28"/>
      <c r="I1" s="28"/>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28"/>
      <c r="AN1" s="28"/>
      <c r="AO1" s="28"/>
      <c r="AP1" s="28"/>
      <c r="AQ1" s="28"/>
      <c r="AR1" s="28"/>
      <c r="AS1" s="28"/>
      <c r="AT1" s="28"/>
      <c r="AU1" s="28"/>
      <c r="AV1" s="28"/>
      <c r="AW1" s="28"/>
    </row>
    <row r="2" spans="1:51" s="34" customFormat="1" ht="56.25" customHeight="1" x14ac:dyDescent="0.5">
      <c r="A2" s="668"/>
      <c r="B2" s="669"/>
      <c r="C2" s="669"/>
      <c r="D2" s="669"/>
      <c r="E2" s="669"/>
      <c r="F2" s="669"/>
      <c r="G2" s="670"/>
      <c r="H2" s="650" t="s">
        <v>135</v>
      </c>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2"/>
    </row>
    <row r="3" spans="1:51" s="34" customFormat="1" ht="84.75" customHeight="1" x14ac:dyDescent="0.5">
      <c r="A3" s="671"/>
      <c r="B3" s="672"/>
      <c r="C3" s="672"/>
      <c r="D3" s="672"/>
      <c r="E3" s="672"/>
      <c r="F3" s="672"/>
      <c r="G3" s="673"/>
      <c r="H3" s="675" t="s">
        <v>131</v>
      </c>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7"/>
    </row>
    <row r="4" spans="1:51" s="35" customFormat="1" ht="63" customHeight="1" thickBot="1" x14ac:dyDescent="0.45">
      <c r="A4" s="674"/>
      <c r="B4" s="672"/>
      <c r="C4" s="672"/>
      <c r="D4" s="672"/>
      <c r="E4" s="672"/>
      <c r="F4" s="672"/>
      <c r="G4" s="673"/>
      <c r="H4" s="659" t="s">
        <v>124</v>
      </c>
      <c r="I4" s="660"/>
      <c r="J4" s="660"/>
      <c r="K4" s="660"/>
      <c r="L4" s="660"/>
      <c r="M4" s="660"/>
      <c r="N4" s="660"/>
      <c r="O4" s="660"/>
      <c r="P4" s="660"/>
      <c r="Q4" s="660"/>
      <c r="R4" s="660"/>
      <c r="S4" s="661"/>
      <c r="T4" s="661"/>
      <c r="U4" s="661"/>
      <c r="V4" s="661"/>
      <c r="W4" s="661"/>
      <c r="X4" s="661"/>
      <c r="Y4" s="661"/>
      <c r="Z4" s="661"/>
      <c r="AA4" s="661"/>
      <c r="AB4" s="661"/>
      <c r="AC4" s="661"/>
      <c r="AD4" s="661"/>
      <c r="AE4" s="661"/>
      <c r="AF4" s="661"/>
      <c r="AG4" s="661"/>
      <c r="AH4" s="661"/>
      <c r="AI4" s="661"/>
      <c r="AJ4" s="661"/>
      <c r="AK4" s="661"/>
      <c r="AL4" s="662"/>
      <c r="AM4" s="663" t="s">
        <v>125</v>
      </c>
      <c r="AN4" s="661"/>
      <c r="AO4" s="661"/>
      <c r="AP4" s="661"/>
      <c r="AQ4" s="661"/>
      <c r="AR4" s="661"/>
      <c r="AS4" s="661"/>
      <c r="AT4" s="661"/>
      <c r="AU4" s="661"/>
      <c r="AV4" s="661"/>
      <c r="AW4" s="664"/>
    </row>
    <row r="5" spans="1:51" ht="41.25" customHeight="1" x14ac:dyDescent="0.25">
      <c r="A5" s="665" t="s">
        <v>0</v>
      </c>
      <c r="B5" s="666"/>
      <c r="C5" s="666"/>
      <c r="D5" s="666"/>
      <c r="E5" s="666"/>
      <c r="F5" s="666"/>
      <c r="G5" s="666"/>
      <c r="H5" s="666"/>
      <c r="I5" s="666"/>
      <c r="J5" s="666"/>
      <c r="K5" s="666"/>
      <c r="L5" s="666"/>
      <c r="M5" s="666"/>
      <c r="N5" s="666"/>
      <c r="O5" s="666"/>
      <c r="P5" s="666"/>
      <c r="Q5" s="666"/>
      <c r="R5" s="667"/>
      <c r="S5" s="653" t="s">
        <v>136</v>
      </c>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5"/>
    </row>
    <row r="6" spans="1:51" ht="26.25" customHeight="1" x14ac:dyDescent="0.25">
      <c r="A6" s="665" t="s">
        <v>2</v>
      </c>
      <c r="B6" s="666"/>
      <c r="C6" s="666"/>
      <c r="D6" s="666"/>
      <c r="E6" s="666"/>
      <c r="F6" s="666"/>
      <c r="G6" s="666"/>
      <c r="H6" s="666"/>
      <c r="I6" s="666"/>
      <c r="J6" s="666"/>
      <c r="K6" s="666"/>
      <c r="L6" s="666"/>
      <c r="M6" s="666"/>
      <c r="N6" s="666"/>
      <c r="O6" s="666"/>
      <c r="P6" s="666"/>
      <c r="Q6" s="666"/>
      <c r="R6" s="667"/>
      <c r="S6" s="656" t="s">
        <v>231</v>
      </c>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8"/>
    </row>
    <row r="7" spans="1:51" ht="30" customHeight="1" x14ac:dyDescent="0.25">
      <c r="A7" s="649" t="s">
        <v>3</v>
      </c>
      <c r="B7" s="649"/>
      <c r="C7" s="649"/>
      <c r="D7" s="649"/>
      <c r="E7" s="649"/>
      <c r="F7" s="649"/>
      <c r="G7" s="649"/>
      <c r="H7" s="649"/>
      <c r="I7" s="649"/>
      <c r="J7" s="649"/>
      <c r="K7" s="649"/>
      <c r="L7" s="649"/>
      <c r="M7" s="649"/>
      <c r="N7" s="649"/>
      <c r="O7" s="649"/>
      <c r="P7" s="649"/>
      <c r="Q7" s="649"/>
      <c r="R7" s="649"/>
      <c r="S7" s="656" t="s">
        <v>444</v>
      </c>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8"/>
    </row>
    <row r="8" spans="1:51" ht="30" customHeight="1" x14ac:dyDescent="0.25">
      <c r="A8" s="649" t="s">
        <v>1</v>
      </c>
      <c r="B8" s="649"/>
      <c r="C8" s="649"/>
      <c r="D8" s="649"/>
      <c r="E8" s="649"/>
      <c r="F8" s="649"/>
      <c r="G8" s="649"/>
      <c r="H8" s="649"/>
      <c r="I8" s="649"/>
      <c r="J8" s="649"/>
      <c r="K8" s="649"/>
      <c r="L8" s="649"/>
      <c r="M8" s="649"/>
      <c r="N8" s="649"/>
      <c r="O8" s="649"/>
      <c r="P8" s="649"/>
      <c r="Q8" s="649"/>
      <c r="R8" s="649"/>
      <c r="S8" s="656" t="s">
        <v>445</v>
      </c>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8"/>
    </row>
    <row r="9" spans="1:51" ht="36" customHeight="1" thickBot="1" x14ac:dyDescent="0.3">
      <c r="A9" s="682"/>
      <c r="B9" s="683"/>
      <c r="C9" s="683"/>
      <c r="D9" s="683"/>
      <c r="E9" s="683"/>
      <c r="F9" s="683"/>
      <c r="G9" s="683"/>
      <c r="H9" s="683"/>
      <c r="I9" s="683"/>
      <c r="J9" s="683"/>
      <c r="K9" s="683"/>
      <c r="L9" s="683"/>
      <c r="M9" s="683"/>
      <c r="N9" s="683"/>
      <c r="O9" s="683"/>
      <c r="P9" s="683"/>
      <c r="Q9" s="683"/>
      <c r="R9" s="7"/>
      <c r="S9" s="7"/>
      <c r="T9" s="7"/>
      <c r="U9" s="7"/>
      <c r="V9" s="7"/>
      <c r="W9" s="7"/>
      <c r="X9" s="7"/>
      <c r="Y9" s="7"/>
      <c r="Z9" s="7"/>
      <c r="AA9" s="7"/>
      <c r="AB9" s="7"/>
      <c r="AC9" s="7"/>
      <c r="AD9" s="7"/>
      <c r="AE9" s="7"/>
      <c r="AF9" s="7"/>
      <c r="AG9" s="7"/>
      <c r="AH9" s="7"/>
      <c r="AI9" s="7"/>
      <c r="AJ9" s="7"/>
      <c r="AK9" s="7"/>
      <c r="AL9" s="7"/>
      <c r="AM9" s="56"/>
      <c r="AN9" s="56"/>
      <c r="AO9" s="56"/>
      <c r="AP9" s="56"/>
      <c r="AQ9" s="56"/>
      <c r="AR9" s="56"/>
      <c r="AS9" s="56"/>
      <c r="AT9" s="56"/>
      <c r="AU9" s="56"/>
      <c r="AV9" s="56"/>
      <c r="AW9" s="57"/>
    </row>
    <row r="10" spans="1:51" s="1" customFormat="1" ht="33" customHeight="1" x14ac:dyDescent="0.25">
      <c r="A10" s="686" t="s">
        <v>113</v>
      </c>
      <c r="B10" s="648"/>
      <c r="C10" s="648"/>
      <c r="D10" s="648" t="s">
        <v>83</v>
      </c>
      <c r="E10" s="648"/>
      <c r="F10" s="648" t="s">
        <v>85</v>
      </c>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t="s">
        <v>93</v>
      </c>
      <c r="AR10" s="648" t="s">
        <v>94</v>
      </c>
      <c r="AS10" s="636" t="s">
        <v>95</v>
      </c>
      <c r="AT10" s="636" t="s">
        <v>96</v>
      </c>
      <c r="AU10" s="636" t="s">
        <v>97</v>
      </c>
      <c r="AV10" s="636" t="s">
        <v>98</v>
      </c>
      <c r="AW10" s="644" t="s">
        <v>99</v>
      </c>
    </row>
    <row r="11" spans="1:51" s="58" customFormat="1" ht="29.25" customHeight="1" x14ac:dyDescent="0.2">
      <c r="A11" s="684" t="s">
        <v>112</v>
      </c>
      <c r="B11" s="687" t="s">
        <v>82</v>
      </c>
      <c r="C11" s="640" t="s">
        <v>114</v>
      </c>
      <c r="D11" s="640" t="s">
        <v>67</v>
      </c>
      <c r="E11" s="640" t="s">
        <v>84</v>
      </c>
      <c r="F11" s="640" t="s">
        <v>86</v>
      </c>
      <c r="G11" s="640" t="s">
        <v>87</v>
      </c>
      <c r="H11" s="640" t="s">
        <v>88</v>
      </c>
      <c r="I11" s="640" t="s">
        <v>89</v>
      </c>
      <c r="J11" s="640" t="s">
        <v>90</v>
      </c>
      <c r="K11" s="8"/>
      <c r="L11" s="641" t="s">
        <v>91</v>
      </c>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3"/>
      <c r="AM11" s="640" t="s">
        <v>92</v>
      </c>
      <c r="AN11" s="640"/>
      <c r="AO11" s="640"/>
      <c r="AP11" s="640"/>
      <c r="AQ11" s="640"/>
      <c r="AR11" s="640"/>
      <c r="AS11" s="637"/>
      <c r="AT11" s="637"/>
      <c r="AU11" s="637"/>
      <c r="AV11" s="637"/>
      <c r="AW11" s="645"/>
    </row>
    <row r="12" spans="1:51" s="58" customFormat="1" ht="24" customHeight="1" x14ac:dyDescent="0.2">
      <c r="A12" s="684"/>
      <c r="B12" s="687"/>
      <c r="C12" s="640"/>
      <c r="D12" s="640"/>
      <c r="E12" s="640"/>
      <c r="F12" s="640"/>
      <c r="G12" s="640"/>
      <c r="H12" s="640"/>
      <c r="I12" s="640"/>
      <c r="J12" s="640"/>
      <c r="K12" s="23"/>
      <c r="L12" s="639">
        <v>2016</v>
      </c>
      <c r="M12" s="639"/>
      <c r="N12" s="639"/>
      <c r="O12" s="641">
        <v>2017</v>
      </c>
      <c r="P12" s="642"/>
      <c r="Q12" s="642"/>
      <c r="R12" s="642"/>
      <c r="S12" s="642"/>
      <c r="T12" s="643"/>
      <c r="U12" s="641">
        <v>2018</v>
      </c>
      <c r="V12" s="642"/>
      <c r="W12" s="642"/>
      <c r="X12" s="642"/>
      <c r="Y12" s="642"/>
      <c r="Z12" s="643"/>
      <c r="AA12" s="641">
        <v>2019</v>
      </c>
      <c r="AB12" s="642"/>
      <c r="AC12" s="642"/>
      <c r="AD12" s="642"/>
      <c r="AE12" s="642"/>
      <c r="AF12" s="643"/>
      <c r="AG12" s="641">
        <v>2020</v>
      </c>
      <c r="AH12" s="642"/>
      <c r="AI12" s="642"/>
      <c r="AJ12" s="642"/>
      <c r="AK12" s="642"/>
      <c r="AL12" s="643"/>
      <c r="AM12" s="640" t="s">
        <v>4</v>
      </c>
      <c r="AN12" s="640" t="s">
        <v>5</v>
      </c>
      <c r="AO12" s="640" t="s">
        <v>6</v>
      </c>
      <c r="AP12" s="640" t="s">
        <v>7</v>
      </c>
      <c r="AQ12" s="640"/>
      <c r="AR12" s="640"/>
      <c r="AS12" s="637"/>
      <c r="AT12" s="637"/>
      <c r="AU12" s="637"/>
      <c r="AV12" s="637"/>
      <c r="AW12" s="645"/>
    </row>
    <row r="13" spans="1:51" s="58" customFormat="1" ht="155.25" customHeight="1" thickBot="1" x14ac:dyDescent="0.25">
      <c r="A13" s="685"/>
      <c r="B13" s="688"/>
      <c r="C13" s="647"/>
      <c r="D13" s="647"/>
      <c r="E13" s="647"/>
      <c r="F13" s="647"/>
      <c r="G13" s="647"/>
      <c r="H13" s="647"/>
      <c r="I13" s="647"/>
      <c r="J13" s="647"/>
      <c r="K13" s="24" t="s">
        <v>115</v>
      </c>
      <c r="L13" s="24" t="s">
        <v>119</v>
      </c>
      <c r="M13" s="24" t="s">
        <v>123</v>
      </c>
      <c r="N13" s="24" t="s">
        <v>31</v>
      </c>
      <c r="O13" s="24" t="s">
        <v>118</v>
      </c>
      <c r="P13" s="24" t="s">
        <v>121</v>
      </c>
      <c r="Q13" s="24" t="s">
        <v>122</v>
      </c>
      <c r="R13" s="24" t="s">
        <v>119</v>
      </c>
      <c r="S13" s="24" t="s">
        <v>123</v>
      </c>
      <c r="T13" s="24" t="s">
        <v>31</v>
      </c>
      <c r="U13" s="24" t="s">
        <v>118</v>
      </c>
      <c r="V13" s="24" t="s">
        <v>121</v>
      </c>
      <c r="W13" s="24" t="s">
        <v>122</v>
      </c>
      <c r="X13" s="24" t="s">
        <v>119</v>
      </c>
      <c r="Y13" s="24" t="s">
        <v>123</v>
      </c>
      <c r="Z13" s="24" t="s">
        <v>31</v>
      </c>
      <c r="AA13" s="24" t="s">
        <v>118</v>
      </c>
      <c r="AB13" s="24" t="s">
        <v>121</v>
      </c>
      <c r="AC13" s="24" t="s">
        <v>122</v>
      </c>
      <c r="AD13" s="24" t="s">
        <v>119</v>
      </c>
      <c r="AE13" s="24" t="s">
        <v>123</v>
      </c>
      <c r="AF13" s="24" t="s">
        <v>31</v>
      </c>
      <c r="AG13" s="24" t="s">
        <v>118</v>
      </c>
      <c r="AH13" s="24" t="s">
        <v>121</v>
      </c>
      <c r="AI13" s="24" t="s">
        <v>122</v>
      </c>
      <c r="AJ13" s="24" t="s">
        <v>119</v>
      </c>
      <c r="AK13" s="24" t="s">
        <v>123</v>
      </c>
      <c r="AL13" s="24" t="s">
        <v>31</v>
      </c>
      <c r="AM13" s="647"/>
      <c r="AN13" s="647"/>
      <c r="AO13" s="647"/>
      <c r="AP13" s="647"/>
      <c r="AQ13" s="647"/>
      <c r="AR13" s="647"/>
      <c r="AS13" s="638"/>
      <c r="AT13" s="638"/>
      <c r="AU13" s="638"/>
      <c r="AV13" s="638"/>
      <c r="AW13" s="646"/>
    </row>
    <row r="14" spans="1:51" s="58" customFormat="1" ht="408.75" customHeight="1" x14ac:dyDescent="0.2">
      <c r="A14" s="678">
        <v>38</v>
      </c>
      <c r="B14" s="201">
        <v>177</v>
      </c>
      <c r="C14" s="201" t="s">
        <v>148</v>
      </c>
      <c r="D14" s="202">
        <v>463</v>
      </c>
      <c r="E14" s="203" t="s">
        <v>149</v>
      </c>
      <c r="F14" s="202">
        <v>340</v>
      </c>
      <c r="G14" s="203" t="s">
        <v>150</v>
      </c>
      <c r="H14" s="204" t="s">
        <v>151</v>
      </c>
      <c r="I14" s="202" t="s">
        <v>140</v>
      </c>
      <c r="J14" s="205">
        <v>100</v>
      </c>
      <c r="K14" s="205"/>
      <c r="L14" s="206"/>
      <c r="M14" s="207"/>
      <c r="N14" s="205">
        <v>0</v>
      </c>
      <c r="O14" s="208"/>
      <c r="P14" s="204"/>
      <c r="Q14" s="205"/>
      <c r="R14" s="205"/>
      <c r="S14" s="205"/>
      <c r="T14" s="205">
        <v>0</v>
      </c>
      <c r="U14" s="209">
        <v>50</v>
      </c>
      <c r="V14" s="205">
        <v>50</v>
      </c>
      <c r="W14" s="209">
        <v>50</v>
      </c>
      <c r="X14" s="209">
        <v>50</v>
      </c>
      <c r="Y14" s="210">
        <v>50</v>
      </c>
      <c r="Z14" s="211">
        <v>0</v>
      </c>
      <c r="AA14" s="209">
        <v>95</v>
      </c>
      <c r="AB14" s="209">
        <v>95</v>
      </c>
      <c r="AC14" s="209">
        <v>95</v>
      </c>
      <c r="AD14" s="209"/>
      <c r="AE14" s="209"/>
      <c r="AF14" s="207">
        <v>0</v>
      </c>
      <c r="AG14" s="158">
        <v>5</v>
      </c>
      <c r="AH14" s="209"/>
      <c r="AI14" s="209"/>
      <c r="AJ14" s="209"/>
      <c r="AK14" s="207"/>
      <c r="AL14" s="207"/>
      <c r="AM14" s="207">
        <v>0</v>
      </c>
      <c r="AN14" s="212">
        <v>0</v>
      </c>
      <c r="AO14" s="213"/>
      <c r="AP14" s="214"/>
      <c r="AQ14" s="215">
        <f>AN14/AB14</f>
        <v>0</v>
      </c>
      <c r="AR14" s="215">
        <f>(AN14+T14+N14+Z14)/J14</f>
        <v>0</v>
      </c>
      <c r="AS14" s="520" t="s">
        <v>463</v>
      </c>
      <c r="AT14" s="520" t="s">
        <v>464</v>
      </c>
      <c r="AU14" s="521" t="s">
        <v>465</v>
      </c>
      <c r="AV14" s="520" t="s">
        <v>466</v>
      </c>
      <c r="AW14" s="520" t="s">
        <v>152</v>
      </c>
      <c r="AX14" s="59"/>
      <c r="AY14" s="59"/>
    </row>
    <row r="15" spans="1:51" s="58" customFormat="1" ht="147.75" customHeight="1" x14ac:dyDescent="0.2">
      <c r="A15" s="679"/>
      <c r="B15" s="216">
        <v>177</v>
      </c>
      <c r="C15" s="216" t="s">
        <v>148</v>
      </c>
      <c r="D15" s="217">
        <v>436</v>
      </c>
      <c r="E15" s="216" t="s">
        <v>528</v>
      </c>
      <c r="F15" s="217">
        <v>334</v>
      </c>
      <c r="G15" s="218" t="s">
        <v>529</v>
      </c>
      <c r="H15" s="219" t="s">
        <v>151</v>
      </c>
      <c r="I15" s="217" t="s">
        <v>140</v>
      </c>
      <c r="J15" s="220">
        <v>100</v>
      </c>
      <c r="K15" s="220">
        <v>10</v>
      </c>
      <c r="L15" s="220">
        <v>10</v>
      </c>
      <c r="M15" s="221">
        <v>10</v>
      </c>
      <c r="N15" s="222">
        <v>8</v>
      </c>
      <c r="O15" s="223">
        <v>22</v>
      </c>
      <c r="P15" s="223">
        <v>22</v>
      </c>
      <c r="Q15" s="223">
        <v>22</v>
      </c>
      <c r="R15" s="223">
        <v>22</v>
      </c>
      <c r="S15" s="223">
        <v>22</v>
      </c>
      <c r="T15" s="220">
        <v>22</v>
      </c>
      <c r="U15" s="224">
        <v>40</v>
      </c>
      <c r="V15" s="225">
        <v>40</v>
      </c>
      <c r="W15" s="226">
        <v>40</v>
      </c>
      <c r="X15" s="224">
        <v>40</v>
      </c>
      <c r="Y15" s="210">
        <v>40</v>
      </c>
      <c r="Z15" s="210">
        <v>40</v>
      </c>
      <c r="AA15" s="226">
        <v>20</v>
      </c>
      <c r="AB15" s="221">
        <v>20</v>
      </c>
      <c r="AC15" s="522">
        <v>20</v>
      </c>
      <c r="AD15" s="221"/>
      <c r="AE15" s="221"/>
      <c r="AF15" s="227">
        <v>14.98</v>
      </c>
      <c r="AG15" s="224">
        <v>10</v>
      </c>
      <c r="AH15" s="221"/>
      <c r="AI15" s="224"/>
      <c r="AJ15" s="224"/>
      <c r="AK15" s="221"/>
      <c r="AL15" s="221"/>
      <c r="AM15" s="523">
        <v>4.9800000000000004</v>
      </c>
      <c r="AN15" s="227">
        <v>14.98</v>
      </c>
      <c r="AO15" s="228"/>
      <c r="AP15" s="229"/>
      <c r="AQ15" s="230">
        <f>AN15/AC15</f>
        <v>0.749</v>
      </c>
      <c r="AR15" s="230">
        <f>(N15+T15+Z15+AN15)/J15</f>
        <v>0.8498</v>
      </c>
      <c r="AS15" s="524" t="s">
        <v>530</v>
      </c>
      <c r="AT15" s="525" t="s">
        <v>153</v>
      </c>
      <c r="AU15" s="526" t="s">
        <v>139</v>
      </c>
      <c r="AV15" s="537" t="s">
        <v>154</v>
      </c>
      <c r="AW15" s="538" t="s">
        <v>155</v>
      </c>
      <c r="AX15" s="59"/>
      <c r="AY15" s="59"/>
    </row>
    <row r="16" spans="1:51" s="58" customFormat="1" ht="391.5" customHeight="1" x14ac:dyDescent="0.2">
      <c r="A16" s="680"/>
      <c r="B16" s="231">
        <v>177</v>
      </c>
      <c r="C16" s="231" t="s">
        <v>148</v>
      </c>
      <c r="D16" s="232">
        <v>462</v>
      </c>
      <c r="E16" s="231" t="s">
        <v>156</v>
      </c>
      <c r="F16" s="232">
        <v>339</v>
      </c>
      <c r="G16" s="233" t="s">
        <v>157</v>
      </c>
      <c r="H16" s="232" t="s">
        <v>137</v>
      </c>
      <c r="I16" s="232" t="s">
        <v>138</v>
      </c>
      <c r="J16" s="159">
        <v>100</v>
      </c>
      <c r="K16" s="159">
        <v>10</v>
      </c>
      <c r="L16" s="159">
        <v>10</v>
      </c>
      <c r="M16" s="234">
        <v>0.1</v>
      </c>
      <c r="N16" s="235">
        <v>0.08</v>
      </c>
      <c r="O16" s="234">
        <v>0.2</v>
      </c>
      <c r="P16" s="234">
        <v>0.2</v>
      </c>
      <c r="Q16" s="234">
        <v>0.2</v>
      </c>
      <c r="R16" s="234">
        <v>0.2</v>
      </c>
      <c r="S16" s="234">
        <v>0.3</v>
      </c>
      <c r="T16" s="236">
        <v>0.29499999999999998</v>
      </c>
      <c r="U16" s="205">
        <v>60</v>
      </c>
      <c r="V16" s="205">
        <v>60</v>
      </c>
      <c r="W16" s="205">
        <v>60</v>
      </c>
      <c r="X16" s="158">
        <v>60</v>
      </c>
      <c r="Y16" s="158">
        <v>60</v>
      </c>
      <c r="Z16" s="159">
        <v>60</v>
      </c>
      <c r="AA16" s="209">
        <v>90</v>
      </c>
      <c r="AB16" s="158">
        <v>90</v>
      </c>
      <c r="AC16" s="237">
        <v>90</v>
      </c>
      <c r="AD16" s="158"/>
      <c r="AE16" s="158"/>
      <c r="AF16" s="238">
        <v>68.3</v>
      </c>
      <c r="AG16" s="158">
        <v>100</v>
      </c>
      <c r="AH16" s="158"/>
      <c r="AI16" s="158"/>
      <c r="AJ16" s="158"/>
      <c r="AK16" s="239"/>
      <c r="AL16" s="239"/>
      <c r="AM16" s="527">
        <v>63.2</v>
      </c>
      <c r="AN16" s="238">
        <v>68.3</v>
      </c>
      <c r="AO16" s="240"/>
      <c r="AP16" s="241"/>
      <c r="AQ16" s="242">
        <f>AN16/AB16</f>
        <v>0.75888888888888884</v>
      </c>
      <c r="AR16" s="243">
        <f>AN16/J16</f>
        <v>0.68299999999999994</v>
      </c>
      <c r="AS16" s="528" t="s">
        <v>487</v>
      </c>
      <c r="AT16" s="528" t="s">
        <v>488</v>
      </c>
      <c r="AU16" s="529" t="s">
        <v>489</v>
      </c>
      <c r="AV16" s="537" t="s">
        <v>158</v>
      </c>
      <c r="AW16" s="537" t="s">
        <v>490</v>
      </c>
      <c r="AX16" s="59"/>
      <c r="AY16" s="59"/>
    </row>
    <row r="17" spans="1:51" s="58" customFormat="1" ht="167.25" customHeight="1" x14ac:dyDescent="0.2">
      <c r="A17" s="680"/>
      <c r="B17" s="231">
        <v>177</v>
      </c>
      <c r="C17" s="231" t="s">
        <v>148</v>
      </c>
      <c r="D17" s="232">
        <v>434</v>
      </c>
      <c r="E17" s="244" t="s">
        <v>159</v>
      </c>
      <c r="F17" s="232">
        <v>332</v>
      </c>
      <c r="G17" s="245" t="s">
        <v>160</v>
      </c>
      <c r="H17" s="233" t="s">
        <v>161</v>
      </c>
      <c r="I17" s="232" t="s">
        <v>140</v>
      </c>
      <c r="J17" s="159">
        <v>15</v>
      </c>
      <c r="K17" s="159">
        <v>15</v>
      </c>
      <c r="L17" s="159">
        <v>15</v>
      </c>
      <c r="M17" s="159">
        <v>15</v>
      </c>
      <c r="N17" s="222">
        <v>0</v>
      </c>
      <c r="O17" s="159">
        <v>15</v>
      </c>
      <c r="P17" s="159">
        <v>15</v>
      </c>
      <c r="Q17" s="159">
        <v>15</v>
      </c>
      <c r="R17" s="159">
        <v>15</v>
      </c>
      <c r="S17" s="159">
        <v>15</v>
      </c>
      <c r="T17" s="246">
        <v>15</v>
      </c>
      <c r="U17" s="222"/>
      <c r="V17" s="222"/>
      <c r="W17" s="222"/>
      <c r="X17" s="222"/>
      <c r="Y17" s="222"/>
      <c r="Z17" s="222"/>
      <c r="AA17" s="247"/>
      <c r="AB17" s="222"/>
      <c r="AC17" s="222"/>
      <c r="AD17" s="222"/>
      <c r="AE17" s="222"/>
      <c r="AF17" s="222"/>
      <c r="AG17" s="222"/>
      <c r="AH17" s="222"/>
      <c r="AI17" s="222"/>
      <c r="AJ17" s="222"/>
      <c r="AK17" s="222"/>
      <c r="AL17" s="222"/>
      <c r="AM17" s="222"/>
      <c r="AN17" s="222"/>
      <c r="AO17" s="222"/>
      <c r="AP17" s="222"/>
      <c r="AQ17" s="222"/>
      <c r="AR17" s="222"/>
      <c r="AS17" s="275" t="s">
        <v>162</v>
      </c>
      <c r="AT17" s="277" t="s">
        <v>153</v>
      </c>
      <c r="AU17" s="276" t="s">
        <v>139</v>
      </c>
      <c r="AV17" s="222" t="s">
        <v>139</v>
      </c>
      <c r="AW17" s="222" t="s">
        <v>139</v>
      </c>
      <c r="AX17" s="59"/>
      <c r="AY17" s="59"/>
    </row>
    <row r="18" spans="1:51" s="58" customFormat="1" ht="167.25" customHeight="1" x14ac:dyDescent="0.2">
      <c r="A18" s="680"/>
      <c r="B18" s="231">
        <v>177</v>
      </c>
      <c r="C18" s="231" t="s">
        <v>148</v>
      </c>
      <c r="D18" s="232">
        <v>464</v>
      </c>
      <c r="E18" s="231" t="s">
        <v>163</v>
      </c>
      <c r="F18" s="232">
        <v>341</v>
      </c>
      <c r="G18" s="245" t="s">
        <v>164</v>
      </c>
      <c r="H18" s="233" t="s">
        <v>151</v>
      </c>
      <c r="I18" s="232" t="s">
        <v>138</v>
      </c>
      <c r="J18" s="159">
        <v>800</v>
      </c>
      <c r="K18" s="159">
        <v>342</v>
      </c>
      <c r="L18" s="159">
        <v>342</v>
      </c>
      <c r="M18" s="159">
        <v>342</v>
      </c>
      <c r="N18" s="222">
        <v>342</v>
      </c>
      <c r="O18" s="159">
        <v>520</v>
      </c>
      <c r="P18" s="159">
        <v>520</v>
      </c>
      <c r="Q18" s="159">
        <v>520</v>
      </c>
      <c r="R18" s="159">
        <v>475</v>
      </c>
      <c r="S18" s="248">
        <v>342.1</v>
      </c>
      <c r="T18" s="159">
        <v>315</v>
      </c>
      <c r="U18" s="158">
        <v>408</v>
      </c>
      <c r="V18" s="205">
        <v>445</v>
      </c>
      <c r="W18" s="209">
        <v>445</v>
      </c>
      <c r="X18" s="158">
        <v>408</v>
      </c>
      <c r="Y18" s="158">
        <v>408</v>
      </c>
      <c r="Z18" s="158">
        <v>408</v>
      </c>
      <c r="AA18" s="158">
        <v>523</v>
      </c>
      <c r="AB18" s="158">
        <v>523</v>
      </c>
      <c r="AC18" s="158">
        <v>523</v>
      </c>
      <c r="AD18" s="158"/>
      <c r="AE18" s="158"/>
      <c r="AF18" s="249">
        <v>408</v>
      </c>
      <c r="AG18" s="158">
        <v>800</v>
      </c>
      <c r="AH18" s="158"/>
      <c r="AI18" s="158"/>
      <c r="AJ18" s="158"/>
      <c r="AK18" s="239"/>
      <c r="AL18" s="239"/>
      <c r="AM18" s="239">
        <v>408</v>
      </c>
      <c r="AN18" s="249">
        <v>408</v>
      </c>
      <c r="AO18" s="213"/>
      <c r="AP18" s="237"/>
      <c r="AQ18" s="250">
        <f>AM18/AC18</f>
        <v>0.78011472275334603</v>
      </c>
      <c r="AR18" s="243">
        <f>AM18/J18</f>
        <v>0.51</v>
      </c>
      <c r="AS18" s="530" t="s">
        <v>557</v>
      </c>
      <c r="AT18" s="531" t="s">
        <v>471</v>
      </c>
      <c r="AU18" s="532" t="s">
        <v>472</v>
      </c>
      <c r="AV18" s="537" t="s">
        <v>165</v>
      </c>
      <c r="AW18" s="539" t="s">
        <v>166</v>
      </c>
      <c r="AX18" s="59"/>
      <c r="AY18" s="59"/>
    </row>
    <row r="19" spans="1:51" s="58" customFormat="1" ht="340.5" customHeight="1" x14ac:dyDescent="0.2">
      <c r="A19" s="680"/>
      <c r="B19" s="231">
        <v>177</v>
      </c>
      <c r="C19" s="231" t="s">
        <v>148</v>
      </c>
      <c r="D19" s="232">
        <v>437</v>
      </c>
      <c r="E19" s="231" t="s">
        <v>167</v>
      </c>
      <c r="F19" s="232">
        <v>335</v>
      </c>
      <c r="G19" s="245" t="s">
        <v>168</v>
      </c>
      <c r="H19" s="233" t="s">
        <v>137</v>
      </c>
      <c r="I19" s="232" t="s">
        <v>138</v>
      </c>
      <c r="J19" s="159">
        <v>100</v>
      </c>
      <c r="K19" s="159"/>
      <c r="L19" s="159"/>
      <c r="M19" s="159"/>
      <c r="N19" s="222"/>
      <c r="O19" s="159">
        <v>21</v>
      </c>
      <c r="P19" s="159">
        <v>21</v>
      </c>
      <c r="Q19" s="159">
        <v>21</v>
      </c>
      <c r="R19" s="159">
        <v>21</v>
      </c>
      <c r="S19" s="248">
        <v>21</v>
      </c>
      <c r="T19" s="159">
        <v>0</v>
      </c>
      <c r="U19" s="158">
        <v>50</v>
      </c>
      <c r="V19" s="205">
        <v>50</v>
      </c>
      <c r="W19" s="209">
        <v>50</v>
      </c>
      <c r="X19" s="158">
        <v>50</v>
      </c>
      <c r="Y19" s="158">
        <v>50</v>
      </c>
      <c r="Z19" s="251">
        <v>0</v>
      </c>
      <c r="AA19" s="158">
        <v>75</v>
      </c>
      <c r="AB19" s="158">
        <v>75</v>
      </c>
      <c r="AC19" s="158">
        <v>75</v>
      </c>
      <c r="AD19" s="158"/>
      <c r="AE19" s="158"/>
      <c r="AF19" s="239">
        <v>0</v>
      </c>
      <c r="AG19" s="158">
        <v>100</v>
      </c>
      <c r="AH19" s="251"/>
      <c r="AI19" s="158"/>
      <c r="AJ19" s="158"/>
      <c r="AK19" s="239"/>
      <c r="AL19" s="239"/>
      <c r="AM19" s="239">
        <v>0</v>
      </c>
      <c r="AN19" s="212">
        <v>0</v>
      </c>
      <c r="AO19" s="252"/>
      <c r="AP19" s="237"/>
      <c r="AQ19" s="250">
        <f t="shared" ref="AQ19:AQ22" si="0">AM19/AB19</f>
        <v>0</v>
      </c>
      <c r="AR19" s="243">
        <f>AM19/J19</f>
        <v>0</v>
      </c>
      <c r="AS19" s="533" t="s">
        <v>553</v>
      </c>
      <c r="AT19" s="533" t="s">
        <v>554</v>
      </c>
      <c r="AU19" s="533" t="s">
        <v>555</v>
      </c>
      <c r="AV19" s="533" t="s">
        <v>169</v>
      </c>
      <c r="AW19" s="533" t="s">
        <v>170</v>
      </c>
      <c r="AX19" s="59"/>
      <c r="AY19" s="59"/>
    </row>
    <row r="20" spans="1:51" s="58" customFormat="1" ht="345.75" customHeight="1" x14ac:dyDescent="0.2">
      <c r="A20" s="680"/>
      <c r="B20" s="231">
        <v>177</v>
      </c>
      <c r="C20" s="231" t="s">
        <v>148</v>
      </c>
      <c r="D20" s="232">
        <v>438</v>
      </c>
      <c r="E20" s="245" t="s">
        <v>171</v>
      </c>
      <c r="F20" s="232">
        <v>336</v>
      </c>
      <c r="G20" s="245" t="s">
        <v>172</v>
      </c>
      <c r="H20" s="233" t="s">
        <v>151</v>
      </c>
      <c r="I20" s="232" t="s">
        <v>138</v>
      </c>
      <c r="J20" s="159">
        <v>115</v>
      </c>
      <c r="K20" s="159">
        <v>0</v>
      </c>
      <c r="L20" s="159">
        <v>0</v>
      </c>
      <c r="M20" s="159">
        <v>10</v>
      </c>
      <c r="N20" s="222">
        <v>1</v>
      </c>
      <c r="O20" s="246">
        <v>33.6</v>
      </c>
      <c r="P20" s="246">
        <v>33.6</v>
      </c>
      <c r="Q20" s="246">
        <v>33.6</v>
      </c>
      <c r="R20" s="248">
        <v>33.6</v>
      </c>
      <c r="S20" s="248">
        <v>33.6</v>
      </c>
      <c r="T20" s="248">
        <v>27.6</v>
      </c>
      <c r="U20" s="253">
        <v>40.6</v>
      </c>
      <c r="V20" s="253">
        <v>40.6</v>
      </c>
      <c r="W20" s="254">
        <v>40.6</v>
      </c>
      <c r="X20" s="158">
        <v>40.6</v>
      </c>
      <c r="Y20" s="255">
        <v>40.6</v>
      </c>
      <c r="Z20" s="211">
        <v>33.6</v>
      </c>
      <c r="AA20" s="251">
        <v>85.6</v>
      </c>
      <c r="AB20" s="255">
        <v>85.6</v>
      </c>
      <c r="AC20" s="255">
        <v>85.6</v>
      </c>
      <c r="AD20" s="158"/>
      <c r="AE20" s="158"/>
      <c r="AF20" s="212">
        <f>AM20</f>
        <v>33.6</v>
      </c>
      <c r="AG20" s="158">
        <v>115</v>
      </c>
      <c r="AH20" s="158"/>
      <c r="AI20" s="158"/>
      <c r="AJ20" s="158"/>
      <c r="AK20" s="239"/>
      <c r="AL20" s="239"/>
      <c r="AM20" s="212">
        <v>33.6</v>
      </c>
      <c r="AN20" s="212">
        <f>AF20</f>
        <v>33.6</v>
      </c>
      <c r="AO20" s="212"/>
      <c r="AP20" s="214"/>
      <c r="AQ20" s="256">
        <f t="shared" si="0"/>
        <v>0.39252336448598135</v>
      </c>
      <c r="AR20" s="257">
        <f>AM20/J20</f>
        <v>0.29217391304347828</v>
      </c>
      <c r="AS20" s="535" t="s">
        <v>558</v>
      </c>
      <c r="AT20" s="528" t="s">
        <v>173</v>
      </c>
      <c r="AU20" s="529" t="s">
        <v>174</v>
      </c>
      <c r="AV20" s="540" t="s">
        <v>175</v>
      </c>
      <c r="AW20" s="540" t="s">
        <v>176</v>
      </c>
      <c r="AX20" s="59"/>
      <c r="AY20" s="59"/>
    </row>
    <row r="21" spans="1:51" s="58" customFormat="1" ht="147" customHeight="1" x14ac:dyDescent="0.2">
      <c r="A21" s="680"/>
      <c r="B21" s="231">
        <v>177</v>
      </c>
      <c r="C21" s="231" t="s">
        <v>148</v>
      </c>
      <c r="D21" s="231">
        <v>439</v>
      </c>
      <c r="E21" s="231" t="s">
        <v>177</v>
      </c>
      <c r="F21" s="231">
        <v>337</v>
      </c>
      <c r="G21" s="231" t="s">
        <v>178</v>
      </c>
      <c r="H21" s="233" t="s">
        <v>151</v>
      </c>
      <c r="I21" s="233" t="s">
        <v>140</v>
      </c>
      <c r="J21" s="159">
        <v>200</v>
      </c>
      <c r="K21" s="159">
        <v>10</v>
      </c>
      <c r="L21" s="159">
        <v>10</v>
      </c>
      <c r="M21" s="159">
        <v>10</v>
      </c>
      <c r="N21" s="222">
        <v>6.33</v>
      </c>
      <c r="O21" s="246">
        <v>43.67</v>
      </c>
      <c r="P21" s="246">
        <v>43.67</v>
      </c>
      <c r="Q21" s="246">
        <v>43.67</v>
      </c>
      <c r="R21" s="246">
        <v>73.67</v>
      </c>
      <c r="S21" s="246">
        <v>73.67</v>
      </c>
      <c r="T21" s="248">
        <v>11.8</v>
      </c>
      <c r="U21" s="258">
        <v>121.87</v>
      </c>
      <c r="V21" s="258">
        <v>121.87</v>
      </c>
      <c r="W21" s="259">
        <v>121.87</v>
      </c>
      <c r="X21" s="251">
        <v>121.87</v>
      </c>
      <c r="Y21" s="251">
        <v>121.87</v>
      </c>
      <c r="Z21" s="212">
        <v>36.840000000000003</v>
      </c>
      <c r="AA21" s="251">
        <v>135.03</v>
      </c>
      <c r="AB21" s="534">
        <v>135.03</v>
      </c>
      <c r="AC21" s="251">
        <v>135.03</v>
      </c>
      <c r="AD21" s="158"/>
      <c r="AE21" s="158"/>
      <c r="AF21" s="260">
        <f>AN21</f>
        <v>0.94</v>
      </c>
      <c r="AG21" s="158">
        <v>10</v>
      </c>
      <c r="AH21" s="158"/>
      <c r="AI21" s="158"/>
      <c r="AJ21" s="158"/>
      <c r="AK21" s="239"/>
      <c r="AL21" s="239"/>
      <c r="AM21" s="260">
        <v>0.34</v>
      </c>
      <c r="AN21" s="212">
        <f>0.6+AM21</f>
        <v>0.94</v>
      </c>
      <c r="AO21" s="251"/>
      <c r="AP21" s="238"/>
      <c r="AQ21" s="242">
        <f>AN21/AB21</f>
        <v>6.9614159816337104E-3</v>
      </c>
      <c r="AR21" s="242">
        <f>(AN21+T21+N21+Z21)/J21</f>
        <v>0.27955000000000002</v>
      </c>
      <c r="AS21" s="535" t="s">
        <v>551</v>
      </c>
      <c r="AT21" s="535" t="s">
        <v>547</v>
      </c>
      <c r="AU21" s="535" t="s">
        <v>548</v>
      </c>
      <c r="AV21" s="537" t="s">
        <v>179</v>
      </c>
      <c r="AW21" s="537" t="s">
        <v>180</v>
      </c>
      <c r="AX21" s="59"/>
      <c r="AY21" s="59"/>
    </row>
    <row r="22" spans="1:51" s="58" customFormat="1" ht="162" customHeight="1" x14ac:dyDescent="0.2">
      <c r="A22" s="681"/>
      <c r="B22" s="231">
        <v>177</v>
      </c>
      <c r="C22" s="231" t="s">
        <v>148</v>
      </c>
      <c r="D22" s="231">
        <v>435</v>
      </c>
      <c r="E22" s="231" t="s">
        <v>181</v>
      </c>
      <c r="F22" s="231">
        <v>333</v>
      </c>
      <c r="G22" s="231" t="s">
        <v>182</v>
      </c>
      <c r="H22" s="233" t="s">
        <v>151</v>
      </c>
      <c r="I22" s="232" t="s">
        <v>140</v>
      </c>
      <c r="J22" s="159">
        <v>400</v>
      </c>
      <c r="K22" s="159">
        <v>20</v>
      </c>
      <c r="L22" s="159">
        <v>20</v>
      </c>
      <c r="M22" s="159">
        <v>20</v>
      </c>
      <c r="N22" s="222">
        <v>16.7</v>
      </c>
      <c r="O22" s="159">
        <v>80</v>
      </c>
      <c r="P22" s="159">
        <v>80</v>
      </c>
      <c r="Q22" s="159">
        <v>80</v>
      </c>
      <c r="R22" s="248">
        <v>83.3</v>
      </c>
      <c r="S22" s="248">
        <v>83.3</v>
      </c>
      <c r="T22" s="248">
        <v>39.9</v>
      </c>
      <c r="U22" s="253">
        <v>183.4</v>
      </c>
      <c r="V22" s="253">
        <v>183.4</v>
      </c>
      <c r="W22" s="254">
        <v>183.4</v>
      </c>
      <c r="X22" s="255">
        <v>183.4</v>
      </c>
      <c r="Y22" s="255">
        <v>183.4</v>
      </c>
      <c r="Z22" s="212">
        <v>80</v>
      </c>
      <c r="AA22" s="251">
        <v>243.4</v>
      </c>
      <c r="AB22" s="534">
        <v>243.4</v>
      </c>
      <c r="AC22" s="255">
        <v>243.4</v>
      </c>
      <c r="AD22" s="158"/>
      <c r="AE22" s="158"/>
      <c r="AF22" s="239">
        <v>0</v>
      </c>
      <c r="AG22" s="255">
        <v>20</v>
      </c>
      <c r="AH22" s="158"/>
      <c r="AI22" s="158"/>
      <c r="AJ22" s="158"/>
      <c r="AK22" s="239"/>
      <c r="AL22" s="249"/>
      <c r="AM22" s="239">
        <v>0</v>
      </c>
      <c r="AN22" s="212">
        <v>0</v>
      </c>
      <c r="AO22" s="212"/>
      <c r="AP22" s="238"/>
      <c r="AQ22" s="242">
        <f t="shared" si="0"/>
        <v>0</v>
      </c>
      <c r="AR22" s="242">
        <f>(AM22+T22+N22+Z22)/J22</f>
        <v>0.34149999999999997</v>
      </c>
      <c r="AS22" s="535" t="s">
        <v>549</v>
      </c>
      <c r="AT22" s="535" t="s">
        <v>550</v>
      </c>
      <c r="AU22" s="536" t="s">
        <v>527</v>
      </c>
      <c r="AV22" s="537" t="s">
        <v>183</v>
      </c>
      <c r="AW22" s="537" t="s">
        <v>184</v>
      </c>
      <c r="AX22" s="59"/>
      <c r="AY22" s="59"/>
    </row>
    <row r="23" spans="1:51" s="58" customFormat="1" ht="53.25" customHeight="1" x14ac:dyDescent="0.2">
      <c r="A23" s="678">
        <v>40</v>
      </c>
      <c r="B23" s="231">
        <v>177</v>
      </c>
      <c r="C23" s="231" t="s">
        <v>148</v>
      </c>
      <c r="D23" s="232">
        <v>467</v>
      </c>
      <c r="E23" s="231" t="s">
        <v>185</v>
      </c>
      <c r="F23" s="232">
        <v>383</v>
      </c>
      <c r="G23" s="233" t="s">
        <v>186</v>
      </c>
      <c r="H23" s="233" t="s">
        <v>151</v>
      </c>
      <c r="I23" s="232" t="s">
        <v>138</v>
      </c>
      <c r="J23" s="159">
        <v>200</v>
      </c>
      <c r="K23" s="159"/>
      <c r="L23" s="261"/>
      <c r="M23" s="159">
        <v>55</v>
      </c>
      <c r="N23" s="159"/>
      <c r="O23" s="159"/>
      <c r="P23" s="159"/>
      <c r="Q23" s="159"/>
      <c r="R23" s="159"/>
      <c r="S23" s="159"/>
      <c r="T23" s="159"/>
      <c r="U23" s="159"/>
      <c r="V23" s="159"/>
      <c r="W23" s="159">
        <v>0</v>
      </c>
      <c r="X23" s="159">
        <v>0</v>
      </c>
      <c r="Y23" s="159">
        <v>0</v>
      </c>
      <c r="Z23" s="159"/>
      <c r="AA23" s="262"/>
      <c r="AB23" s="159"/>
      <c r="AC23" s="159"/>
      <c r="AD23" s="159"/>
      <c r="AE23" s="159"/>
      <c r="AF23" s="159"/>
      <c r="AG23" s="159"/>
      <c r="AH23" s="159"/>
      <c r="AI23" s="158"/>
      <c r="AJ23" s="158"/>
      <c r="AK23" s="239"/>
      <c r="AL23" s="239"/>
      <c r="AM23" s="239"/>
      <c r="AN23" s="222"/>
      <c r="AO23" s="222"/>
      <c r="AP23" s="222"/>
      <c r="AQ23" s="256"/>
      <c r="AR23" s="256"/>
      <c r="AS23" s="263" t="s">
        <v>187</v>
      </c>
      <c r="AT23" s="278"/>
      <c r="AU23" s="280"/>
      <c r="AV23" s="26"/>
      <c r="AW23" s="26"/>
      <c r="AX23" s="59"/>
      <c r="AY23" s="59"/>
    </row>
    <row r="24" spans="1:51" s="58" customFormat="1" ht="47.25" customHeight="1" x14ac:dyDescent="0.2">
      <c r="A24" s="681"/>
      <c r="B24" s="231">
        <v>177</v>
      </c>
      <c r="C24" s="231" t="s">
        <v>188</v>
      </c>
      <c r="D24" s="232">
        <v>456</v>
      </c>
      <c r="E24" s="231" t="s">
        <v>189</v>
      </c>
      <c r="F24" s="232">
        <v>381</v>
      </c>
      <c r="G24" s="233" t="s">
        <v>190</v>
      </c>
      <c r="H24" s="233" t="s">
        <v>191</v>
      </c>
      <c r="I24" s="232" t="s">
        <v>140</v>
      </c>
      <c r="J24" s="159"/>
      <c r="K24" s="159"/>
      <c r="L24" s="261"/>
      <c r="M24" s="159">
        <v>1</v>
      </c>
      <c r="N24" s="159"/>
      <c r="O24" s="160"/>
      <c r="P24" s="160"/>
      <c r="Q24" s="160"/>
      <c r="R24" s="160"/>
      <c r="S24" s="160"/>
      <c r="T24" s="160"/>
      <c r="U24" s="160"/>
      <c r="V24" s="160"/>
      <c r="W24" s="160">
        <v>0</v>
      </c>
      <c r="X24" s="160">
        <v>0</v>
      </c>
      <c r="Y24" s="160">
        <v>0</v>
      </c>
      <c r="Z24" s="160"/>
      <c r="AA24" s="264"/>
      <c r="AB24" s="160"/>
      <c r="AC24" s="160"/>
      <c r="AD24" s="160"/>
      <c r="AE24" s="160"/>
      <c r="AF24" s="160"/>
      <c r="AG24" s="160"/>
      <c r="AH24" s="160"/>
      <c r="AI24" s="265"/>
      <c r="AJ24" s="265"/>
      <c r="AK24" s="266"/>
      <c r="AL24" s="266"/>
      <c r="AM24" s="266"/>
      <c r="AN24" s="266"/>
      <c r="AO24" s="213"/>
      <c r="AP24" s="267"/>
      <c r="AQ24" s="268"/>
      <c r="AR24" s="268"/>
      <c r="AS24" s="269" t="s">
        <v>187</v>
      </c>
      <c r="AT24" s="279"/>
      <c r="AU24" s="281"/>
      <c r="AV24" s="27"/>
      <c r="AW24" s="27"/>
      <c r="AX24" s="59"/>
      <c r="AY24" s="59"/>
    </row>
    <row r="25" spans="1:51" s="58" customFormat="1" ht="198.75" customHeight="1" x14ac:dyDescent="0.2">
      <c r="A25" s="16">
        <v>38</v>
      </c>
      <c r="B25" s="231">
        <v>177</v>
      </c>
      <c r="C25" s="231" t="s">
        <v>148</v>
      </c>
      <c r="D25" s="232">
        <v>440</v>
      </c>
      <c r="E25" s="245" t="s">
        <v>192</v>
      </c>
      <c r="F25" s="232">
        <v>338</v>
      </c>
      <c r="G25" s="233" t="s">
        <v>193</v>
      </c>
      <c r="H25" s="232" t="s">
        <v>137</v>
      </c>
      <c r="I25" s="232" t="s">
        <v>138</v>
      </c>
      <c r="J25" s="159">
        <v>2</v>
      </c>
      <c r="K25" s="270">
        <v>0.5</v>
      </c>
      <c r="L25" s="270">
        <v>0.5</v>
      </c>
      <c r="M25" s="270">
        <v>0.5</v>
      </c>
      <c r="N25" s="271">
        <v>0.5</v>
      </c>
      <c r="O25" s="248">
        <v>1</v>
      </c>
      <c r="P25" s="248">
        <v>1</v>
      </c>
      <c r="Q25" s="248">
        <v>1</v>
      </c>
      <c r="R25" s="159">
        <v>1</v>
      </c>
      <c r="S25" s="159">
        <v>1</v>
      </c>
      <c r="T25" s="246">
        <v>0.85</v>
      </c>
      <c r="U25" s="248">
        <v>1.5</v>
      </c>
      <c r="V25" s="248">
        <v>1.5</v>
      </c>
      <c r="W25" s="255">
        <v>1.5</v>
      </c>
      <c r="X25" s="158">
        <v>1.5</v>
      </c>
      <c r="Y25" s="255">
        <v>1.5</v>
      </c>
      <c r="Z25" s="272">
        <v>1.34</v>
      </c>
      <c r="AA25" s="248">
        <v>1.7</v>
      </c>
      <c r="AB25" s="248">
        <v>1.7</v>
      </c>
      <c r="AC25" s="248">
        <v>1.7</v>
      </c>
      <c r="AD25" s="158"/>
      <c r="AE25" s="158"/>
      <c r="AF25" s="212">
        <v>1.48</v>
      </c>
      <c r="AG25" s="255">
        <v>2</v>
      </c>
      <c r="AH25" s="255"/>
      <c r="AI25" s="158"/>
      <c r="AJ25" s="158"/>
      <c r="AK25" s="239"/>
      <c r="AL25" s="239"/>
      <c r="AM25" s="519">
        <v>1.45</v>
      </c>
      <c r="AN25" s="212">
        <f>AF25</f>
        <v>1.48</v>
      </c>
      <c r="AO25" s="239"/>
      <c r="AP25" s="239"/>
      <c r="AQ25" s="273">
        <f>AN25/AC25</f>
        <v>0.87058823529411766</v>
      </c>
      <c r="AR25" s="274">
        <f>AN25/J25</f>
        <v>0.74</v>
      </c>
      <c r="AS25" s="517" t="s">
        <v>556</v>
      </c>
      <c r="AT25" s="517" t="s">
        <v>552</v>
      </c>
      <c r="AU25" s="518" t="s">
        <v>546</v>
      </c>
      <c r="AV25" s="216" t="s">
        <v>195</v>
      </c>
      <c r="AW25" s="216" t="s">
        <v>537</v>
      </c>
    </row>
    <row r="26" spans="1:51" x14ac:dyDescent="0.25">
      <c r="A26" s="28"/>
      <c r="B26" s="28"/>
      <c r="C26" s="28"/>
      <c r="D26" s="28"/>
      <c r="E26" s="28"/>
      <c r="F26" s="28"/>
      <c r="G26" s="28"/>
      <c r="H26" s="28"/>
      <c r="I26" s="28"/>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28"/>
      <c r="AN26" s="28"/>
      <c r="AO26" s="28"/>
      <c r="AP26" s="28"/>
      <c r="AQ26" s="28"/>
      <c r="AR26" s="28"/>
      <c r="AS26" s="28"/>
      <c r="AT26" s="28"/>
      <c r="AU26" s="28"/>
      <c r="AV26" s="28"/>
      <c r="AW26" s="28"/>
    </row>
    <row r="27" spans="1:51" x14ac:dyDescent="0.25">
      <c r="A27" s="28"/>
      <c r="B27" s="28"/>
      <c r="C27" s="28"/>
      <c r="D27" s="28"/>
      <c r="E27" s="28"/>
      <c r="F27" s="28"/>
      <c r="G27" s="28"/>
      <c r="H27" s="28"/>
      <c r="I27" s="28"/>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63"/>
      <c r="AN27" s="28"/>
      <c r="AO27" s="28"/>
      <c r="AP27" s="28"/>
      <c r="AQ27" s="63"/>
      <c r="AR27" s="63"/>
      <c r="AS27" s="28"/>
      <c r="AT27" s="28"/>
      <c r="AU27" s="28"/>
      <c r="AV27" s="28"/>
      <c r="AW27" s="28"/>
    </row>
    <row r="28" spans="1:51" x14ac:dyDescent="0.25">
      <c r="A28" s="29" t="s">
        <v>126</v>
      </c>
      <c r="B28" s="28"/>
      <c r="C28" s="28"/>
      <c r="D28" s="28"/>
      <c r="E28" s="28"/>
      <c r="F28" s="28"/>
      <c r="G28" s="28"/>
      <c r="H28" s="28"/>
      <c r="I28" s="28"/>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28"/>
      <c r="AN28" s="28"/>
      <c r="AO28" s="28"/>
      <c r="AP28" s="28"/>
      <c r="AQ28" s="28"/>
      <c r="AR28" s="28"/>
      <c r="AS28" s="28"/>
      <c r="AT28" s="28"/>
      <c r="AU28" s="28"/>
      <c r="AV28" s="28"/>
      <c r="AW28" s="28"/>
    </row>
    <row r="29" spans="1:51" ht="25.5" customHeight="1" x14ac:dyDescent="0.25">
      <c r="A29" s="153" t="s">
        <v>127</v>
      </c>
      <c r="B29" s="154" t="s">
        <v>128</v>
      </c>
      <c r="C29" s="154"/>
      <c r="D29" s="154"/>
      <c r="E29" s="154"/>
      <c r="F29" s="154"/>
      <c r="G29" s="154"/>
      <c r="H29" s="155" t="s">
        <v>129</v>
      </c>
      <c r="I29" s="155"/>
      <c r="J29" s="155"/>
      <c r="K29" s="155"/>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28"/>
      <c r="AN29" s="28"/>
      <c r="AO29" s="28"/>
      <c r="AP29" s="28"/>
      <c r="AQ29" s="28"/>
      <c r="AR29" s="28"/>
      <c r="AS29" s="28"/>
      <c r="AT29" s="28"/>
      <c r="AU29" s="28"/>
      <c r="AV29" s="28"/>
      <c r="AW29" s="28"/>
    </row>
    <row r="30" spans="1:51" ht="25.5" customHeight="1" x14ac:dyDescent="0.25">
      <c r="A30" s="60">
        <v>11</v>
      </c>
      <c r="B30" s="156" t="s">
        <v>130</v>
      </c>
      <c r="C30" s="156"/>
      <c r="D30" s="156"/>
      <c r="E30" s="156"/>
      <c r="F30" s="156"/>
      <c r="G30" s="156"/>
      <c r="H30" s="157" t="s">
        <v>132</v>
      </c>
      <c r="I30" s="157"/>
      <c r="J30" s="157"/>
      <c r="K30" s="157"/>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28"/>
      <c r="AN30" s="28"/>
      <c r="AO30" s="28"/>
      <c r="AP30" s="28"/>
      <c r="AQ30" s="28"/>
      <c r="AR30" s="28"/>
      <c r="AS30" s="28"/>
      <c r="AT30" s="28"/>
      <c r="AU30" s="28"/>
      <c r="AV30" s="28"/>
      <c r="AW30" s="28"/>
    </row>
  </sheetData>
  <protectedRanges>
    <protectedRange algorithmName="SHA-512" hashValue="wx8AJrp/93bZDQ2D9TfJ3X5EMdFgT5b/qCQgvX+KFDkG1JJ3pFkXxWleCFSMhJ39A84QWBePL3QDc3G3sS2iiA==" saltValue="AP8jlGzMyGcgwTcbsGbguA==" spinCount="100000" sqref="K21:T24 K14:T14 K16:T19" name="Rango1"/>
    <protectedRange algorithmName="SHA-512" hashValue="wx8AJrp/93bZDQ2D9TfJ3X5EMdFgT5b/qCQgvX+KFDkG1JJ3pFkXxWleCFSMhJ39A84QWBePL3QDc3G3sS2iiA==" saltValue="AP8jlGzMyGcgwTcbsGbguA==" spinCount="100000" sqref="K25:T25" name="Rango1_2"/>
    <protectedRange algorithmName="SHA-512" hashValue="wx8AJrp/93bZDQ2D9TfJ3X5EMdFgT5b/qCQgvX+KFDkG1JJ3pFkXxWleCFSMhJ39A84QWBePL3QDc3G3sS2iiA==" saltValue="AP8jlGzMyGcgwTcbsGbguA==" spinCount="100000" sqref="K20:T20" name="Rango1_4"/>
    <protectedRange algorithmName="SHA-512" hashValue="wx8AJrp/93bZDQ2D9TfJ3X5EMdFgT5b/qCQgvX+KFDkG1JJ3pFkXxWleCFSMhJ39A84QWBePL3QDc3G3sS2iiA==" saltValue="AP8jlGzMyGcgwTcbsGbguA==" spinCount="100000" sqref="K15:T15" name="Rango1_1"/>
  </protectedRanges>
  <mergeCells count="47">
    <mergeCell ref="A14:A22"/>
    <mergeCell ref="A23:A24"/>
    <mergeCell ref="A9:Q9"/>
    <mergeCell ref="A11:A13"/>
    <mergeCell ref="A10:C10"/>
    <mergeCell ref="D10:E10"/>
    <mergeCell ref="J11:J13"/>
    <mergeCell ref="B11:B13"/>
    <mergeCell ref="C11:C13"/>
    <mergeCell ref="D11:D13"/>
    <mergeCell ref="E11:E13"/>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phoneticPr fontId="6" type="noConversion"/>
  <dataValidations count="2">
    <dataValidation type="list" allowBlank="1" showInputMessage="1" showErrorMessage="1" sqref="I14 I16:I25" xr:uid="{00000000-0002-0000-0000-000000000000}">
      <formula1>#REF!</formula1>
    </dataValidation>
    <dataValidation type="list" allowBlank="1" showInputMessage="1" showErrorMessage="1" sqref="I15" xr:uid="{00000000-0002-0000-0000-000001000000}">
      <formula1>#REF!</formula1>
    </dataValidation>
  </dataValidations>
  <printOptions horizontalCentered="1" verticalCentered="1"/>
  <pageMargins left="0" right="0" top="0" bottom="0.39370078740157483" header="0.31496062992125984" footer="0.31496062992125984"/>
  <pageSetup scale="5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8"/>
  <sheetViews>
    <sheetView tabSelected="1" topLeftCell="W1" zoomScale="73" zoomScaleNormal="73" zoomScaleSheetLayoutView="40" workbookViewId="0">
      <selection activeCell="AA106" sqref="AA106"/>
    </sheetView>
  </sheetViews>
  <sheetFormatPr baseColWidth="10" defaultRowHeight="15.75" x14ac:dyDescent="0.25"/>
  <cols>
    <col min="1" max="1" width="11.140625" style="32" customWidth="1"/>
    <col min="2" max="3" width="6.85546875" style="32" customWidth="1"/>
    <col min="4" max="4" width="4.42578125" style="2" customWidth="1"/>
    <col min="5" max="5" width="6.7109375" style="2" customWidth="1"/>
    <col min="6" max="6" width="6.28515625" style="2" customWidth="1"/>
    <col min="7" max="7" width="5.7109375" style="6" customWidth="1"/>
    <col min="8" max="8" width="19.5703125" style="3" customWidth="1"/>
    <col min="9" max="9" width="21" style="3" customWidth="1"/>
    <col min="10" max="10" width="19.85546875" style="3" customWidth="1"/>
    <col min="11" max="11" width="20.28515625" style="3" customWidth="1"/>
    <col min="12" max="12" width="18.7109375" style="3" customWidth="1"/>
    <col min="13" max="13" width="19.42578125" style="3" customWidth="1"/>
    <col min="14" max="14" width="19.85546875" style="3" customWidth="1"/>
    <col min="15" max="15" width="20" style="3" customWidth="1"/>
    <col min="16" max="16" width="21.140625" style="3" customWidth="1"/>
    <col min="17" max="17" width="20.42578125" style="3" customWidth="1"/>
    <col min="18" max="18" width="19.28515625" style="3" customWidth="1"/>
    <col min="19" max="19" width="19.42578125" style="3" customWidth="1"/>
    <col min="20" max="20" width="22.28515625" style="3" customWidth="1"/>
    <col min="21" max="21" width="19.42578125" style="3" customWidth="1"/>
    <col min="22" max="22" width="21" style="3" customWidth="1"/>
    <col min="23" max="23" width="21.5703125" style="3" customWidth="1"/>
    <col min="24" max="24" width="19.85546875" style="3" customWidth="1"/>
    <col min="25" max="25" width="21.28515625" style="3" customWidth="1"/>
    <col min="26" max="26" width="22" style="3" customWidth="1"/>
    <col min="27" max="27" width="21.7109375" style="3" customWidth="1"/>
    <col min="28" max="28" width="20.7109375" style="3" customWidth="1"/>
    <col min="29" max="29" width="17.140625" style="3" customWidth="1"/>
    <col min="30" max="30" width="20" style="3" customWidth="1"/>
    <col min="31" max="31" width="23.5703125" style="3" customWidth="1"/>
    <col min="32" max="36" width="10.7109375" style="3" customWidth="1"/>
    <col min="37" max="37" width="18.28515625" style="32" customWidth="1"/>
    <col min="38" max="38" width="19.140625" style="32" customWidth="1"/>
    <col min="39" max="39" width="12.7109375" style="42" customWidth="1"/>
    <col min="40" max="40" width="5.85546875" style="42" customWidth="1"/>
    <col min="41" max="41" width="11.42578125" style="32" customWidth="1"/>
    <col min="42" max="42" width="11" style="32" customWidth="1"/>
    <col min="43" max="43" width="63" style="32" customWidth="1"/>
    <col min="44" max="44" width="19.140625" style="32" customWidth="1"/>
    <col min="45" max="45" width="13.42578125" style="32" customWidth="1"/>
    <col min="46" max="46" width="22.85546875" style="32" customWidth="1"/>
    <col min="47" max="47" width="20.7109375" style="32" customWidth="1"/>
    <col min="48" max="16384" width="11.42578125" style="32"/>
  </cols>
  <sheetData>
    <row r="1" spans="1:47" s="34" customFormat="1" ht="56.25" customHeight="1" x14ac:dyDescent="0.5">
      <c r="A1" s="747"/>
      <c r="B1" s="748"/>
      <c r="C1" s="748"/>
      <c r="D1" s="748"/>
      <c r="E1" s="749"/>
      <c r="F1" s="650" t="s">
        <v>135</v>
      </c>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row>
    <row r="2" spans="1:47" s="34" customFormat="1" ht="72.75" customHeight="1" x14ac:dyDescent="0.5">
      <c r="A2" s="682"/>
      <c r="B2" s="683"/>
      <c r="C2" s="683"/>
      <c r="D2" s="683"/>
      <c r="E2" s="750"/>
      <c r="F2" s="762" t="s">
        <v>133</v>
      </c>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row>
    <row r="3" spans="1:47" s="35" customFormat="1" ht="42" customHeight="1" thickBot="1" x14ac:dyDescent="0.45">
      <c r="A3" s="751"/>
      <c r="B3" s="752"/>
      <c r="C3" s="752"/>
      <c r="D3" s="752"/>
      <c r="E3" s="753"/>
      <c r="F3" s="663" t="s">
        <v>124</v>
      </c>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2"/>
      <c r="AM3" s="663" t="s">
        <v>125</v>
      </c>
      <c r="AN3" s="661"/>
      <c r="AO3" s="661"/>
      <c r="AP3" s="661"/>
      <c r="AQ3" s="661"/>
      <c r="AR3" s="661"/>
      <c r="AS3" s="661"/>
      <c r="AT3" s="661"/>
      <c r="AU3" s="661"/>
    </row>
    <row r="4" spans="1:47" ht="35.25" customHeight="1" x14ac:dyDescent="0.25">
      <c r="A4" s="1039" t="s">
        <v>0</v>
      </c>
      <c r="B4" s="1040"/>
      <c r="C4" s="1040"/>
      <c r="D4" s="1040"/>
      <c r="E4" s="1040"/>
      <c r="F4" s="1040"/>
      <c r="G4" s="1040"/>
      <c r="H4" s="1040"/>
      <c r="I4" s="1040"/>
      <c r="J4" s="1040"/>
      <c r="K4" s="1040"/>
      <c r="L4" s="1040"/>
      <c r="M4" s="1040"/>
      <c r="N4" s="1040"/>
      <c r="O4" s="1040"/>
      <c r="P4" s="1041"/>
      <c r="Q4" s="756" t="s">
        <v>143</v>
      </c>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8"/>
    </row>
    <row r="5" spans="1:47" ht="36" customHeight="1" thickBot="1" x14ac:dyDescent="0.3">
      <c r="A5" s="1042" t="s">
        <v>2</v>
      </c>
      <c r="B5" s="1043"/>
      <c r="C5" s="1043"/>
      <c r="D5" s="1043"/>
      <c r="E5" s="1043"/>
      <c r="F5" s="1043"/>
      <c r="G5" s="1043"/>
      <c r="H5" s="1043"/>
      <c r="I5" s="1043"/>
      <c r="J5" s="1043"/>
      <c r="K5" s="1043"/>
      <c r="L5" s="1043"/>
      <c r="M5" s="1043"/>
      <c r="N5" s="1043"/>
      <c r="O5" s="1043"/>
      <c r="P5" s="1044"/>
      <c r="Q5" s="759" t="s">
        <v>231</v>
      </c>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1"/>
    </row>
    <row r="6" spans="1:47" ht="14.25" customHeight="1" thickBot="1" x14ac:dyDescent="0.3">
      <c r="A6" s="28"/>
      <c r="B6" s="28"/>
      <c r="C6" s="28"/>
      <c r="D6" s="13"/>
      <c r="E6" s="13"/>
      <c r="F6" s="13"/>
      <c r="G6" s="14"/>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28"/>
      <c r="AL6" s="28"/>
      <c r="AM6" s="36"/>
      <c r="AN6" s="37"/>
      <c r="AO6" s="28"/>
      <c r="AP6" s="28"/>
      <c r="AQ6" s="28"/>
      <c r="AR6" s="28"/>
      <c r="AS6" s="28"/>
      <c r="AT6" s="28"/>
      <c r="AU6" s="28"/>
    </row>
    <row r="7" spans="1:47" s="38" customFormat="1" ht="36.75" customHeight="1" x14ac:dyDescent="0.25">
      <c r="A7" s="686" t="s">
        <v>56</v>
      </c>
      <c r="B7" s="648" t="s">
        <v>66</v>
      </c>
      <c r="C7" s="648"/>
      <c r="D7" s="648"/>
      <c r="E7" s="648" t="s">
        <v>70</v>
      </c>
      <c r="F7" s="648" t="s">
        <v>111</v>
      </c>
      <c r="G7" s="648" t="s">
        <v>71</v>
      </c>
      <c r="H7" s="648" t="s">
        <v>116</v>
      </c>
      <c r="I7" s="9"/>
      <c r="J7" s="773" t="s">
        <v>72</v>
      </c>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5"/>
      <c r="AK7" s="648" t="s">
        <v>73</v>
      </c>
      <c r="AL7" s="648"/>
      <c r="AM7" s="648"/>
      <c r="AN7" s="648"/>
      <c r="AO7" s="648" t="s">
        <v>75</v>
      </c>
      <c r="AP7" s="648" t="s">
        <v>76</v>
      </c>
      <c r="AQ7" s="648" t="s">
        <v>77</v>
      </c>
      <c r="AR7" s="776" t="s">
        <v>78</v>
      </c>
      <c r="AS7" s="648" t="s">
        <v>79</v>
      </c>
      <c r="AT7" s="648" t="s">
        <v>80</v>
      </c>
      <c r="AU7" s="779" t="s">
        <v>81</v>
      </c>
    </row>
    <row r="8" spans="1:47" s="38" customFormat="1" ht="23.25" customHeight="1" x14ac:dyDescent="0.25">
      <c r="A8" s="684"/>
      <c r="B8" s="640"/>
      <c r="C8" s="640"/>
      <c r="D8" s="640"/>
      <c r="E8" s="640"/>
      <c r="F8" s="640"/>
      <c r="G8" s="640"/>
      <c r="H8" s="640"/>
      <c r="I8" s="641">
        <v>2016</v>
      </c>
      <c r="J8" s="642"/>
      <c r="K8" s="642"/>
      <c r="L8" s="643"/>
      <c r="M8" s="641">
        <v>2017</v>
      </c>
      <c r="N8" s="642"/>
      <c r="O8" s="642"/>
      <c r="P8" s="642"/>
      <c r="Q8" s="642"/>
      <c r="R8" s="643"/>
      <c r="S8" s="641">
        <v>2018</v>
      </c>
      <c r="T8" s="642"/>
      <c r="U8" s="642"/>
      <c r="V8" s="642"/>
      <c r="W8" s="642"/>
      <c r="X8" s="643"/>
      <c r="Y8" s="641">
        <v>2019</v>
      </c>
      <c r="Z8" s="642"/>
      <c r="AA8" s="642"/>
      <c r="AB8" s="642"/>
      <c r="AC8" s="642"/>
      <c r="AD8" s="643"/>
      <c r="AE8" s="641">
        <v>2020</v>
      </c>
      <c r="AF8" s="642"/>
      <c r="AG8" s="642"/>
      <c r="AH8" s="642"/>
      <c r="AI8" s="642"/>
      <c r="AJ8" s="643"/>
      <c r="AK8" s="639" t="s">
        <v>74</v>
      </c>
      <c r="AL8" s="639"/>
      <c r="AM8" s="639"/>
      <c r="AN8" s="639"/>
      <c r="AO8" s="640"/>
      <c r="AP8" s="640"/>
      <c r="AQ8" s="640"/>
      <c r="AR8" s="777"/>
      <c r="AS8" s="640"/>
      <c r="AT8" s="640"/>
      <c r="AU8" s="780"/>
    </row>
    <row r="9" spans="1:47" s="38" customFormat="1" ht="41.25" customHeight="1" thickBot="1" x14ac:dyDescent="0.3">
      <c r="A9" s="685"/>
      <c r="B9" s="43" t="s">
        <v>67</v>
      </c>
      <c r="C9" s="43" t="s">
        <v>68</v>
      </c>
      <c r="D9" s="43" t="s">
        <v>69</v>
      </c>
      <c r="E9" s="736"/>
      <c r="F9" s="736"/>
      <c r="G9" s="736"/>
      <c r="H9" s="737"/>
      <c r="I9" s="43" t="s">
        <v>117</v>
      </c>
      <c r="J9" s="43" t="s">
        <v>119</v>
      </c>
      <c r="K9" s="43" t="s">
        <v>120</v>
      </c>
      <c r="L9" s="43" t="s">
        <v>31</v>
      </c>
      <c r="M9" s="43" t="s">
        <v>118</v>
      </c>
      <c r="N9" s="43" t="s">
        <v>121</v>
      </c>
      <c r="O9" s="43" t="s">
        <v>122</v>
      </c>
      <c r="P9" s="43" t="s">
        <v>119</v>
      </c>
      <c r="Q9" s="43" t="s">
        <v>123</v>
      </c>
      <c r="R9" s="43" t="s">
        <v>31</v>
      </c>
      <c r="S9" s="43" t="s">
        <v>118</v>
      </c>
      <c r="T9" s="43" t="s">
        <v>121</v>
      </c>
      <c r="U9" s="43" t="s">
        <v>122</v>
      </c>
      <c r="V9" s="43" t="s">
        <v>119</v>
      </c>
      <c r="W9" s="43" t="s">
        <v>123</v>
      </c>
      <c r="X9" s="43" t="s">
        <v>31</v>
      </c>
      <c r="Y9" s="43" t="s">
        <v>118</v>
      </c>
      <c r="Z9" s="43" t="s">
        <v>121</v>
      </c>
      <c r="AA9" s="43" t="s">
        <v>122</v>
      </c>
      <c r="AB9" s="43" t="s">
        <v>119</v>
      </c>
      <c r="AC9" s="43" t="s">
        <v>123</v>
      </c>
      <c r="AD9" s="43" t="s">
        <v>31</v>
      </c>
      <c r="AE9" s="43" t="s">
        <v>118</v>
      </c>
      <c r="AF9" s="43" t="s">
        <v>121</v>
      </c>
      <c r="AG9" s="43" t="s">
        <v>122</v>
      </c>
      <c r="AH9" s="43" t="s">
        <v>119</v>
      </c>
      <c r="AI9" s="43" t="s">
        <v>123</v>
      </c>
      <c r="AJ9" s="43" t="s">
        <v>31</v>
      </c>
      <c r="AK9" s="43" t="s">
        <v>4</v>
      </c>
      <c r="AL9" s="43" t="s">
        <v>5</v>
      </c>
      <c r="AM9" s="43" t="s">
        <v>6</v>
      </c>
      <c r="AN9" s="43" t="s">
        <v>7</v>
      </c>
      <c r="AO9" s="736"/>
      <c r="AP9" s="736"/>
      <c r="AQ9" s="736"/>
      <c r="AR9" s="778"/>
      <c r="AS9" s="736"/>
      <c r="AT9" s="736"/>
      <c r="AU9" s="781"/>
    </row>
    <row r="10" spans="1:47" s="39" customFormat="1" ht="33.75" customHeight="1" x14ac:dyDescent="0.25">
      <c r="A10" s="689" t="s">
        <v>228</v>
      </c>
      <c r="B10" s="717">
        <v>1</v>
      </c>
      <c r="C10" s="738" t="s">
        <v>196</v>
      </c>
      <c r="D10" s="692" t="s">
        <v>140</v>
      </c>
      <c r="E10" s="692">
        <v>463</v>
      </c>
      <c r="F10" s="692">
        <v>177</v>
      </c>
      <c r="G10" s="294" t="s">
        <v>8</v>
      </c>
      <c r="H10" s="295">
        <v>100</v>
      </c>
      <c r="I10" s="296"/>
      <c r="J10" s="296"/>
      <c r="K10" s="297"/>
      <c r="L10" s="297"/>
      <c r="M10" s="297"/>
      <c r="N10" s="297"/>
      <c r="O10" s="297"/>
      <c r="P10" s="297"/>
      <c r="Q10" s="297"/>
      <c r="R10" s="298"/>
      <c r="S10" s="299">
        <v>50</v>
      </c>
      <c r="T10" s="299">
        <v>50</v>
      </c>
      <c r="U10" s="300">
        <v>50</v>
      </c>
      <c r="V10" s="301">
        <v>50</v>
      </c>
      <c r="W10" s="302">
        <v>50</v>
      </c>
      <c r="X10" s="302">
        <v>0</v>
      </c>
      <c r="Y10" s="301">
        <v>45</v>
      </c>
      <c r="Z10" s="301">
        <v>45</v>
      </c>
      <c r="AA10" s="303">
        <v>45</v>
      </c>
      <c r="AB10" s="304"/>
      <c r="AC10" s="304"/>
      <c r="AD10" s="305">
        <v>0</v>
      </c>
      <c r="AE10" s="306">
        <v>5</v>
      </c>
      <c r="AF10" s="304"/>
      <c r="AG10" s="307"/>
      <c r="AH10" s="304"/>
      <c r="AI10" s="304"/>
      <c r="AJ10" s="304"/>
      <c r="AK10" s="307">
        <v>0</v>
      </c>
      <c r="AL10" s="303">
        <v>0</v>
      </c>
      <c r="AM10" s="304"/>
      <c r="AN10" s="304"/>
      <c r="AO10" s="308">
        <f>AL10/AA10</f>
        <v>0</v>
      </c>
      <c r="AP10" s="308">
        <f>(L10+R10+X10+AL10)/H10</f>
        <v>0</v>
      </c>
      <c r="AQ10" s="711" t="s">
        <v>467</v>
      </c>
      <c r="AR10" s="711" t="s">
        <v>464</v>
      </c>
      <c r="AS10" s="711" t="s">
        <v>465</v>
      </c>
      <c r="AT10" s="711" t="s">
        <v>466</v>
      </c>
      <c r="AU10" s="711" t="s">
        <v>152</v>
      </c>
    </row>
    <row r="11" spans="1:47" s="39" customFormat="1" ht="33.75" customHeight="1" x14ac:dyDescent="0.25">
      <c r="A11" s="690"/>
      <c r="B11" s="718"/>
      <c r="C11" s="739"/>
      <c r="D11" s="693"/>
      <c r="E11" s="693"/>
      <c r="F11" s="693"/>
      <c r="G11" s="309" t="s">
        <v>9</v>
      </c>
      <c r="H11" s="310">
        <f>L11+R11+X11+Y11+AE11</f>
        <v>373168000</v>
      </c>
      <c r="I11" s="311"/>
      <c r="J11" s="312"/>
      <c r="K11" s="313"/>
      <c r="L11" s="313"/>
      <c r="M11" s="313"/>
      <c r="N11" s="313"/>
      <c r="O11" s="313"/>
      <c r="P11" s="313"/>
      <c r="Q11" s="313"/>
      <c r="R11" s="314"/>
      <c r="S11" s="315">
        <v>153273000</v>
      </c>
      <c r="T11" s="315">
        <v>153273000</v>
      </c>
      <c r="U11" s="316">
        <v>156926500</v>
      </c>
      <c r="V11" s="316">
        <v>156926500</v>
      </c>
      <c r="W11" s="317">
        <v>162157000</v>
      </c>
      <c r="X11" s="317">
        <v>158253000</v>
      </c>
      <c r="Y11" s="316">
        <v>213915000</v>
      </c>
      <c r="Z11" s="316">
        <v>213915000</v>
      </c>
      <c r="AA11" s="318">
        <v>213915000</v>
      </c>
      <c r="AB11" s="318"/>
      <c r="AC11" s="318"/>
      <c r="AD11" s="318">
        <v>141273000</v>
      </c>
      <c r="AE11" s="315">
        <v>1000000</v>
      </c>
      <c r="AF11" s="315"/>
      <c r="AG11" s="319"/>
      <c r="AH11" s="315"/>
      <c r="AI11" s="315"/>
      <c r="AJ11" s="315"/>
      <c r="AK11" s="315">
        <v>96998000</v>
      </c>
      <c r="AL11" s="315">
        <v>141273000</v>
      </c>
      <c r="AM11" s="315"/>
      <c r="AN11" s="315"/>
      <c r="AO11" s="320">
        <f>AL11/AA11</f>
        <v>0.6604165205806044</v>
      </c>
      <c r="AP11" s="320">
        <f>(L11+R11+X11+AL11)/H11</f>
        <v>0.80265724820992157</v>
      </c>
      <c r="AQ11" s="712"/>
      <c r="AR11" s="712"/>
      <c r="AS11" s="712"/>
      <c r="AT11" s="712"/>
      <c r="AU11" s="712"/>
    </row>
    <row r="12" spans="1:47" s="39" customFormat="1" ht="34.5" customHeight="1" x14ac:dyDescent="0.25">
      <c r="A12" s="690"/>
      <c r="B12" s="718"/>
      <c r="C12" s="739"/>
      <c r="D12" s="693"/>
      <c r="E12" s="693"/>
      <c r="F12" s="693"/>
      <c r="G12" s="321" t="s">
        <v>10</v>
      </c>
      <c r="H12" s="322"/>
      <c r="I12" s="322"/>
      <c r="J12" s="323"/>
      <c r="K12" s="322"/>
      <c r="L12" s="322"/>
      <c r="M12" s="322"/>
      <c r="N12" s="322"/>
      <c r="O12" s="322"/>
      <c r="P12" s="322"/>
      <c r="Q12" s="322"/>
      <c r="R12" s="324"/>
      <c r="S12" s="324"/>
      <c r="T12" s="324"/>
      <c r="U12" s="322"/>
      <c r="V12" s="325"/>
      <c r="W12" s="325"/>
      <c r="X12" s="326"/>
      <c r="Y12" s="327">
        <v>50</v>
      </c>
      <c r="Z12" s="327">
        <v>50</v>
      </c>
      <c r="AA12" s="328">
        <v>50</v>
      </c>
      <c r="AB12" s="328"/>
      <c r="AC12" s="328"/>
      <c r="AD12" s="328">
        <v>0</v>
      </c>
      <c r="AE12" s="319"/>
      <c r="AF12" s="319"/>
      <c r="AG12" s="319"/>
      <c r="AH12" s="319"/>
      <c r="AI12" s="319"/>
      <c r="AJ12" s="315"/>
      <c r="AK12" s="329">
        <v>0</v>
      </c>
      <c r="AL12" s="330">
        <v>0</v>
      </c>
      <c r="AM12" s="329"/>
      <c r="AN12" s="329"/>
      <c r="AO12" s="331">
        <f t="shared" ref="AO12:AO14" si="0">AK12/Z12</f>
        <v>0</v>
      </c>
      <c r="AP12" s="331">
        <v>0</v>
      </c>
      <c r="AQ12" s="712"/>
      <c r="AR12" s="712"/>
      <c r="AS12" s="712"/>
      <c r="AT12" s="712"/>
      <c r="AU12" s="712"/>
    </row>
    <row r="13" spans="1:47" s="39" customFormat="1" ht="33.75" customHeight="1" x14ac:dyDescent="0.25">
      <c r="A13" s="690"/>
      <c r="B13" s="718"/>
      <c r="C13" s="739"/>
      <c r="D13" s="693"/>
      <c r="E13" s="693"/>
      <c r="F13" s="693"/>
      <c r="G13" s="309" t="s">
        <v>11</v>
      </c>
      <c r="H13" s="332">
        <f>L13+R13+X13+Z13</f>
        <v>40926433</v>
      </c>
      <c r="I13" s="322"/>
      <c r="J13" s="323"/>
      <c r="K13" s="322"/>
      <c r="L13" s="322"/>
      <c r="M13" s="322"/>
      <c r="N13" s="322"/>
      <c r="O13" s="322"/>
      <c r="P13" s="322"/>
      <c r="Q13" s="322"/>
      <c r="R13" s="324"/>
      <c r="S13" s="324"/>
      <c r="T13" s="324"/>
      <c r="U13" s="322"/>
      <c r="V13" s="325"/>
      <c r="W13" s="325"/>
      <c r="X13" s="326"/>
      <c r="Y13" s="316">
        <v>40926433</v>
      </c>
      <c r="Z13" s="316">
        <v>40926433</v>
      </c>
      <c r="AA13" s="318">
        <v>40926433</v>
      </c>
      <c r="AB13" s="318"/>
      <c r="AC13" s="318"/>
      <c r="AD13" s="318">
        <v>10844833</v>
      </c>
      <c r="AE13" s="319"/>
      <c r="AF13" s="319"/>
      <c r="AG13" s="319"/>
      <c r="AH13" s="319"/>
      <c r="AI13" s="319"/>
      <c r="AJ13" s="315"/>
      <c r="AK13" s="315">
        <v>10844833</v>
      </c>
      <c r="AL13" s="329">
        <v>10844833</v>
      </c>
      <c r="AM13" s="329"/>
      <c r="AN13" s="329"/>
      <c r="AO13" s="320">
        <f>AL13/AA13</f>
        <v>0.26498358652463067</v>
      </c>
      <c r="AP13" s="320">
        <f>(L13+R13+X13+AL13)/H13</f>
        <v>0.26498358652463067</v>
      </c>
      <c r="AQ13" s="712"/>
      <c r="AR13" s="712"/>
      <c r="AS13" s="712"/>
      <c r="AT13" s="712"/>
      <c r="AU13" s="712"/>
    </row>
    <row r="14" spans="1:47" s="39" customFormat="1" ht="31.5" customHeight="1" x14ac:dyDescent="0.25">
      <c r="A14" s="690"/>
      <c r="B14" s="718"/>
      <c r="C14" s="739"/>
      <c r="D14" s="693"/>
      <c r="E14" s="693"/>
      <c r="F14" s="693"/>
      <c r="G14" s="321" t="s">
        <v>12</v>
      </c>
      <c r="H14" s="333">
        <v>100</v>
      </c>
      <c r="I14" s="334"/>
      <c r="J14" s="335"/>
      <c r="K14" s="334"/>
      <c r="L14" s="334"/>
      <c r="M14" s="334"/>
      <c r="N14" s="334"/>
      <c r="O14" s="334"/>
      <c r="P14" s="334"/>
      <c r="Q14" s="334"/>
      <c r="R14" s="336"/>
      <c r="S14" s="337">
        <v>50</v>
      </c>
      <c r="T14" s="315">
        <v>50</v>
      </c>
      <c r="U14" s="327">
        <v>50</v>
      </c>
      <c r="V14" s="333">
        <v>50</v>
      </c>
      <c r="W14" s="338">
        <v>50</v>
      </c>
      <c r="X14" s="339">
        <v>0</v>
      </c>
      <c r="Y14" s="333">
        <v>95</v>
      </c>
      <c r="Z14" s="333">
        <v>95</v>
      </c>
      <c r="AA14" s="328">
        <f>AA10+AA12</f>
        <v>95</v>
      </c>
      <c r="AB14" s="340"/>
      <c r="AC14" s="340"/>
      <c r="AD14" s="341">
        <v>0</v>
      </c>
      <c r="AE14" s="342">
        <v>5</v>
      </c>
      <c r="AF14" s="343"/>
      <c r="AG14" s="319"/>
      <c r="AH14" s="343"/>
      <c r="AI14" s="343"/>
      <c r="AJ14" s="315"/>
      <c r="AK14" s="344">
        <v>0</v>
      </c>
      <c r="AL14" s="328">
        <v>0</v>
      </c>
      <c r="AM14" s="343"/>
      <c r="AN14" s="342"/>
      <c r="AO14" s="331">
        <f t="shared" si="0"/>
        <v>0</v>
      </c>
      <c r="AP14" s="331">
        <f t="shared" ref="AP14" si="1">(L14+R14+X14+AK14)/H14</f>
        <v>0</v>
      </c>
      <c r="AQ14" s="712"/>
      <c r="AR14" s="712"/>
      <c r="AS14" s="712"/>
      <c r="AT14" s="712"/>
      <c r="AU14" s="712"/>
    </row>
    <row r="15" spans="1:47" s="39" customFormat="1" ht="41.25" customHeight="1" thickBot="1" x14ac:dyDescent="0.3">
      <c r="A15" s="690"/>
      <c r="B15" s="719"/>
      <c r="C15" s="740"/>
      <c r="D15" s="694"/>
      <c r="E15" s="694"/>
      <c r="F15" s="694"/>
      <c r="G15" s="345" t="s">
        <v>13</v>
      </c>
      <c r="H15" s="346">
        <f>H11+H13</f>
        <v>414094433</v>
      </c>
      <c r="I15" s="347"/>
      <c r="J15" s="348"/>
      <c r="K15" s="347"/>
      <c r="L15" s="347"/>
      <c r="M15" s="347"/>
      <c r="N15" s="347"/>
      <c r="O15" s="347"/>
      <c r="P15" s="347"/>
      <c r="Q15" s="347"/>
      <c r="R15" s="349"/>
      <c r="S15" s="350">
        <v>153273000</v>
      </c>
      <c r="T15" s="351">
        <v>153273000</v>
      </c>
      <c r="U15" s="346">
        <v>156926500</v>
      </c>
      <c r="V15" s="346">
        <v>156926500</v>
      </c>
      <c r="W15" s="346">
        <v>162157000</v>
      </c>
      <c r="X15" s="346">
        <v>158253000</v>
      </c>
      <c r="Y15" s="346">
        <f>Y11+Y13</f>
        <v>254841433</v>
      </c>
      <c r="Z15" s="346">
        <f>Z11+Z13</f>
        <v>254841433</v>
      </c>
      <c r="AA15" s="541">
        <f>AA11+AA13</f>
        <v>254841433</v>
      </c>
      <c r="AB15" s="541">
        <f t="shared" ref="AB15:AD15" si="2">AB11+AB13</f>
        <v>0</v>
      </c>
      <c r="AC15" s="541">
        <f t="shared" si="2"/>
        <v>0</v>
      </c>
      <c r="AD15" s="541">
        <f t="shared" si="2"/>
        <v>152117833</v>
      </c>
      <c r="AE15" s="351">
        <f>AE11+AE13</f>
        <v>1000000</v>
      </c>
      <c r="AF15" s="351"/>
      <c r="AG15" s="353"/>
      <c r="AH15" s="351"/>
      <c r="AI15" s="351"/>
      <c r="AJ15" s="315"/>
      <c r="AK15" s="541">
        <f>AK11+AK13</f>
        <v>107842833</v>
      </c>
      <c r="AL15" s="541">
        <f>AL11+AL13</f>
        <v>152117833</v>
      </c>
      <c r="AM15" s="351"/>
      <c r="AN15" s="351"/>
      <c r="AO15" s="320">
        <f>AL15/AA15</f>
        <v>0.59691169999032301</v>
      </c>
      <c r="AP15" s="320">
        <f>(L15+R15+X15+AL15)/H15</f>
        <v>0.74951703830319305</v>
      </c>
      <c r="AQ15" s="713"/>
      <c r="AR15" s="713"/>
      <c r="AS15" s="713"/>
      <c r="AT15" s="713"/>
      <c r="AU15" s="713"/>
    </row>
    <row r="16" spans="1:47" s="39" customFormat="1" ht="33.75" customHeight="1" x14ac:dyDescent="0.25">
      <c r="A16" s="690"/>
      <c r="B16" s="717">
        <v>2</v>
      </c>
      <c r="C16" s="738" t="s">
        <v>197</v>
      </c>
      <c r="D16" s="692" t="s">
        <v>138</v>
      </c>
      <c r="E16" s="692">
        <v>436</v>
      </c>
      <c r="F16" s="692">
        <v>177</v>
      </c>
      <c r="G16" s="294" t="s">
        <v>8</v>
      </c>
      <c r="H16" s="295">
        <v>100</v>
      </c>
      <c r="I16" s="295">
        <v>10</v>
      </c>
      <c r="J16" s="301">
        <v>10</v>
      </c>
      <c r="K16" s="301">
        <v>10</v>
      </c>
      <c r="L16" s="301">
        <v>8</v>
      </c>
      <c r="M16" s="301">
        <v>20</v>
      </c>
      <c r="N16" s="301">
        <v>20</v>
      </c>
      <c r="O16" s="301">
        <v>20</v>
      </c>
      <c r="P16" s="301">
        <v>30</v>
      </c>
      <c r="Q16" s="295">
        <v>30</v>
      </c>
      <c r="R16" s="300">
        <v>30</v>
      </c>
      <c r="S16" s="300">
        <v>65</v>
      </c>
      <c r="T16" s="300">
        <v>70</v>
      </c>
      <c r="U16" s="355">
        <v>70</v>
      </c>
      <c r="V16" s="301">
        <v>70</v>
      </c>
      <c r="W16" s="302">
        <v>70</v>
      </c>
      <c r="X16" s="302">
        <v>70</v>
      </c>
      <c r="Y16" s="301">
        <v>90</v>
      </c>
      <c r="Z16" s="301">
        <v>90</v>
      </c>
      <c r="AA16" s="303">
        <v>90</v>
      </c>
      <c r="AB16" s="304"/>
      <c r="AC16" s="304"/>
      <c r="AD16" s="356">
        <v>84.98</v>
      </c>
      <c r="AE16" s="357">
        <v>100</v>
      </c>
      <c r="AF16" s="304"/>
      <c r="AG16" s="304"/>
      <c r="AH16" s="304"/>
      <c r="AI16" s="304"/>
      <c r="AJ16" s="315"/>
      <c r="AK16" s="358">
        <v>74.98</v>
      </c>
      <c r="AL16" s="359">
        <v>84.98</v>
      </c>
      <c r="AM16" s="360"/>
      <c r="AN16" s="304"/>
      <c r="AO16" s="361">
        <f>AL16/AA16</f>
        <v>0.9442222222222223</v>
      </c>
      <c r="AP16" s="361">
        <f>AL16/H16</f>
        <v>0.8498</v>
      </c>
      <c r="AQ16" s="782" t="s">
        <v>468</v>
      </c>
      <c r="AR16" s="692" t="s">
        <v>153</v>
      </c>
      <c r="AS16" s="692" t="s">
        <v>139</v>
      </c>
      <c r="AT16" s="711" t="s">
        <v>154</v>
      </c>
      <c r="AU16" s="695" t="s">
        <v>155</v>
      </c>
    </row>
    <row r="17" spans="1:47" s="39" customFormat="1" ht="33.75" customHeight="1" x14ac:dyDescent="0.2">
      <c r="A17" s="690"/>
      <c r="B17" s="718"/>
      <c r="C17" s="739"/>
      <c r="D17" s="693"/>
      <c r="E17" s="693"/>
      <c r="F17" s="693"/>
      <c r="G17" s="309" t="s">
        <v>9</v>
      </c>
      <c r="H17" s="316">
        <f>L17+R17+X17+Y17+AE17</f>
        <v>4420678950</v>
      </c>
      <c r="I17" s="316">
        <v>686407000</v>
      </c>
      <c r="J17" s="362">
        <v>686407000</v>
      </c>
      <c r="K17" s="316">
        <v>487401997</v>
      </c>
      <c r="L17" s="333">
        <v>449078460</v>
      </c>
      <c r="M17" s="316">
        <v>1178754000</v>
      </c>
      <c r="N17" s="316">
        <v>1178754000</v>
      </c>
      <c r="O17" s="316">
        <v>1178754000</v>
      </c>
      <c r="P17" s="316">
        <v>1060539000</v>
      </c>
      <c r="Q17" s="316">
        <v>1042086100</v>
      </c>
      <c r="R17" s="363">
        <v>963658733</v>
      </c>
      <c r="S17" s="316">
        <v>873258000</v>
      </c>
      <c r="T17" s="316">
        <v>873258000</v>
      </c>
      <c r="U17" s="316">
        <v>962681257</v>
      </c>
      <c r="V17" s="316">
        <v>962681257</v>
      </c>
      <c r="W17" s="316">
        <v>933188757</v>
      </c>
      <c r="X17" s="316">
        <v>921910757</v>
      </c>
      <c r="Y17" s="316">
        <v>1163330000</v>
      </c>
      <c r="Z17" s="316">
        <v>1163330000</v>
      </c>
      <c r="AA17" s="315">
        <v>1163330000</v>
      </c>
      <c r="AB17" s="315"/>
      <c r="AC17" s="315"/>
      <c r="AD17" s="315">
        <v>831965000</v>
      </c>
      <c r="AE17" s="315">
        <v>922701000</v>
      </c>
      <c r="AF17" s="315"/>
      <c r="AG17" s="315"/>
      <c r="AH17" s="315"/>
      <c r="AI17" s="315"/>
      <c r="AJ17" s="315"/>
      <c r="AK17" s="315">
        <v>679698000</v>
      </c>
      <c r="AL17" s="315">
        <v>831965000</v>
      </c>
      <c r="AM17" s="315"/>
      <c r="AN17" s="364"/>
      <c r="AO17" s="320">
        <f>AL17/AA17</f>
        <v>0.71515820962237719</v>
      </c>
      <c r="AP17" s="320">
        <f>(L17+R17+X17+AL17)/H17</f>
        <v>0.71631823659123672</v>
      </c>
      <c r="AQ17" s="783"/>
      <c r="AR17" s="693"/>
      <c r="AS17" s="693"/>
      <c r="AT17" s="712"/>
      <c r="AU17" s="696"/>
    </row>
    <row r="18" spans="1:47" s="39" customFormat="1" ht="33.75" customHeight="1" x14ac:dyDescent="0.25">
      <c r="A18" s="690"/>
      <c r="B18" s="718"/>
      <c r="C18" s="739"/>
      <c r="D18" s="693"/>
      <c r="E18" s="693"/>
      <c r="F18" s="693"/>
      <c r="G18" s="321" t="s">
        <v>10</v>
      </c>
      <c r="H18" s="322"/>
      <c r="I18" s="322"/>
      <c r="J18" s="323"/>
      <c r="K18" s="322"/>
      <c r="L18" s="322"/>
      <c r="M18" s="322"/>
      <c r="N18" s="322"/>
      <c r="O18" s="325"/>
      <c r="P18" s="322"/>
      <c r="Q18" s="365"/>
      <c r="R18" s="366"/>
      <c r="S18" s="366"/>
      <c r="T18" s="366"/>
      <c r="U18" s="366"/>
      <c r="V18" s="366"/>
      <c r="W18" s="366"/>
      <c r="X18" s="366"/>
      <c r="Y18" s="325"/>
      <c r="Z18" s="325"/>
      <c r="AA18" s="325"/>
      <c r="AB18" s="325"/>
      <c r="AC18" s="325"/>
      <c r="AD18" s="325"/>
      <c r="AE18" s="325"/>
      <c r="AF18" s="325"/>
      <c r="AG18" s="325"/>
      <c r="AH18" s="325"/>
      <c r="AI18" s="325"/>
      <c r="AJ18" s="325"/>
      <c r="AK18" s="325"/>
      <c r="AL18" s="325"/>
      <c r="AM18" s="325"/>
      <c r="AN18" s="325"/>
      <c r="AO18" s="325"/>
      <c r="AP18" s="325"/>
      <c r="AQ18" s="783"/>
      <c r="AR18" s="693"/>
      <c r="AS18" s="693"/>
      <c r="AT18" s="712"/>
      <c r="AU18" s="696"/>
    </row>
    <row r="19" spans="1:47" s="39" customFormat="1" ht="33.75" customHeight="1" x14ac:dyDescent="0.2">
      <c r="A19" s="690"/>
      <c r="B19" s="718"/>
      <c r="C19" s="739"/>
      <c r="D19" s="693"/>
      <c r="E19" s="693"/>
      <c r="F19" s="693"/>
      <c r="G19" s="309" t="s">
        <v>11</v>
      </c>
      <c r="H19" s="316">
        <f>L19+R19+X19+Z19</f>
        <v>587533120.01101947</v>
      </c>
      <c r="I19" s="367"/>
      <c r="J19" s="368"/>
      <c r="K19" s="367"/>
      <c r="L19" s="367"/>
      <c r="M19" s="369">
        <v>193031020</v>
      </c>
      <c r="N19" s="369">
        <v>193031020</v>
      </c>
      <c r="O19" s="369">
        <v>193031020</v>
      </c>
      <c r="P19" s="369">
        <v>184639301</v>
      </c>
      <c r="Q19" s="370">
        <v>184639301</v>
      </c>
      <c r="R19" s="370">
        <v>171093119</v>
      </c>
      <c r="S19" s="370">
        <v>326804201</v>
      </c>
      <c r="T19" s="370">
        <v>288094201</v>
      </c>
      <c r="U19" s="370">
        <v>288094201</v>
      </c>
      <c r="V19" s="370">
        <v>288094201</v>
      </c>
      <c r="W19" s="316">
        <v>288094201</v>
      </c>
      <c r="X19" s="316">
        <v>271054868</v>
      </c>
      <c r="Y19" s="316">
        <v>145385133</v>
      </c>
      <c r="Z19" s="316">
        <v>145385133.01101953</v>
      </c>
      <c r="AA19" s="315">
        <v>145385133</v>
      </c>
      <c r="AB19" s="315"/>
      <c r="AC19" s="315"/>
      <c r="AD19" s="315">
        <v>124647910</v>
      </c>
      <c r="AE19" s="319"/>
      <c r="AF19" s="371"/>
      <c r="AG19" s="319"/>
      <c r="AH19" s="371"/>
      <c r="AI19" s="371"/>
      <c r="AJ19" s="315"/>
      <c r="AK19" s="315">
        <v>106659767</v>
      </c>
      <c r="AL19" s="315">
        <v>124647910</v>
      </c>
      <c r="AM19" s="329"/>
      <c r="AN19" s="372"/>
      <c r="AO19" s="354">
        <f>AL19/AA19</f>
        <v>0.85736352423325157</v>
      </c>
      <c r="AP19" s="354">
        <f>(L19+R19+X19+AL19)/H19</f>
        <v>0.96470458889086874</v>
      </c>
      <c r="AQ19" s="783"/>
      <c r="AR19" s="693"/>
      <c r="AS19" s="693"/>
      <c r="AT19" s="712"/>
      <c r="AU19" s="696"/>
    </row>
    <row r="20" spans="1:47" s="39" customFormat="1" ht="33.75" customHeight="1" x14ac:dyDescent="0.25">
      <c r="A20" s="690"/>
      <c r="B20" s="718"/>
      <c r="C20" s="739"/>
      <c r="D20" s="693"/>
      <c r="E20" s="693"/>
      <c r="F20" s="693"/>
      <c r="G20" s="321" t="s">
        <v>12</v>
      </c>
      <c r="H20" s="333">
        <v>100</v>
      </c>
      <c r="I20" s="333">
        <v>10</v>
      </c>
      <c r="J20" s="373">
        <v>10</v>
      </c>
      <c r="K20" s="333">
        <v>10</v>
      </c>
      <c r="L20" s="333">
        <v>8</v>
      </c>
      <c r="M20" s="343">
        <v>20</v>
      </c>
      <c r="N20" s="343">
        <v>20</v>
      </c>
      <c r="O20" s="343">
        <v>20</v>
      </c>
      <c r="P20" s="343">
        <v>30</v>
      </c>
      <c r="Q20" s="373">
        <v>30</v>
      </c>
      <c r="R20" s="374">
        <v>30</v>
      </c>
      <c r="S20" s="374">
        <v>65</v>
      </c>
      <c r="T20" s="374">
        <v>70</v>
      </c>
      <c r="U20" s="327">
        <v>70</v>
      </c>
      <c r="V20" s="333">
        <v>70</v>
      </c>
      <c r="W20" s="374">
        <v>70</v>
      </c>
      <c r="X20" s="374">
        <v>70</v>
      </c>
      <c r="Y20" s="310">
        <v>90</v>
      </c>
      <c r="Z20" s="310">
        <v>90</v>
      </c>
      <c r="AA20" s="328">
        <v>90</v>
      </c>
      <c r="AB20" s="343"/>
      <c r="AC20" s="343"/>
      <c r="AD20" s="375">
        <v>84.98</v>
      </c>
      <c r="AE20" s="343">
        <v>100</v>
      </c>
      <c r="AF20" s="343"/>
      <c r="AG20" s="319"/>
      <c r="AH20" s="343"/>
      <c r="AI20" s="343"/>
      <c r="AJ20" s="315"/>
      <c r="AK20" s="376">
        <v>74.98</v>
      </c>
      <c r="AL20" s="377">
        <v>84.98</v>
      </c>
      <c r="AM20" s="378"/>
      <c r="AN20" s="342"/>
      <c r="AO20" s="379">
        <f>AL20/AA20</f>
        <v>0.9442222222222223</v>
      </c>
      <c r="AP20" s="379">
        <f>AL20/H20</f>
        <v>0.8498</v>
      </c>
      <c r="AQ20" s="783"/>
      <c r="AR20" s="693"/>
      <c r="AS20" s="693"/>
      <c r="AT20" s="712"/>
      <c r="AU20" s="696"/>
    </row>
    <row r="21" spans="1:47" s="39" customFormat="1" ht="29.25" customHeight="1" thickBot="1" x14ac:dyDescent="0.3">
      <c r="A21" s="691"/>
      <c r="B21" s="719"/>
      <c r="C21" s="740"/>
      <c r="D21" s="694"/>
      <c r="E21" s="694"/>
      <c r="F21" s="694"/>
      <c r="G21" s="345" t="s">
        <v>13</v>
      </c>
      <c r="H21" s="380">
        <f>H17+H19</f>
        <v>5008212070.0110197</v>
      </c>
      <c r="I21" s="346">
        <v>686407000</v>
      </c>
      <c r="J21" s="381">
        <v>686407000</v>
      </c>
      <c r="K21" s="346">
        <v>487401997</v>
      </c>
      <c r="L21" s="346">
        <v>449078460</v>
      </c>
      <c r="M21" s="351">
        <v>1371785020</v>
      </c>
      <c r="N21" s="351">
        <v>1371785020</v>
      </c>
      <c r="O21" s="351">
        <v>1371785020</v>
      </c>
      <c r="P21" s="351">
        <v>1245178301</v>
      </c>
      <c r="Q21" s="346">
        <f>Q17+Q19</f>
        <v>1226725401</v>
      </c>
      <c r="R21" s="346">
        <f t="shared" ref="R21:Z21" si="3">R17+R19</f>
        <v>1134751852</v>
      </c>
      <c r="S21" s="346">
        <f t="shared" si="3"/>
        <v>1200062201</v>
      </c>
      <c r="T21" s="346">
        <f t="shared" si="3"/>
        <v>1161352201</v>
      </c>
      <c r="U21" s="346">
        <f t="shared" si="3"/>
        <v>1250775458</v>
      </c>
      <c r="V21" s="346">
        <f t="shared" si="3"/>
        <v>1250775458</v>
      </c>
      <c r="W21" s="346">
        <f t="shared" si="3"/>
        <v>1221282958</v>
      </c>
      <c r="X21" s="346">
        <f t="shared" si="3"/>
        <v>1192965625</v>
      </c>
      <c r="Y21" s="346">
        <f t="shared" si="3"/>
        <v>1308715133</v>
      </c>
      <c r="Z21" s="346">
        <f t="shared" si="3"/>
        <v>1308715133.0110195</v>
      </c>
      <c r="AA21" s="541">
        <f>AA17+AA19</f>
        <v>1308715133</v>
      </c>
      <c r="AB21" s="541">
        <f t="shared" ref="AB21:AD21" si="4">AB17+AB19</f>
        <v>0</v>
      </c>
      <c r="AC21" s="541">
        <f t="shared" si="4"/>
        <v>0</v>
      </c>
      <c r="AD21" s="541">
        <f t="shared" si="4"/>
        <v>956612910</v>
      </c>
      <c r="AE21" s="351">
        <v>922701000</v>
      </c>
      <c r="AF21" s="351"/>
      <c r="AG21" s="353"/>
      <c r="AH21" s="351"/>
      <c r="AI21" s="351"/>
      <c r="AJ21" s="315"/>
      <c r="AK21" s="541">
        <f>AK17+AK19</f>
        <v>786357767</v>
      </c>
      <c r="AL21" s="541">
        <f>AL17+AL19</f>
        <v>956612910</v>
      </c>
      <c r="AM21" s="351"/>
      <c r="AN21" s="351"/>
      <c r="AO21" s="354">
        <f>AL21/AA21</f>
        <v>0.73095579464045213</v>
      </c>
      <c r="AP21" s="354">
        <f>(L21+R21+X21+AL21)/H21</f>
        <v>0.74545741969584467</v>
      </c>
      <c r="AQ21" s="784"/>
      <c r="AR21" s="694"/>
      <c r="AS21" s="694"/>
      <c r="AT21" s="713"/>
      <c r="AU21" s="697"/>
    </row>
    <row r="22" spans="1:47" s="39" customFormat="1" ht="36" customHeight="1" x14ac:dyDescent="0.25">
      <c r="A22" s="689" t="s">
        <v>229</v>
      </c>
      <c r="B22" s="717">
        <v>3</v>
      </c>
      <c r="C22" s="738" t="s">
        <v>198</v>
      </c>
      <c r="D22" s="692" t="s">
        <v>138</v>
      </c>
      <c r="E22" s="692">
        <v>462</v>
      </c>
      <c r="F22" s="692">
        <v>177</v>
      </c>
      <c r="G22" s="294" t="s">
        <v>8</v>
      </c>
      <c r="H22" s="382">
        <v>100</v>
      </c>
      <c r="I22" s="382">
        <v>2</v>
      </c>
      <c r="J22" s="383">
        <v>2</v>
      </c>
      <c r="K22" s="301">
        <v>2</v>
      </c>
      <c r="L22" s="295">
        <v>1.1000000000000001</v>
      </c>
      <c r="M22" s="295">
        <v>30</v>
      </c>
      <c r="N22" s="295">
        <v>30</v>
      </c>
      <c r="O22" s="301">
        <v>30</v>
      </c>
      <c r="P22" s="301">
        <v>30</v>
      </c>
      <c r="Q22" s="295">
        <v>30</v>
      </c>
      <c r="R22" s="384">
        <v>29.5</v>
      </c>
      <c r="S22" s="300">
        <v>60</v>
      </c>
      <c r="T22" s="300">
        <v>60</v>
      </c>
      <c r="U22" s="355">
        <v>60</v>
      </c>
      <c r="V22" s="301">
        <v>60</v>
      </c>
      <c r="W22" s="302">
        <v>60</v>
      </c>
      <c r="X22" s="385">
        <v>60</v>
      </c>
      <c r="Y22" s="301">
        <v>90</v>
      </c>
      <c r="Z22" s="301">
        <v>90</v>
      </c>
      <c r="AA22" s="303">
        <v>90</v>
      </c>
      <c r="AB22" s="304"/>
      <c r="AC22" s="304"/>
      <c r="AD22" s="356">
        <v>68.3</v>
      </c>
      <c r="AE22" s="304">
        <v>100</v>
      </c>
      <c r="AF22" s="304"/>
      <c r="AG22" s="304"/>
      <c r="AH22" s="304"/>
      <c r="AI22" s="304"/>
      <c r="AJ22" s="315"/>
      <c r="AK22" s="358">
        <v>63.2</v>
      </c>
      <c r="AL22" s="359">
        <v>68.3</v>
      </c>
      <c r="AM22" s="360"/>
      <c r="AN22" s="386"/>
      <c r="AO22" s="361">
        <f>AL22/AA22</f>
        <v>0.75888888888888884</v>
      </c>
      <c r="AP22" s="361">
        <f>AL22/H22</f>
        <v>0.68299999999999994</v>
      </c>
      <c r="AQ22" s="711" t="s">
        <v>485</v>
      </c>
      <c r="AR22" s="692" t="s">
        <v>153</v>
      </c>
      <c r="AS22" s="692" t="s">
        <v>139</v>
      </c>
      <c r="AT22" s="711" t="s">
        <v>199</v>
      </c>
      <c r="AU22" s="695" t="s">
        <v>200</v>
      </c>
    </row>
    <row r="23" spans="1:47" s="39" customFormat="1" ht="45" customHeight="1" x14ac:dyDescent="0.2">
      <c r="A23" s="690"/>
      <c r="B23" s="718"/>
      <c r="C23" s="739"/>
      <c r="D23" s="693"/>
      <c r="E23" s="693"/>
      <c r="F23" s="693"/>
      <c r="G23" s="309" t="s">
        <v>9</v>
      </c>
      <c r="H23" s="316">
        <f>L23+R23+X23+Z23+AE23</f>
        <v>3798784689</v>
      </c>
      <c r="I23" s="316">
        <v>279439153</v>
      </c>
      <c r="J23" s="362">
        <v>279439153</v>
      </c>
      <c r="K23" s="316">
        <v>408364271</v>
      </c>
      <c r="L23" s="333">
        <v>395492725</v>
      </c>
      <c r="M23" s="316">
        <v>1222364000</v>
      </c>
      <c r="N23" s="316">
        <v>1222364000</v>
      </c>
      <c r="O23" s="316">
        <v>1222364000</v>
      </c>
      <c r="P23" s="316">
        <v>1222364000</v>
      </c>
      <c r="Q23" s="316">
        <v>1222364000</v>
      </c>
      <c r="R23" s="387">
        <v>102509800</v>
      </c>
      <c r="S23" s="387">
        <v>1400562000</v>
      </c>
      <c r="T23" s="387">
        <v>1400562000</v>
      </c>
      <c r="U23" s="316">
        <v>1416588000</v>
      </c>
      <c r="V23" s="316">
        <v>1220430090</v>
      </c>
      <c r="W23" s="316">
        <v>1103587164</v>
      </c>
      <c r="X23" s="316">
        <v>1092373164</v>
      </c>
      <c r="Y23" s="316">
        <v>2129645000</v>
      </c>
      <c r="Z23" s="316">
        <v>2129645000</v>
      </c>
      <c r="AA23" s="315">
        <v>2129645000</v>
      </c>
      <c r="AB23" s="315"/>
      <c r="AC23" s="315"/>
      <c r="AD23" s="315">
        <v>84011500</v>
      </c>
      <c r="AE23" s="315">
        <v>78764000</v>
      </c>
      <c r="AF23" s="315"/>
      <c r="AG23" s="315"/>
      <c r="AH23" s="315"/>
      <c r="AI23" s="315"/>
      <c r="AJ23" s="315"/>
      <c r="AK23" s="315">
        <v>84011500</v>
      </c>
      <c r="AL23" s="315">
        <v>84011500</v>
      </c>
      <c r="AM23" s="315"/>
      <c r="AN23" s="364"/>
      <c r="AO23" s="320">
        <f>AL23/AA23</f>
        <v>3.9448593544933547E-2</v>
      </c>
      <c r="AP23" s="320">
        <f>(L23+R23+X23+AL23)/H23</f>
        <v>0.44076917384879982</v>
      </c>
      <c r="AQ23" s="712"/>
      <c r="AR23" s="693"/>
      <c r="AS23" s="693"/>
      <c r="AT23" s="712"/>
      <c r="AU23" s="696"/>
    </row>
    <row r="24" spans="1:47" s="39" customFormat="1" ht="30.75" customHeight="1" x14ac:dyDescent="0.25">
      <c r="A24" s="690"/>
      <c r="B24" s="718"/>
      <c r="C24" s="739"/>
      <c r="D24" s="693"/>
      <c r="E24" s="693"/>
      <c r="F24" s="693"/>
      <c r="G24" s="321" t="s">
        <v>10</v>
      </c>
      <c r="H24" s="322"/>
      <c r="I24" s="322"/>
      <c r="J24" s="323"/>
      <c r="K24" s="322"/>
      <c r="L24" s="322"/>
      <c r="M24" s="322"/>
      <c r="N24" s="322"/>
      <c r="O24" s="322"/>
      <c r="P24" s="322"/>
      <c r="Q24" s="365"/>
      <c r="R24" s="324"/>
      <c r="S24" s="324"/>
      <c r="T24" s="324"/>
      <c r="U24" s="324"/>
      <c r="V24" s="324"/>
      <c r="W24" s="325"/>
      <c r="X24" s="326"/>
      <c r="Y24" s="325"/>
      <c r="Z24" s="325"/>
      <c r="AA24" s="325"/>
      <c r="AB24" s="325"/>
      <c r="AC24" s="325"/>
      <c r="AD24" s="325"/>
      <c r="AE24" s="325"/>
      <c r="AF24" s="325"/>
      <c r="AG24" s="325"/>
      <c r="AH24" s="325"/>
      <c r="AI24" s="325"/>
      <c r="AJ24" s="325"/>
      <c r="AK24" s="325"/>
      <c r="AL24" s="325"/>
      <c r="AM24" s="325"/>
      <c r="AN24" s="325"/>
      <c r="AO24" s="325"/>
      <c r="AP24" s="325"/>
      <c r="AQ24" s="712"/>
      <c r="AR24" s="693"/>
      <c r="AS24" s="693"/>
      <c r="AT24" s="712"/>
      <c r="AU24" s="696"/>
    </row>
    <row r="25" spans="1:47" s="39" customFormat="1" ht="30.75" customHeight="1" x14ac:dyDescent="0.2">
      <c r="A25" s="690"/>
      <c r="B25" s="718"/>
      <c r="C25" s="739"/>
      <c r="D25" s="693"/>
      <c r="E25" s="693"/>
      <c r="F25" s="693"/>
      <c r="G25" s="309" t="s">
        <v>11</v>
      </c>
      <c r="H25" s="388">
        <f>L25+R25+Y25+AE25</f>
        <v>1230639577</v>
      </c>
      <c r="I25" s="367"/>
      <c r="J25" s="323"/>
      <c r="K25" s="367"/>
      <c r="L25" s="367"/>
      <c r="M25" s="369">
        <v>239090079</v>
      </c>
      <c r="N25" s="369">
        <v>239090079</v>
      </c>
      <c r="O25" s="369">
        <v>239090079</v>
      </c>
      <c r="P25" s="369">
        <v>239090079</v>
      </c>
      <c r="Q25" s="316">
        <v>239090079</v>
      </c>
      <c r="R25" s="316">
        <v>239090079</v>
      </c>
      <c r="S25" s="324"/>
      <c r="T25" s="324"/>
      <c r="U25" s="324"/>
      <c r="V25" s="324"/>
      <c r="W25" s="389"/>
      <c r="X25" s="326"/>
      <c r="Y25" s="316">
        <v>991549498</v>
      </c>
      <c r="Z25" s="316">
        <v>991549498</v>
      </c>
      <c r="AA25" s="315">
        <v>991549498</v>
      </c>
      <c r="AB25" s="315">
        <v>991549498</v>
      </c>
      <c r="AC25" s="315">
        <v>991549498</v>
      </c>
      <c r="AD25" s="315">
        <v>378466836</v>
      </c>
      <c r="AE25" s="390"/>
      <c r="AF25" s="391"/>
      <c r="AG25" s="390"/>
      <c r="AH25" s="391"/>
      <c r="AI25" s="391"/>
      <c r="AJ25" s="315"/>
      <c r="AK25" s="392">
        <v>12404834</v>
      </c>
      <c r="AL25" s="542">
        <v>378466836</v>
      </c>
      <c r="AM25" s="393"/>
      <c r="AN25" s="394"/>
      <c r="AO25" s="354">
        <f>AL25/AA25</f>
        <v>0.38169232777928347</v>
      </c>
      <c r="AP25" s="354">
        <f>(L25+R25+X25+AL25)/H25</f>
        <v>0.50181785678098667</v>
      </c>
      <c r="AQ25" s="712"/>
      <c r="AR25" s="693"/>
      <c r="AS25" s="693"/>
      <c r="AT25" s="712"/>
      <c r="AU25" s="696"/>
    </row>
    <row r="26" spans="1:47" s="39" customFormat="1" ht="60.75" customHeight="1" x14ac:dyDescent="0.25">
      <c r="A26" s="690"/>
      <c r="B26" s="718"/>
      <c r="C26" s="739"/>
      <c r="D26" s="693"/>
      <c r="E26" s="693"/>
      <c r="F26" s="693"/>
      <c r="G26" s="321" t="s">
        <v>12</v>
      </c>
      <c r="H26" s="333">
        <v>100</v>
      </c>
      <c r="I26" s="333">
        <v>2</v>
      </c>
      <c r="J26" s="373">
        <v>2</v>
      </c>
      <c r="K26" s="333">
        <v>2</v>
      </c>
      <c r="L26" s="373">
        <v>1.1000000000000001</v>
      </c>
      <c r="M26" s="373"/>
      <c r="N26" s="373"/>
      <c r="O26" s="333">
        <v>30</v>
      </c>
      <c r="P26" s="333">
        <v>30</v>
      </c>
      <c r="Q26" s="373">
        <v>30</v>
      </c>
      <c r="R26" s="395">
        <v>29.5</v>
      </c>
      <c r="S26" s="374">
        <v>60</v>
      </c>
      <c r="T26" s="374">
        <v>60</v>
      </c>
      <c r="U26" s="327">
        <v>60</v>
      </c>
      <c r="V26" s="333">
        <v>60</v>
      </c>
      <c r="W26" s="396">
        <v>60</v>
      </c>
      <c r="X26" s="396">
        <v>60</v>
      </c>
      <c r="Y26" s="333">
        <v>90</v>
      </c>
      <c r="Z26" s="333">
        <v>90</v>
      </c>
      <c r="AA26" s="328">
        <v>90</v>
      </c>
      <c r="AB26" s="343"/>
      <c r="AC26" s="343"/>
      <c r="AD26" s="397">
        <v>68.3</v>
      </c>
      <c r="AE26" s="398">
        <v>100</v>
      </c>
      <c r="AF26" s="398"/>
      <c r="AG26" s="399"/>
      <c r="AH26" s="398"/>
      <c r="AI26" s="398"/>
      <c r="AJ26" s="315"/>
      <c r="AK26" s="400">
        <f>AK22</f>
        <v>63.2</v>
      </c>
      <c r="AL26" s="397">
        <v>68.3</v>
      </c>
      <c r="AM26" s="401"/>
      <c r="AN26" s="402"/>
      <c r="AO26" s="379">
        <f>AL26/AA26</f>
        <v>0.75888888888888884</v>
      </c>
      <c r="AP26" s="379">
        <f>AL26/H26</f>
        <v>0.68299999999999994</v>
      </c>
      <c r="AQ26" s="712"/>
      <c r="AR26" s="693"/>
      <c r="AS26" s="693"/>
      <c r="AT26" s="712"/>
      <c r="AU26" s="696"/>
    </row>
    <row r="27" spans="1:47" s="39" customFormat="1" ht="35.25" customHeight="1" thickBot="1" x14ac:dyDescent="0.3">
      <c r="A27" s="690"/>
      <c r="B27" s="719"/>
      <c r="C27" s="740"/>
      <c r="D27" s="694"/>
      <c r="E27" s="694"/>
      <c r="F27" s="694"/>
      <c r="G27" s="345" t="s">
        <v>13</v>
      </c>
      <c r="H27" s="346">
        <f>H23+H25</f>
        <v>5029424266</v>
      </c>
      <c r="I27" s="346">
        <v>279439153</v>
      </c>
      <c r="J27" s="381">
        <v>279439153</v>
      </c>
      <c r="K27" s="346">
        <v>408364271</v>
      </c>
      <c r="L27" s="346">
        <v>395492725</v>
      </c>
      <c r="M27" s="346">
        <v>1461454079</v>
      </c>
      <c r="N27" s="346">
        <v>1461454079</v>
      </c>
      <c r="O27" s="346">
        <v>1461454079</v>
      </c>
      <c r="P27" s="346">
        <v>1461454079</v>
      </c>
      <c r="Q27" s="346">
        <f>Q23+Q25</f>
        <v>1461454079</v>
      </c>
      <c r="R27" s="346">
        <v>341599879</v>
      </c>
      <c r="S27" s="403">
        <v>1400562000</v>
      </c>
      <c r="T27" s="346">
        <v>1400562000</v>
      </c>
      <c r="U27" s="346">
        <v>1416588000</v>
      </c>
      <c r="V27" s="346">
        <v>1220430090</v>
      </c>
      <c r="W27" s="346">
        <v>1103587164</v>
      </c>
      <c r="X27" s="346">
        <v>1092373164</v>
      </c>
      <c r="Y27" s="346">
        <v>3121194498</v>
      </c>
      <c r="Z27" s="346">
        <v>3121194498</v>
      </c>
      <c r="AA27" s="541">
        <f>AA23+AA25</f>
        <v>3121194498</v>
      </c>
      <c r="AB27" s="541">
        <f t="shared" ref="AB27:AD27" si="5">AB23+AB25</f>
        <v>991549498</v>
      </c>
      <c r="AC27" s="541">
        <f t="shared" si="5"/>
        <v>991549498</v>
      </c>
      <c r="AD27" s="541">
        <f t="shared" si="5"/>
        <v>462478336</v>
      </c>
      <c r="AE27" s="351">
        <v>922701000</v>
      </c>
      <c r="AF27" s="351"/>
      <c r="AG27" s="353"/>
      <c r="AH27" s="351"/>
      <c r="AI27" s="351"/>
      <c r="AJ27" s="315"/>
      <c r="AK27" s="541">
        <f>AK23+AK25</f>
        <v>96416334</v>
      </c>
      <c r="AL27" s="541">
        <f>AL23+AL25</f>
        <v>462478336</v>
      </c>
      <c r="AM27" s="404"/>
      <c r="AN27" s="404"/>
      <c r="AO27" s="354">
        <f>AL27/AA27</f>
        <v>0.14817350738518442</v>
      </c>
      <c r="AP27" s="354">
        <f>(L27+R27+X27+AL27)/H27</f>
        <v>0.45570705169854925</v>
      </c>
      <c r="AQ27" s="713"/>
      <c r="AR27" s="694"/>
      <c r="AS27" s="694"/>
      <c r="AT27" s="713"/>
      <c r="AU27" s="697"/>
    </row>
    <row r="28" spans="1:47" s="39" customFormat="1" ht="33.75" customHeight="1" x14ac:dyDescent="0.25">
      <c r="A28" s="690"/>
      <c r="B28" s="717">
        <v>4</v>
      </c>
      <c r="C28" s="738" t="s">
        <v>201</v>
      </c>
      <c r="D28" s="692" t="s">
        <v>142</v>
      </c>
      <c r="E28" s="692">
        <v>462</v>
      </c>
      <c r="F28" s="692">
        <v>177</v>
      </c>
      <c r="G28" s="294" t="s">
        <v>8</v>
      </c>
      <c r="H28" s="382">
        <v>15</v>
      </c>
      <c r="I28" s="304">
        <v>15</v>
      </c>
      <c r="J28" s="360">
        <v>15</v>
      </c>
      <c r="K28" s="301">
        <v>15</v>
      </c>
      <c r="L28" s="301">
        <v>15</v>
      </c>
      <c r="M28" s="301">
        <v>15</v>
      </c>
      <c r="N28" s="301">
        <v>15</v>
      </c>
      <c r="O28" s="301">
        <v>15</v>
      </c>
      <c r="P28" s="301">
        <v>15</v>
      </c>
      <c r="Q28" s="295">
        <v>15</v>
      </c>
      <c r="R28" s="300">
        <v>15</v>
      </c>
      <c r="S28" s="300">
        <v>15</v>
      </c>
      <c r="T28" s="300">
        <v>15</v>
      </c>
      <c r="U28" s="355">
        <v>15</v>
      </c>
      <c r="V28" s="301">
        <v>15</v>
      </c>
      <c r="W28" s="302">
        <v>15</v>
      </c>
      <c r="X28" s="302">
        <v>15</v>
      </c>
      <c r="Y28" s="300">
        <v>15</v>
      </c>
      <c r="Z28" s="300">
        <v>15</v>
      </c>
      <c r="AA28" s="303">
        <v>15</v>
      </c>
      <c r="AB28" s="304"/>
      <c r="AC28" s="304"/>
      <c r="AD28" s="306">
        <v>15</v>
      </c>
      <c r="AE28" s="299">
        <v>15</v>
      </c>
      <c r="AF28" s="304"/>
      <c r="AG28" s="304"/>
      <c r="AH28" s="304"/>
      <c r="AI28" s="304"/>
      <c r="AJ28" s="315"/>
      <c r="AK28" s="299">
        <v>15</v>
      </c>
      <c r="AL28" s="543">
        <v>15</v>
      </c>
      <c r="AM28" s="304"/>
      <c r="AN28" s="304"/>
      <c r="AO28" s="361">
        <f>AL28/AA28</f>
        <v>1</v>
      </c>
      <c r="AP28" s="361">
        <f>14/16</f>
        <v>0.875</v>
      </c>
      <c r="AQ28" s="711" t="s">
        <v>486</v>
      </c>
      <c r="AR28" s="692" t="s">
        <v>153</v>
      </c>
      <c r="AS28" s="692" t="s">
        <v>139</v>
      </c>
      <c r="AT28" s="711" t="s">
        <v>202</v>
      </c>
      <c r="AU28" s="695" t="s">
        <v>203</v>
      </c>
    </row>
    <row r="29" spans="1:47" s="39" customFormat="1" ht="33.75" customHeight="1" x14ac:dyDescent="0.2">
      <c r="A29" s="690"/>
      <c r="B29" s="718"/>
      <c r="C29" s="739"/>
      <c r="D29" s="693"/>
      <c r="E29" s="693"/>
      <c r="F29" s="693"/>
      <c r="G29" s="309" t="s">
        <v>9</v>
      </c>
      <c r="H29" s="316">
        <f>L29+R29+X29+Z29+AE29</f>
        <v>15884983208</v>
      </c>
      <c r="I29" s="315">
        <v>956012090</v>
      </c>
      <c r="J29" s="405">
        <v>956012090</v>
      </c>
      <c r="K29" s="316">
        <v>1070593101</v>
      </c>
      <c r="L29" s="333">
        <v>1023888298</v>
      </c>
      <c r="M29" s="316">
        <v>3422927000</v>
      </c>
      <c r="N29" s="316">
        <v>3422927000</v>
      </c>
      <c r="O29" s="316">
        <v>3422927000</v>
      </c>
      <c r="P29" s="316">
        <v>3422927000</v>
      </c>
      <c r="Q29" s="316">
        <v>3554106733</v>
      </c>
      <c r="R29" s="316">
        <v>3428621656</v>
      </c>
      <c r="S29" s="387">
        <v>4672138000</v>
      </c>
      <c r="T29" s="387">
        <v>4672138000</v>
      </c>
      <c r="U29" s="316">
        <v>4696766000</v>
      </c>
      <c r="V29" s="316">
        <v>4862581320</v>
      </c>
      <c r="W29" s="316">
        <v>5061711210</v>
      </c>
      <c r="X29" s="316">
        <v>4811778254</v>
      </c>
      <c r="Y29" s="316">
        <v>4435244000</v>
      </c>
      <c r="Z29" s="316">
        <v>4435244000</v>
      </c>
      <c r="AA29" s="315">
        <v>4435244000</v>
      </c>
      <c r="AB29" s="315"/>
      <c r="AC29" s="315"/>
      <c r="AD29" s="315">
        <v>3776647949</v>
      </c>
      <c r="AE29" s="315">
        <v>2185451000</v>
      </c>
      <c r="AF29" s="315"/>
      <c r="AG29" s="315"/>
      <c r="AH29" s="315"/>
      <c r="AI29" s="315"/>
      <c r="AJ29" s="315"/>
      <c r="AK29" s="315">
        <v>486605000</v>
      </c>
      <c r="AL29" s="315">
        <v>3776647949</v>
      </c>
      <c r="AM29" s="315"/>
      <c r="AN29" s="364"/>
      <c r="AO29" s="320">
        <f>AL29/AA29</f>
        <v>0.85150849626311431</v>
      </c>
      <c r="AP29" s="320">
        <f>(L29+R29+X29+AL29)/H29</f>
        <v>0.82096002156504133</v>
      </c>
      <c r="AQ29" s="712"/>
      <c r="AR29" s="693"/>
      <c r="AS29" s="693"/>
      <c r="AT29" s="712"/>
      <c r="AU29" s="696"/>
    </row>
    <row r="30" spans="1:47" s="39" customFormat="1" ht="33.75" customHeight="1" x14ac:dyDescent="0.25">
      <c r="A30" s="690"/>
      <c r="B30" s="718"/>
      <c r="C30" s="739"/>
      <c r="D30" s="693"/>
      <c r="E30" s="693"/>
      <c r="F30" s="693"/>
      <c r="G30" s="321" t="s">
        <v>10</v>
      </c>
      <c r="H30" s="322"/>
      <c r="I30" s="322"/>
      <c r="J30" s="323"/>
      <c r="K30" s="322"/>
      <c r="L30" s="322"/>
      <c r="M30" s="322"/>
      <c r="N30" s="322"/>
      <c r="O30" s="322"/>
      <c r="P30" s="322"/>
      <c r="Q30" s="365"/>
      <c r="R30" s="324"/>
      <c r="S30" s="324"/>
      <c r="T30" s="324"/>
      <c r="U30" s="324"/>
      <c r="V30" s="324"/>
      <c r="W30" s="324"/>
      <c r="X30" s="324"/>
      <c r="Y30" s="325"/>
      <c r="Z30" s="325"/>
      <c r="AA30" s="325"/>
      <c r="AB30" s="325"/>
      <c r="AC30" s="325"/>
      <c r="AD30" s="325"/>
      <c r="AE30" s="325"/>
      <c r="AF30" s="325"/>
      <c r="AG30" s="325"/>
      <c r="AH30" s="325"/>
      <c r="AI30" s="325"/>
      <c r="AJ30" s="325"/>
      <c r="AK30" s="325"/>
      <c r="AL30" s="325"/>
      <c r="AM30" s="325"/>
      <c r="AN30" s="325"/>
      <c r="AO30" s="325"/>
      <c r="AP30" s="325"/>
      <c r="AQ30" s="712"/>
      <c r="AR30" s="693"/>
      <c r="AS30" s="693"/>
      <c r="AT30" s="712"/>
      <c r="AU30" s="696"/>
    </row>
    <row r="31" spans="1:47" s="39" customFormat="1" ht="33.75" customHeight="1" x14ac:dyDescent="0.2">
      <c r="A31" s="690"/>
      <c r="B31" s="718"/>
      <c r="C31" s="739"/>
      <c r="D31" s="693"/>
      <c r="E31" s="693"/>
      <c r="F31" s="693"/>
      <c r="G31" s="309" t="s">
        <v>11</v>
      </c>
      <c r="H31" s="316">
        <f>L31+R31+X31+Z31+AE31</f>
        <v>2904115961.224318</v>
      </c>
      <c r="I31" s="367"/>
      <c r="J31" s="323"/>
      <c r="K31" s="367"/>
      <c r="L31" s="367"/>
      <c r="M31" s="369">
        <v>809070023</v>
      </c>
      <c r="N31" s="369">
        <v>809070023</v>
      </c>
      <c r="O31" s="369">
        <v>809070023</v>
      </c>
      <c r="P31" s="369">
        <v>808235801</v>
      </c>
      <c r="Q31" s="316">
        <v>806314864</v>
      </c>
      <c r="R31" s="316">
        <v>805513758</v>
      </c>
      <c r="S31" s="316">
        <v>1375089764</v>
      </c>
      <c r="T31" s="316">
        <v>1375089764</v>
      </c>
      <c r="U31" s="316">
        <v>1375089764</v>
      </c>
      <c r="V31" s="316">
        <v>1365629231</v>
      </c>
      <c r="W31" s="316">
        <v>1364377898</v>
      </c>
      <c r="X31" s="316">
        <v>1364377898.224318</v>
      </c>
      <c r="Y31" s="316">
        <v>734393077</v>
      </c>
      <c r="Z31" s="316">
        <v>734224305</v>
      </c>
      <c r="AA31" s="315">
        <v>719020004</v>
      </c>
      <c r="AB31" s="315"/>
      <c r="AC31" s="315"/>
      <c r="AD31" s="315">
        <v>348022375</v>
      </c>
      <c r="AE31" s="406"/>
      <c r="AF31" s="315"/>
      <c r="AG31" s="315"/>
      <c r="AH31" s="315"/>
      <c r="AI31" s="315"/>
      <c r="AJ31" s="315"/>
      <c r="AK31" s="315">
        <v>274847614</v>
      </c>
      <c r="AL31" s="315">
        <v>348022375</v>
      </c>
      <c r="AM31" s="329"/>
      <c r="AN31" s="372"/>
      <c r="AO31" s="354">
        <f>AL31/AA31</f>
        <v>0.48402321641109725</v>
      </c>
      <c r="AP31" s="354">
        <f>(L31+R31+X31+AL31)/H31</f>
        <v>0.86701566495396254</v>
      </c>
      <c r="AQ31" s="712"/>
      <c r="AR31" s="693"/>
      <c r="AS31" s="693"/>
      <c r="AT31" s="712"/>
      <c r="AU31" s="696"/>
    </row>
    <row r="32" spans="1:47" s="39" customFormat="1" ht="33.75" customHeight="1" x14ac:dyDescent="0.25">
      <c r="A32" s="690"/>
      <c r="B32" s="718"/>
      <c r="C32" s="739"/>
      <c r="D32" s="693"/>
      <c r="E32" s="693"/>
      <c r="F32" s="693"/>
      <c r="G32" s="321" t="s">
        <v>12</v>
      </c>
      <c r="H32" s="333">
        <v>15</v>
      </c>
      <c r="I32" s="343">
        <v>15</v>
      </c>
      <c r="J32" s="378">
        <v>15</v>
      </c>
      <c r="K32" s="333">
        <v>15</v>
      </c>
      <c r="L32" s="333">
        <v>15</v>
      </c>
      <c r="M32" s="343">
        <v>15</v>
      </c>
      <c r="N32" s="343">
        <v>15</v>
      </c>
      <c r="O32" s="343">
        <v>15</v>
      </c>
      <c r="P32" s="343">
        <v>15</v>
      </c>
      <c r="Q32" s="407">
        <v>15</v>
      </c>
      <c r="R32" s="310">
        <v>15</v>
      </c>
      <c r="S32" s="310">
        <v>15</v>
      </c>
      <c r="T32" s="310">
        <v>15</v>
      </c>
      <c r="U32" s="327">
        <v>15</v>
      </c>
      <c r="V32" s="333">
        <v>15</v>
      </c>
      <c r="W32" s="338">
        <v>15</v>
      </c>
      <c r="X32" s="408">
        <v>15</v>
      </c>
      <c r="Y32" s="333">
        <v>15</v>
      </c>
      <c r="Z32" s="333">
        <v>15</v>
      </c>
      <c r="AA32" s="328">
        <v>15</v>
      </c>
      <c r="AB32" s="340"/>
      <c r="AC32" s="340"/>
      <c r="AD32" s="409">
        <v>15</v>
      </c>
      <c r="AE32" s="343">
        <v>15</v>
      </c>
      <c r="AF32" s="343"/>
      <c r="AG32" s="319"/>
      <c r="AH32" s="343"/>
      <c r="AI32" s="343"/>
      <c r="AJ32" s="315"/>
      <c r="AK32" s="337">
        <v>15</v>
      </c>
      <c r="AL32" s="410">
        <v>15</v>
      </c>
      <c r="AM32" s="343"/>
      <c r="AN32" s="411"/>
      <c r="AO32" s="379">
        <f>AL32/AA32</f>
        <v>1</v>
      </c>
      <c r="AP32" s="379">
        <f>AL32/H32</f>
        <v>1</v>
      </c>
      <c r="AQ32" s="712"/>
      <c r="AR32" s="693"/>
      <c r="AS32" s="693"/>
      <c r="AT32" s="712"/>
      <c r="AU32" s="696"/>
    </row>
    <row r="33" spans="1:47" s="39" customFormat="1" ht="33.75" customHeight="1" thickBot="1" x14ac:dyDescent="0.3">
      <c r="A33" s="690"/>
      <c r="B33" s="719"/>
      <c r="C33" s="740"/>
      <c r="D33" s="694"/>
      <c r="E33" s="694"/>
      <c r="F33" s="694"/>
      <c r="G33" s="345" t="s">
        <v>13</v>
      </c>
      <c r="H33" s="346">
        <f>H29+H31</f>
        <v>18789099169.224319</v>
      </c>
      <c r="I33" s="346">
        <v>956012090</v>
      </c>
      <c r="J33" s="381">
        <v>956012090</v>
      </c>
      <c r="K33" s="346">
        <v>1070593101</v>
      </c>
      <c r="L33" s="346">
        <v>1023888298</v>
      </c>
      <c r="M33" s="351">
        <v>4231997023</v>
      </c>
      <c r="N33" s="351">
        <v>4231997023</v>
      </c>
      <c r="O33" s="351">
        <v>4231997023</v>
      </c>
      <c r="P33" s="351">
        <v>4231162801</v>
      </c>
      <c r="Q33" s="346">
        <f>Q29+Q31</f>
        <v>4360421597</v>
      </c>
      <c r="R33" s="346">
        <f>R29+R31</f>
        <v>4234135414</v>
      </c>
      <c r="S33" s="346">
        <f t="shared" ref="S33:AL33" si="6">S29+S31</f>
        <v>6047227764</v>
      </c>
      <c r="T33" s="346">
        <f t="shared" si="6"/>
        <v>6047227764</v>
      </c>
      <c r="U33" s="346">
        <f t="shared" si="6"/>
        <v>6071855764</v>
      </c>
      <c r="V33" s="346">
        <f t="shared" si="6"/>
        <v>6228210551</v>
      </c>
      <c r="W33" s="346">
        <f t="shared" si="6"/>
        <v>6426089108</v>
      </c>
      <c r="X33" s="346">
        <f t="shared" si="6"/>
        <v>6176156152.2243176</v>
      </c>
      <c r="Y33" s="346">
        <f t="shared" si="6"/>
        <v>5169637077</v>
      </c>
      <c r="Z33" s="346">
        <f t="shared" si="6"/>
        <v>5169468305</v>
      </c>
      <c r="AA33" s="351">
        <f t="shared" si="6"/>
        <v>5154264004</v>
      </c>
      <c r="AB33" s="351">
        <f t="shared" si="6"/>
        <v>0</v>
      </c>
      <c r="AC33" s="351">
        <f t="shared" si="6"/>
        <v>0</v>
      </c>
      <c r="AD33" s="351">
        <f t="shared" si="6"/>
        <v>4124670324</v>
      </c>
      <c r="AE33" s="351">
        <f t="shared" si="6"/>
        <v>2185451000</v>
      </c>
      <c r="AF33" s="351">
        <f t="shared" si="6"/>
        <v>0</v>
      </c>
      <c r="AG33" s="351">
        <f t="shared" si="6"/>
        <v>0</v>
      </c>
      <c r="AH33" s="351">
        <f t="shared" si="6"/>
        <v>0</v>
      </c>
      <c r="AI33" s="351">
        <f t="shared" si="6"/>
        <v>0</v>
      </c>
      <c r="AJ33" s="315"/>
      <c r="AK33" s="351">
        <f t="shared" si="6"/>
        <v>761452614</v>
      </c>
      <c r="AL33" s="351">
        <f t="shared" si="6"/>
        <v>4124670324</v>
      </c>
      <c r="AM33" s="351"/>
      <c r="AN33" s="351"/>
      <c r="AO33" s="354">
        <f>AL33/AA33</f>
        <v>0.80024428721521113</v>
      </c>
      <c r="AP33" s="354">
        <f>(L33+R33+X33+AL33)/H33</f>
        <v>0.82807856023821513</v>
      </c>
      <c r="AQ33" s="713"/>
      <c r="AR33" s="694"/>
      <c r="AS33" s="694"/>
      <c r="AT33" s="713"/>
      <c r="AU33" s="697"/>
    </row>
    <row r="34" spans="1:47" s="39" customFormat="1" ht="33.75" customHeight="1" x14ac:dyDescent="0.25">
      <c r="A34" s="690"/>
      <c r="B34" s="717">
        <v>5</v>
      </c>
      <c r="C34" s="738" t="s">
        <v>204</v>
      </c>
      <c r="D34" s="692" t="s">
        <v>138</v>
      </c>
      <c r="E34" s="692">
        <v>464</v>
      </c>
      <c r="F34" s="692">
        <v>177</v>
      </c>
      <c r="G34" s="294" t="s">
        <v>8</v>
      </c>
      <c r="H34" s="382">
        <v>1</v>
      </c>
      <c r="I34" s="304">
        <v>0.2</v>
      </c>
      <c r="J34" s="360">
        <v>0.2</v>
      </c>
      <c r="K34" s="295">
        <v>0.2</v>
      </c>
      <c r="L34" s="412">
        <v>0.2</v>
      </c>
      <c r="M34" s="412">
        <v>0.9</v>
      </c>
      <c r="N34" s="412">
        <v>0.9</v>
      </c>
      <c r="O34" s="295">
        <v>0.9</v>
      </c>
      <c r="P34" s="412">
        <v>0.9</v>
      </c>
      <c r="Q34" s="295">
        <v>0.9</v>
      </c>
      <c r="R34" s="384">
        <v>0.9</v>
      </c>
      <c r="S34" s="413">
        <v>1</v>
      </c>
      <c r="T34" s="413">
        <v>1</v>
      </c>
      <c r="U34" s="413">
        <v>1</v>
      </c>
      <c r="V34" s="413">
        <v>1</v>
      </c>
      <c r="W34" s="413">
        <v>0.9</v>
      </c>
      <c r="X34" s="413">
        <v>0.9</v>
      </c>
      <c r="Y34" s="413">
        <v>1</v>
      </c>
      <c r="Z34" s="413">
        <v>1</v>
      </c>
      <c r="AA34" s="414">
        <v>1</v>
      </c>
      <c r="AB34" s="304"/>
      <c r="AC34" s="304"/>
      <c r="AD34" s="359">
        <v>0.94</v>
      </c>
      <c r="AE34" s="304">
        <v>0</v>
      </c>
      <c r="AF34" s="304"/>
      <c r="AG34" s="307"/>
      <c r="AH34" s="304"/>
      <c r="AI34" s="304"/>
      <c r="AJ34" s="315"/>
      <c r="AK34" s="358">
        <v>0.93</v>
      </c>
      <c r="AL34" s="359">
        <v>0.94</v>
      </c>
      <c r="AM34" s="414"/>
      <c r="AN34" s="358"/>
      <c r="AO34" s="361">
        <f>AL34/AA34</f>
        <v>0.94</v>
      </c>
      <c r="AP34" s="361">
        <f>AL34/H34</f>
        <v>0.94</v>
      </c>
      <c r="AQ34" s="785" t="s">
        <v>496</v>
      </c>
      <c r="AR34" s="692" t="s">
        <v>153</v>
      </c>
      <c r="AS34" s="692" t="s">
        <v>139</v>
      </c>
      <c r="AT34" s="711" t="s">
        <v>205</v>
      </c>
      <c r="AU34" s="695" t="s">
        <v>206</v>
      </c>
    </row>
    <row r="35" spans="1:47" s="39" customFormat="1" ht="33.75" customHeight="1" x14ac:dyDescent="0.2">
      <c r="A35" s="690"/>
      <c r="B35" s="718"/>
      <c r="C35" s="739"/>
      <c r="D35" s="693"/>
      <c r="E35" s="693"/>
      <c r="F35" s="693"/>
      <c r="G35" s="309" t="s">
        <v>9</v>
      </c>
      <c r="H35" s="316">
        <f>L35+R35+X35+Z35+AE35</f>
        <v>11922859736</v>
      </c>
      <c r="I35" s="316">
        <v>293134159</v>
      </c>
      <c r="J35" s="362">
        <v>293134159</v>
      </c>
      <c r="K35" s="316">
        <v>394000000</v>
      </c>
      <c r="L35" s="333">
        <v>393240000</v>
      </c>
      <c r="M35" s="316">
        <v>4310056000</v>
      </c>
      <c r="N35" s="316">
        <v>4310056000</v>
      </c>
      <c r="O35" s="316">
        <v>4310056000</v>
      </c>
      <c r="P35" s="316">
        <v>4297406000</v>
      </c>
      <c r="Q35" s="316">
        <v>4331730900</v>
      </c>
      <c r="R35" s="387">
        <v>65056000</v>
      </c>
      <c r="S35" s="387">
        <v>6867186000</v>
      </c>
      <c r="T35" s="387">
        <v>6859037043</v>
      </c>
      <c r="U35" s="316">
        <v>6414288135</v>
      </c>
      <c r="V35" s="316">
        <v>10778672135</v>
      </c>
      <c r="W35" s="316">
        <v>10749656245</v>
      </c>
      <c r="X35" s="316">
        <v>10666823736</v>
      </c>
      <c r="Y35" s="316">
        <v>797740000</v>
      </c>
      <c r="Z35" s="315">
        <v>797740000</v>
      </c>
      <c r="AA35" s="315">
        <v>2457740000</v>
      </c>
      <c r="AB35" s="315"/>
      <c r="AC35" s="315"/>
      <c r="AD35" s="315">
        <v>790281000</v>
      </c>
      <c r="AE35" s="315">
        <v>0</v>
      </c>
      <c r="AF35" s="315"/>
      <c r="AG35" s="315"/>
      <c r="AH35" s="315"/>
      <c r="AI35" s="315"/>
      <c r="AJ35" s="315"/>
      <c r="AK35" s="315">
        <v>88800000</v>
      </c>
      <c r="AL35" s="315">
        <v>790281000</v>
      </c>
      <c r="AM35" s="315"/>
      <c r="AN35" s="364"/>
      <c r="AO35" s="320">
        <f>AL35/AA35</f>
        <v>0.32154784476795756</v>
      </c>
      <c r="AP35" s="320">
        <f>(L35+R35+X35+AL35)/H35</f>
        <v>0.99937439505578696</v>
      </c>
      <c r="AQ35" s="786"/>
      <c r="AR35" s="693"/>
      <c r="AS35" s="693"/>
      <c r="AT35" s="712"/>
      <c r="AU35" s="696"/>
    </row>
    <row r="36" spans="1:47" s="39" customFormat="1" ht="33.75" customHeight="1" x14ac:dyDescent="0.25">
      <c r="A36" s="690"/>
      <c r="B36" s="718"/>
      <c r="C36" s="739"/>
      <c r="D36" s="693"/>
      <c r="E36" s="693"/>
      <c r="F36" s="693"/>
      <c r="G36" s="321" t="s">
        <v>10</v>
      </c>
      <c r="H36" s="313"/>
      <c r="I36" s="322"/>
      <c r="J36" s="323"/>
      <c r="K36" s="322"/>
      <c r="L36" s="322"/>
      <c r="M36" s="322"/>
      <c r="N36" s="322"/>
      <c r="O36" s="322"/>
      <c r="P36" s="322"/>
      <c r="Q36" s="365"/>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786"/>
      <c r="AR36" s="693"/>
      <c r="AS36" s="693"/>
      <c r="AT36" s="712"/>
      <c r="AU36" s="696"/>
    </row>
    <row r="37" spans="1:47" s="39" customFormat="1" ht="33.75" customHeight="1" x14ac:dyDescent="0.2">
      <c r="A37" s="690"/>
      <c r="B37" s="718"/>
      <c r="C37" s="739"/>
      <c r="D37" s="693"/>
      <c r="E37" s="693"/>
      <c r="F37" s="693"/>
      <c r="G37" s="309" t="s">
        <v>11</v>
      </c>
      <c r="H37" s="316">
        <f t="shared" ref="H37" si="7">L37+R37+X37+Z37+AE37</f>
        <v>4604221755</v>
      </c>
      <c r="I37" s="367"/>
      <c r="J37" s="323"/>
      <c r="K37" s="322"/>
      <c r="L37" s="322"/>
      <c r="M37" s="388">
        <v>393240000</v>
      </c>
      <c r="N37" s="388">
        <v>393240000</v>
      </c>
      <c r="O37" s="388">
        <v>393240000</v>
      </c>
      <c r="P37" s="388">
        <v>393240000</v>
      </c>
      <c r="Q37" s="316">
        <v>393240000</v>
      </c>
      <c r="R37" s="370">
        <v>393240000</v>
      </c>
      <c r="S37" s="370">
        <v>7318800</v>
      </c>
      <c r="T37" s="370">
        <v>7318800</v>
      </c>
      <c r="U37" s="370">
        <v>7318800</v>
      </c>
      <c r="V37" s="370">
        <v>7318800</v>
      </c>
      <c r="W37" s="370">
        <v>7318800</v>
      </c>
      <c r="X37" s="370">
        <v>7318800</v>
      </c>
      <c r="Y37" s="370">
        <v>4203662955</v>
      </c>
      <c r="Z37" s="370">
        <v>4203662955</v>
      </c>
      <c r="AA37" s="329">
        <v>4203662955</v>
      </c>
      <c r="AB37" s="371"/>
      <c r="AC37" s="371"/>
      <c r="AD37" s="329">
        <v>1697434598</v>
      </c>
      <c r="AE37" s="329"/>
      <c r="AF37" s="371"/>
      <c r="AG37" s="319"/>
      <c r="AH37" s="371"/>
      <c r="AI37" s="371"/>
      <c r="AJ37" s="315"/>
      <c r="AK37" s="329">
        <v>23679600</v>
      </c>
      <c r="AL37" s="315">
        <v>1697434598</v>
      </c>
      <c r="AM37" s="329"/>
      <c r="AN37" s="372"/>
      <c r="AO37" s="354">
        <f t="shared" ref="AO37:AO47" si="8">AL37/AA37</f>
        <v>0.40379892873690204</v>
      </c>
      <c r="AP37" s="354">
        <f>(L37+R37+X37+AL37)/H37</f>
        <v>0.4556673222182801</v>
      </c>
      <c r="AQ37" s="786"/>
      <c r="AR37" s="693"/>
      <c r="AS37" s="693"/>
      <c r="AT37" s="712"/>
      <c r="AU37" s="696"/>
    </row>
    <row r="38" spans="1:47" s="39" customFormat="1" ht="33.75" customHeight="1" x14ac:dyDescent="0.25">
      <c r="A38" s="690"/>
      <c r="B38" s="718"/>
      <c r="C38" s="739"/>
      <c r="D38" s="693"/>
      <c r="E38" s="693"/>
      <c r="F38" s="693"/>
      <c r="G38" s="321" t="s">
        <v>12</v>
      </c>
      <c r="H38" s="333">
        <v>1</v>
      </c>
      <c r="I38" s="333">
        <v>0.2</v>
      </c>
      <c r="J38" s="373">
        <v>0.2</v>
      </c>
      <c r="K38" s="373">
        <v>0.2</v>
      </c>
      <c r="L38" s="415">
        <v>0.2</v>
      </c>
      <c r="M38" s="415">
        <v>0.9</v>
      </c>
      <c r="N38" s="373">
        <v>0.9</v>
      </c>
      <c r="O38" s="373">
        <v>0.9</v>
      </c>
      <c r="P38" s="415">
        <v>0.9</v>
      </c>
      <c r="Q38" s="373">
        <v>0.9</v>
      </c>
      <c r="R38" s="416">
        <v>0.9</v>
      </c>
      <c r="S38" s="416">
        <v>1</v>
      </c>
      <c r="T38" s="416">
        <v>1</v>
      </c>
      <c r="U38" s="327">
        <v>1</v>
      </c>
      <c r="V38" s="373">
        <v>1</v>
      </c>
      <c r="W38" s="407">
        <v>0.9</v>
      </c>
      <c r="X38" s="417">
        <v>0.9</v>
      </c>
      <c r="Y38" s="417">
        <v>1</v>
      </c>
      <c r="Z38" s="417">
        <v>1</v>
      </c>
      <c r="AA38" s="375">
        <f t="shared" ref="AA38:AC38" si="9">+AA34</f>
        <v>1</v>
      </c>
      <c r="AB38" s="375">
        <f t="shared" si="9"/>
        <v>0</v>
      </c>
      <c r="AC38" s="375">
        <f t="shared" si="9"/>
        <v>0</v>
      </c>
      <c r="AD38" s="375">
        <f>+AD34</f>
        <v>0.94</v>
      </c>
      <c r="AE38" s="329"/>
      <c r="AF38" s="342"/>
      <c r="AG38" s="319"/>
      <c r="AH38" s="342"/>
      <c r="AI38" s="342"/>
      <c r="AJ38" s="315"/>
      <c r="AK38" s="376">
        <v>0.93</v>
      </c>
      <c r="AL38" s="377">
        <v>0.94</v>
      </c>
      <c r="AM38" s="418"/>
      <c r="AN38" s="376"/>
      <c r="AO38" s="379">
        <f t="shared" si="8"/>
        <v>0.94</v>
      </c>
      <c r="AP38" s="379">
        <f>AL38/H38</f>
        <v>0.94</v>
      </c>
      <c r="AQ38" s="786"/>
      <c r="AR38" s="693"/>
      <c r="AS38" s="693"/>
      <c r="AT38" s="712"/>
      <c r="AU38" s="696"/>
    </row>
    <row r="39" spans="1:47" s="39" customFormat="1" ht="33.75" customHeight="1" thickBot="1" x14ac:dyDescent="0.3">
      <c r="A39" s="690"/>
      <c r="B39" s="719"/>
      <c r="C39" s="740"/>
      <c r="D39" s="694"/>
      <c r="E39" s="694"/>
      <c r="F39" s="694"/>
      <c r="G39" s="345" t="s">
        <v>13</v>
      </c>
      <c r="H39" s="346">
        <f>H35+H37</f>
        <v>16527081491</v>
      </c>
      <c r="I39" s="346">
        <f t="shared" ref="I39:AD39" si="10">I35+I37</f>
        <v>293134159</v>
      </c>
      <c r="J39" s="346">
        <f t="shared" si="10"/>
        <v>293134159</v>
      </c>
      <c r="K39" s="346">
        <f t="shared" si="10"/>
        <v>394000000</v>
      </c>
      <c r="L39" s="346">
        <f t="shared" si="10"/>
        <v>393240000</v>
      </c>
      <c r="M39" s="346">
        <f t="shared" si="10"/>
        <v>4703296000</v>
      </c>
      <c r="N39" s="346">
        <f t="shared" si="10"/>
        <v>4703296000</v>
      </c>
      <c r="O39" s="346">
        <f t="shared" si="10"/>
        <v>4703296000</v>
      </c>
      <c r="P39" s="346">
        <f t="shared" si="10"/>
        <v>4690646000</v>
      </c>
      <c r="Q39" s="346">
        <f t="shared" si="10"/>
        <v>4724970900</v>
      </c>
      <c r="R39" s="346">
        <f t="shared" si="10"/>
        <v>458296000</v>
      </c>
      <c r="S39" s="346">
        <f t="shared" si="10"/>
        <v>6874504800</v>
      </c>
      <c r="T39" s="346">
        <f t="shared" si="10"/>
        <v>6866355843</v>
      </c>
      <c r="U39" s="346">
        <f t="shared" si="10"/>
        <v>6421606935</v>
      </c>
      <c r="V39" s="346">
        <f t="shared" si="10"/>
        <v>10785990935</v>
      </c>
      <c r="W39" s="346">
        <f t="shared" si="10"/>
        <v>10756975045</v>
      </c>
      <c r="X39" s="346">
        <f>X35+X37</f>
        <v>10674142536</v>
      </c>
      <c r="Y39" s="346">
        <f t="shared" si="10"/>
        <v>5001402955</v>
      </c>
      <c r="Z39" s="346">
        <f t="shared" si="10"/>
        <v>5001402955</v>
      </c>
      <c r="AA39" s="351">
        <f t="shared" si="10"/>
        <v>6661402955</v>
      </c>
      <c r="AB39" s="351">
        <f t="shared" si="10"/>
        <v>0</v>
      </c>
      <c r="AC39" s="351">
        <f t="shared" si="10"/>
        <v>0</v>
      </c>
      <c r="AD39" s="351">
        <f t="shared" si="10"/>
        <v>2487715598</v>
      </c>
      <c r="AE39" s="329"/>
      <c r="AF39" s="351"/>
      <c r="AG39" s="351"/>
      <c r="AH39" s="353"/>
      <c r="AI39" s="351"/>
      <c r="AJ39" s="315"/>
      <c r="AK39" s="351">
        <f t="shared" ref="AK39:AL39" si="11">AK35+AK37</f>
        <v>112479600</v>
      </c>
      <c r="AL39" s="351">
        <f t="shared" si="11"/>
        <v>2487715598</v>
      </c>
      <c r="AM39" s="351"/>
      <c r="AN39" s="351"/>
      <c r="AO39" s="354">
        <f t="shared" si="8"/>
        <v>0.37345220140642282</v>
      </c>
      <c r="AP39" s="354">
        <f>(L39+R39+X39+AL39)/H39</f>
        <v>0.84790494568754593</v>
      </c>
      <c r="AQ39" s="787"/>
      <c r="AR39" s="694"/>
      <c r="AS39" s="694"/>
      <c r="AT39" s="713"/>
      <c r="AU39" s="697"/>
    </row>
    <row r="40" spans="1:47" s="39" customFormat="1" ht="33.75" customHeight="1" x14ac:dyDescent="0.25">
      <c r="A40" s="690"/>
      <c r="B40" s="717">
        <v>6</v>
      </c>
      <c r="C40" s="738" t="s">
        <v>207</v>
      </c>
      <c r="D40" s="692" t="s">
        <v>140</v>
      </c>
      <c r="E40" s="692">
        <v>464</v>
      </c>
      <c r="F40" s="692">
        <v>177</v>
      </c>
      <c r="G40" s="294" t="s">
        <v>8</v>
      </c>
      <c r="H40" s="360">
        <f>L40+R40+X40+Z40+AE40</f>
        <v>38.4</v>
      </c>
      <c r="I40" s="301">
        <v>4</v>
      </c>
      <c r="J40" s="295">
        <v>4</v>
      </c>
      <c r="K40" s="301">
        <v>4</v>
      </c>
      <c r="L40" s="295">
        <v>4.28</v>
      </c>
      <c r="M40" s="295">
        <v>15</v>
      </c>
      <c r="N40" s="295">
        <v>15</v>
      </c>
      <c r="O40" s="301">
        <v>15</v>
      </c>
      <c r="P40" s="301">
        <v>15</v>
      </c>
      <c r="Q40" s="301">
        <v>15</v>
      </c>
      <c r="R40" s="384">
        <v>3.4</v>
      </c>
      <c r="S40" s="300">
        <v>15</v>
      </c>
      <c r="T40" s="300">
        <v>10</v>
      </c>
      <c r="U40" s="355">
        <v>10</v>
      </c>
      <c r="V40" s="302">
        <v>10</v>
      </c>
      <c r="W40" s="295">
        <v>10</v>
      </c>
      <c r="X40" s="295">
        <v>0</v>
      </c>
      <c r="Y40" s="295">
        <v>20</v>
      </c>
      <c r="Z40" s="295">
        <v>20</v>
      </c>
      <c r="AA40" s="303">
        <v>20</v>
      </c>
      <c r="AB40" s="304"/>
      <c r="AC40" s="304"/>
      <c r="AD40" s="304">
        <v>0</v>
      </c>
      <c r="AE40" s="360">
        <v>10.72</v>
      </c>
      <c r="AF40" s="304"/>
      <c r="AG40" s="307"/>
      <c r="AH40" s="304"/>
      <c r="AI40" s="304"/>
      <c r="AJ40" s="315"/>
      <c r="AK40" s="359">
        <v>0</v>
      </c>
      <c r="AL40" s="359">
        <f>AD40</f>
        <v>0</v>
      </c>
      <c r="AM40" s="360"/>
      <c r="AN40" s="360"/>
      <c r="AO40" s="361">
        <f t="shared" si="8"/>
        <v>0</v>
      </c>
      <c r="AP40" s="361">
        <f>(L40+R40+X40+AL40)/H40</f>
        <v>0.2</v>
      </c>
      <c r="AQ40" s="782" t="s">
        <v>473</v>
      </c>
      <c r="AR40" s="711" t="s">
        <v>474</v>
      </c>
      <c r="AS40" s="711" t="s">
        <v>475</v>
      </c>
      <c r="AT40" s="692" t="s">
        <v>476</v>
      </c>
      <c r="AU40" s="692" t="s">
        <v>441</v>
      </c>
    </row>
    <row r="41" spans="1:47" s="39" customFormat="1" ht="33.75" customHeight="1" thickBot="1" x14ac:dyDescent="0.25">
      <c r="A41" s="690"/>
      <c r="B41" s="718"/>
      <c r="C41" s="739"/>
      <c r="D41" s="693"/>
      <c r="E41" s="693"/>
      <c r="F41" s="693"/>
      <c r="G41" s="309" t="s">
        <v>9</v>
      </c>
      <c r="H41" s="316">
        <f>L41+R41+X41+Z41+AE41</f>
        <v>4002694053</v>
      </c>
      <c r="I41" s="316">
        <v>1684857126</v>
      </c>
      <c r="J41" s="362">
        <v>1684857126</v>
      </c>
      <c r="K41" s="316">
        <v>1684857126</v>
      </c>
      <c r="L41" s="333">
        <v>848451625</v>
      </c>
      <c r="M41" s="316">
        <v>1526619000</v>
      </c>
      <c r="N41" s="316">
        <v>1526619000</v>
      </c>
      <c r="O41" s="316">
        <v>1526619000</v>
      </c>
      <c r="P41" s="316">
        <v>1526619000</v>
      </c>
      <c r="Q41" s="316">
        <v>1526619000</v>
      </c>
      <c r="R41" s="316">
        <v>293692909</v>
      </c>
      <c r="S41" s="387">
        <v>959057000</v>
      </c>
      <c r="T41" s="387">
        <v>959057000</v>
      </c>
      <c r="U41" s="316">
        <v>1017710408</v>
      </c>
      <c r="V41" s="316">
        <v>1027710408</v>
      </c>
      <c r="W41" s="316">
        <v>1038205308</v>
      </c>
      <c r="X41" s="316">
        <v>817484519</v>
      </c>
      <c r="Y41" s="316">
        <v>1039853000</v>
      </c>
      <c r="Z41" s="316">
        <v>1039853000</v>
      </c>
      <c r="AA41" s="315">
        <v>1039853000</v>
      </c>
      <c r="AB41" s="315"/>
      <c r="AC41" s="315"/>
      <c r="AD41" s="315">
        <v>233615000</v>
      </c>
      <c r="AE41" s="315">
        <v>1003212000</v>
      </c>
      <c r="AF41" s="315"/>
      <c r="AG41" s="315"/>
      <c r="AH41" s="315"/>
      <c r="AI41" s="315"/>
      <c r="AJ41" s="315"/>
      <c r="AK41" s="315">
        <v>103140000</v>
      </c>
      <c r="AL41" s="315">
        <v>233615000</v>
      </c>
      <c r="AM41" s="315"/>
      <c r="AN41" s="364"/>
      <c r="AO41" s="320">
        <f t="shared" si="8"/>
        <v>0.22466156274011809</v>
      </c>
      <c r="AP41" s="320">
        <f>(L41+R41+X41+AL41)/H41</f>
        <v>0.54794196707494391</v>
      </c>
      <c r="AQ41" s="783"/>
      <c r="AR41" s="712"/>
      <c r="AS41" s="712"/>
      <c r="AT41" s="693"/>
      <c r="AU41" s="693"/>
    </row>
    <row r="42" spans="1:47" s="39" customFormat="1" ht="33.75" customHeight="1" x14ac:dyDescent="0.25">
      <c r="A42" s="690"/>
      <c r="B42" s="718"/>
      <c r="C42" s="739"/>
      <c r="D42" s="693"/>
      <c r="E42" s="693"/>
      <c r="F42" s="693"/>
      <c r="G42" s="321" t="s">
        <v>10</v>
      </c>
      <c r="H42" s="419">
        <f>L42+R42+X42+Z42</f>
        <v>21.6</v>
      </c>
      <c r="I42" s="322"/>
      <c r="J42" s="323"/>
      <c r="K42" s="322"/>
      <c r="L42" s="322"/>
      <c r="M42" s="322"/>
      <c r="N42" s="322"/>
      <c r="O42" s="322"/>
      <c r="P42" s="322"/>
      <c r="Q42" s="365"/>
      <c r="R42" s="324"/>
      <c r="S42" s="420">
        <v>11.6</v>
      </c>
      <c r="T42" s="420">
        <v>11.6</v>
      </c>
      <c r="U42" s="420">
        <v>11.6</v>
      </c>
      <c r="V42" s="421">
        <v>11.6</v>
      </c>
      <c r="W42" s="421">
        <v>11.6</v>
      </c>
      <c r="X42" s="407">
        <v>0</v>
      </c>
      <c r="Y42" s="407">
        <v>21.6</v>
      </c>
      <c r="Z42" s="407">
        <v>21.6</v>
      </c>
      <c r="AA42" s="328">
        <v>21.6</v>
      </c>
      <c r="AB42" s="319"/>
      <c r="AC42" s="319"/>
      <c r="AD42" s="422">
        <v>0.1</v>
      </c>
      <c r="AE42" s="319"/>
      <c r="AF42" s="319"/>
      <c r="AG42" s="319"/>
      <c r="AH42" s="319"/>
      <c r="AI42" s="319"/>
      <c r="AJ42" s="315"/>
      <c r="AK42" s="377">
        <v>0</v>
      </c>
      <c r="AL42" s="377">
        <f>AD42</f>
        <v>0.1</v>
      </c>
      <c r="AM42" s="423"/>
      <c r="AN42" s="423"/>
      <c r="AO42" s="361">
        <f t="shared" si="8"/>
        <v>4.6296296296296294E-3</v>
      </c>
      <c r="AP42" s="320"/>
      <c r="AQ42" s="783"/>
      <c r="AR42" s="712"/>
      <c r="AS42" s="712"/>
      <c r="AT42" s="693"/>
      <c r="AU42" s="693"/>
    </row>
    <row r="43" spans="1:47" s="39" customFormat="1" ht="33.75" customHeight="1" x14ac:dyDescent="0.2">
      <c r="A43" s="690"/>
      <c r="B43" s="718"/>
      <c r="C43" s="739"/>
      <c r="D43" s="693"/>
      <c r="E43" s="693"/>
      <c r="F43" s="693"/>
      <c r="G43" s="309" t="s">
        <v>11</v>
      </c>
      <c r="H43" s="315">
        <f>L43+R43+X43+Z43</f>
        <v>1208187752</v>
      </c>
      <c r="I43" s="367"/>
      <c r="J43" s="323"/>
      <c r="K43" s="367"/>
      <c r="L43" s="367"/>
      <c r="M43" s="369">
        <v>499364921</v>
      </c>
      <c r="N43" s="369">
        <v>499364921</v>
      </c>
      <c r="O43" s="369">
        <v>499364921</v>
      </c>
      <c r="P43" s="369">
        <v>499364921</v>
      </c>
      <c r="Q43" s="316">
        <v>499364921</v>
      </c>
      <c r="R43" s="316">
        <v>488639766</v>
      </c>
      <c r="S43" s="329">
        <v>153669060</v>
      </c>
      <c r="T43" s="329">
        <v>153669060</v>
      </c>
      <c r="U43" s="329">
        <v>153669060</v>
      </c>
      <c r="V43" s="370">
        <v>153669060</v>
      </c>
      <c r="W43" s="316">
        <v>153665244</v>
      </c>
      <c r="X43" s="316">
        <v>153665244</v>
      </c>
      <c r="Y43" s="316">
        <v>565882742</v>
      </c>
      <c r="Z43" s="316">
        <v>565882742</v>
      </c>
      <c r="AA43" s="315">
        <v>565882742</v>
      </c>
      <c r="AB43" s="371"/>
      <c r="AC43" s="371"/>
      <c r="AD43" s="315">
        <v>162300814</v>
      </c>
      <c r="AE43" s="371"/>
      <c r="AF43" s="319"/>
      <c r="AG43" s="319"/>
      <c r="AH43" s="319"/>
      <c r="AI43" s="319"/>
      <c r="AJ43" s="315"/>
      <c r="AK43" s="315">
        <v>162300814</v>
      </c>
      <c r="AL43" s="315">
        <v>162300814</v>
      </c>
      <c r="AM43" s="329"/>
      <c r="AN43" s="372"/>
      <c r="AO43" s="354">
        <f t="shared" si="8"/>
        <v>0.28680997308096029</v>
      </c>
      <c r="AP43" s="320">
        <f t="shared" ref="AP43:AP44" si="12">(L43+R43+X43+AL43)/H43</f>
        <v>0.66596091763724485</v>
      </c>
      <c r="AQ43" s="783"/>
      <c r="AR43" s="712"/>
      <c r="AS43" s="712"/>
      <c r="AT43" s="693"/>
      <c r="AU43" s="693"/>
    </row>
    <row r="44" spans="1:47" s="39" customFormat="1" ht="33.75" customHeight="1" x14ac:dyDescent="0.25">
      <c r="A44" s="690"/>
      <c r="B44" s="718"/>
      <c r="C44" s="739"/>
      <c r="D44" s="693"/>
      <c r="E44" s="693"/>
      <c r="F44" s="693"/>
      <c r="G44" s="321" t="s">
        <v>12</v>
      </c>
      <c r="H44" s="343">
        <f>H40+H42</f>
        <v>60</v>
      </c>
      <c r="I44" s="333">
        <v>4</v>
      </c>
      <c r="J44" s="373">
        <v>4</v>
      </c>
      <c r="K44" s="333">
        <v>4</v>
      </c>
      <c r="L44" s="373">
        <v>4.28</v>
      </c>
      <c r="M44" s="378">
        <v>15</v>
      </c>
      <c r="N44" s="343">
        <v>15</v>
      </c>
      <c r="O44" s="343">
        <v>15</v>
      </c>
      <c r="P44" s="343">
        <v>15</v>
      </c>
      <c r="Q44" s="333">
        <v>15</v>
      </c>
      <c r="R44" s="416">
        <v>3.4</v>
      </c>
      <c r="S44" s="420">
        <v>26.6</v>
      </c>
      <c r="T44" s="424">
        <v>21.6</v>
      </c>
      <c r="U44" s="319">
        <v>21.6</v>
      </c>
      <c r="V44" s="415">
        <v>21.6</v>
      </c>
      <c r="W44" s="407">
        <v>21.6</v>
      </c>
      <c r="X44" s="407">
        <v>0</v>
      </c>
      <c r="Y44" s="407">
        <v>41.6</v>
      </c>
      <c r="Z44" s="407">
        <f>Z40+Z42</f>
        <v>41.6</v>
      </c>
      <c r="AA44" s="425">
        <v>41.6</v>
      </c>
      <c r="AB44" s="425">
        <v>41.6</v>
      </c>
      <c r="AC44" s="425">
        <v>41.6</v>
      </c>
      <c r="AD44" s="425">
        <f>+AD40+AD42</f>
        <v>0.1</v>
      </c>
      <c r="AE44" s="406">
        <v>10.72</v>
      </c>
      <c r="AF44" s="319"/>
      <c r="AG44" s="319"/>
      <c r="AH44" s="319"/>
      <c r="AI44" s="319"/>
      <c r="AJ44" s="315"/>
      <c r="AK44" s="426">
        <v>0</v>
      </c>
      <c r="AL44" s="426">
        <f>AL40+AL42</f>
        <v>0.1</v>
      </c>
      <c r="AM44" s="378"/>
      <c r="AN44" s="423"/>
      <c r="AO44" s="379">
        <f t="shared" si="8"/>
        <v>2.403846153846154E-3</v>
      </c>
      <c r="AP44" s="320">
        <f t="shared" si="12"/>
        <v>0.12966666666666665</v>
      </c>
      <c r="AQ44" s="783"/>
      <c r="AR44" s="712"/>
      <c r="AS44" s="712"/>
      <c r="AT44" s="693"/>
      <c r="AU44" s="693"/>
    </row>
    <row r="45" spans="1:47" s="39" customFormat="1" ht="33.75" customHeight="1" thickBot="1" x14ac:dyDescent="0.3">
      <c r="A45" s="690"/>
      <c r="B45" s="719"/>
      <c r="C45" s="740"/>
      <c r="D45" s="694"/>
      <c r="E45" s="694"/>
      <c r="F45" s="694"/>
      <c r="G45" s="345" t="s">
        <v>13</v>
      </c>
      <c r="H45" s="351">
        <f>H41+H43</f>
        <v>5210881805</v>
      </c>
      <c r="I45" s="351">
        <f t="shared" ref="I45:AL45" si="13">I41+I43</f>
        <v>1684857126</v>
      </c>
      <c r="J45" s="351">
        <f t="shared" si="13"/>
        <v>1684857126</v>
      </c>
      <c r="K45" s="351">
        <f t="shared" si="13"/>
        <v>1684857126</v>
      </c>
      <c r="L45" s="351">
        <f t="shared" si="13"/>
        <v>848451625</v>
      </c>
      <c r="M45" s="351">
        <f t="shared" si="13"/>
        <v>2025983921</v>
      </c>
      <c r="N45" s="351">
        <f t="shared" si="13"/>
        <v>2025983921</v>
      </c>
      <c r="O45" s="351">
        <f t="shared" si="13"/>
        <v>2025983921</v>
      </c>
      <c r="P45" s="351">
        <f t="shared" si="13"/>
        <v>2025983921</v>
      </c>
      <c r="Q45" s="351">
        <f t="shared" si="13"/>
        <v>2025983921</v>
      </c>
      <c r="R45" s="351">
        <f t="shared" si="13"/>
        <v>782332675</v>
      </c>
      <c r="S45" s="351">
        <f t="shared" si="13"/>
        <v>1112726060</v>
      </c>
      <c r="T45" s="351">
        <f t="shared" si="13"/>
        <v>1112726060</v>
      </c>
      <c r="U45" s="351">
        <f t="shared" si="13"/>
        <v>1171379468</v>
      </c>
      <c r="V45" s="351">
        <f t="shared" si="13"/>
        <v>1181379468</v>
      </c>
      <c r="W45" s="351">
        <f t="shared" si="13"/>
        <v>1191870552</v>
      </c>
      <c r="X45" s="351">
        <f t="shared" si="13"/>
        <v>971149763</v>
      </c>
      <c r="Y45" s="351">
        <f t="shared" si="13"/>
        <v>1605735742</v>
      </c>
      <c r="Z45" s="351">
        <f t="shared" si="13"/>
        <v>1605735742</v>
      </c>
      <c r="AA45" s="351">
        <f t="shared" si="13"/>
        <v>1605735742</v>
      </c>
      <c r="AB45" s="351">
        <f t="shared" si="13"/>
        <v>0</v>
      </c>
      <c r="AC45" s="351">
        <f t="shared" si="13"/>
        <v>0</v>
      </c>
      <c r="AD45" s="351">
        <f t="shared" si="13"/>
        <v>395915814</v>
      </c>
      <c r="AE45" s="351">
        <f t="shared" si="13"/>
        <v>1003212000</v>
      </c>
      <c r="AF45" s="351">
        <f t="shared" si="13"/>
        <v>0</v>
      </c>
      <c r="AG45" s="351">
        <f t="shared" si="13"/>
        <v>0</v>
      </c>
      <c r="AH45" s="351">
        <f t="shared" si="13"/>
        <v>0</v>
      </c>
      <c r="AI45" s="351">
        <f t="shared" si="13"/>
        <v>0</v>
      </c>
      <c r="AJ45" s="315"/>
      <c r="AK45" s="351">
        <f t="shared" si="13"/>
        <v>265440814</v>
      </c>
      <c r="AL45" s="351">
        <f t="shared" si="13"/>
        <v>395915814</v>
      </c>
      <c r="AM45" s="351"/>
      <c r="AN45" s="351"/>
      <c r="AO45" s="354">
        <f t="shared" si="8"/>
        <v>0.24656349338457959</v>
      </c>
      <c r="AP45" s="354">
        <f>(L45+R45+X45+AL45)/H45</f>
        <v>0.57530567554295164</v>
      </c>
      <c r="AQ45" s="784"/>
      <c r="AR45" s="713"/>
      <c r="AS45" s="713"/>
      <c r="AT45" s="694"/>
      <c r="AU45" s="694"/>
    </row>
    <row r="46" spans="1:47" s="39" customFormat="1" ht="33.75" customHeight="1" thickBot="1" x14ac:dyDescent="0.3">
      <c r="A46" s="690"/>
      <c r="B46" s="717">
        <v>7</v>
      </c>
      <c r="C46" s="738" t="s">
        <v>208</v>
      </c>
      <c r="D46" s="692" t="s">
        <v>138</v>
      </c>
      <c r="E46" s="692">
        <v>464</v>
      </c>
      <c r="F46" s="692">
        <v>177</v>
      </c>
      <c r="G46" s="294" t="s">
        <v>8</v>
      </c>
      <c r="H46" s="304">
        <v>800</v>
      </c>
      <c r="I46" s="304">
        <v>342</v>
      </c>
      <c r="J46" s="360">
        <v>342</v>
      </c>
      <c r="K46" s="301">
        <v>342</v>
      </c>
      <c r="L46" s="301">
        <v>342</v>
      </c>
      <c r="M46" s="301">
        <v>520</v>
      </c>
      <c r="N46" s="301">
        <v>520</v>
      </c>
      <c r="O46" s="301">
        <v>520</v>
      </c>
      <c r="P46" s="301">
        <v>520</v>
      </c>
      <c r="Q46" s="301">
        <v>475</v>
      </c>
      <c r="R46" s="300">
        <v>315</v>
      </c>
      <c r="S46" s="300">
        <v>445</v>
      </c>
      <c r="T46" s="300">
        <v>445</v>
      </c>
      <c r="U46" s="355">
        <v>445</v>
      </c>
      <c r="V46" s="302">
        <v>408</v>
      </c>
      <c r="W46" s="300">
        <v>408</v>
      </c>
      <c r="X46" s="300">
        <v>408</v>
      </c>
      <c r="Y46" s="301">
        <v>522.6</v>
      </c>
      <c r="Z46" s="301">
        <v>522.6</v>
      </c>
      <c r="AA46" s="303">
        <v>523</v>
      </c>
      <c r="AB46" s="303">
        <v>523</v>
      </c>
      <c r="AC46" s="303">
        <v>523</v>
      </c>
      <c r="AD46" s="303">
        <v>408</v>
      </c>
      <c r="AE46" s="304">
        <v>800</v>
      </c>
      <c r="AF46" s="304"/>
      <c r="AG46" s="307"/>
      <c r="AH46" s="304"/>
      <c r="AI46" s="304"/>
      <c r="AJ46" s="315"/>
      <c r="AK46" s="543">
        <v>408</v>
      </c>
      <c r="AL46" s="337">
        <v>408</v>
      </c>
      <c r="AM46" s="304"/>
      <c r="AN46" s="304"/>
      <c r="AO46" s="361">
        <f t="shared" si="8"/>
        <v>0.78011472275334603</v>
      </c>
      <c r="AP46" s="361">
        <f>AL46/H46</f>
        <v>0.51</v>
      </c>
      <c r="AQ46" s="782" t="s">
        <v>497</v>
      </c>
      <c r="AR46" s="692" t="s">
        <v>153</v>
      </c>
      <c r="AS46" s="692" t="s">
        <v>153</v>
      </c>
      <c r="AT46" s="711" t="s">
        <v>165</v>
      </c>
      <c r="AU46" s="695" t="s">
        <v>209</v>
      </c>
    </row>
    <row r="47" spans="1:47" s="39" customFormat="1" ht="33.75" customHeight="1" x14ac:dyDescent="0.2">
      <c r="A47" s="690"/>
      <c r="B47" s="718"/>
      <c r="C47" s="739"/>
      <c r="D47" s="693"/>
      <c r="E47" s="693"/>
      <c r="F47" s="693"/>
      <c r="G47" s="309" t="s">
        <v>9</v>
      </c>
      <c r="H47" s="304">
        <f>L47+R47+X47+Z47+AE47</f>
        <v>22284436168.5</v>
      </c>
      <c r="I47" s="316">
        <v>1427329433</v>
      </c>
      <c r="J47" s="362">
        <v>1427329433</v>
      </c>
      <c r="K47" s="316">
        <v>1293598995</v>
      </c>
      <c r="L47" s="333">
        <v>1220549002</v>
      </c>
      <c r="M47" s="316">
        <v>4861167000</v>
      </c>
      <c r="N47" s="316">
        <v>4861167000</v>
      </c>
      <c r="O47" s="316">
        <v>4861167000</v>
      </c>
      <c r="P47" s="316">
        <v>6678817000</v>
      </c>
      <c r="Q47" s="316">
        <v>6773775642</v>
      </c>
      <c r="R47" s="316">
        <v>4028365738</v>
      </c>
      <c r="S47" s="387">
        <v>9471492000</v>
      </c>
      <c r="T47" s="387">
        <v>9479640957</v>
      </c>
      <c r="U47" s="316">
        <v>9381957242</v>
      </c>
      <c r="V47" s="316">
        <v>9319527942</v>
      </c>
      <c r="W47" s="316">
        <v>9282375408</v>
      </c>
      <c r="X47" s="316">
        <v>7997243428.5</v>
      </c>
      <c r="Y47" s="316">
        <v>5924041000</v>
      </c>
      <c r="Z47" s="315">
        <v>5924041000</v>
      </c>
      <c r="AA47" s="315">
        <v>5464041000</v>
      </c>
      <c r="AB47" s="315"/>
      <c r="AC47" s="315"/>
      <c r="AD47" s="315">
        <v>3857518704</v>
      </c>
      <c r="AE47" s="315">
        <v>3114237000</v>
      </c>
      <c r="AF47" s="315"/>
      <c r="AG47" s="315"/>
      <c r="AH47" s="315"/>
      <c r="AI47" s="315"/>
      <c r="AJ47" s="315"/>
      <c r="AK47" s="315">
        <v>238505000</v>
      </c>
      <c r="AL47" s="315">
        <v>3857518704</v>
      </c>
      <c r="AM47" s="315"/>
      <c r="AN47" s="364"/>
      <c r="AO47" s="320">
        <f t="shared" si="8"/>
        <v>0.70598275232561392</v>
      </c>
      <c r="AP47" s="320">
        <f>(L47+R47+X47+AL47)/H47</f>
        <v>0.76751669834378744</v>
      </c>
      <c r="AQ47" s="783"/>
      <c r="AR47" s="693"/>
      <c r="AS47" s="693"/>
      <c r="AT47" s="712"/>
      <c r="AU47" s="696"/>
    </row>
    <row r="48" spans="1:47" s="39" customFormat="1" ht="33.75" customHeight="1" thickBot="1" x14ac:dyDescent="0.3">
      <c r="A48" s="690"/>
      <c r="B48" s="718"/>
      <c r="C48" s="739"/>
      <c r="D48" s="693"/>
      <c r="E48" s="693"/>
      <c r="F48" s="693"/>
      <c r="G48" s="321" t="s">
        <v>10</v>
      </c>
      <c r="H48" s="322"/>
      <c r="I48" s="322"/>
      <c r="J48" s="323"/>
      <c r="K48" s="322"/>
      <c r="L48" s="322"/>
      <c r="M48" s="322"/>
      <c r="N48" s="322"/>
      <c r="O48" s="322"/>
      <c r="P48" s="322"/>
      <c r="Q48" s="322"/>
      <c r="R48" s="322"/>
      <c r="S48" s="322"/>
      <c r="T48" s="322"/>
      <c r="U48" s="322"/>
      <c r="V48" s="325"/>
      <c r="W48" s="325"/>
      <c r="X48" s="325"/>
      <c r="Y48" s="325"/>
      <c r="Z48" s="325"/>
      <c r="AA48" s="325"/>
      <c r="AB48" s="325"/>
      <c r="AC48" s="325"/>
      <c r="AD48" s="325"/>
      <c r="AE48" s="325"/>
      <c r="AF48" s="325"/>
      <c r="AG48" s="325"/>
      <c r="AH48" s="325"/>
      <c r="AI48" s="325"/>
      <c r="AJ48" s="325"/>
      <c r="AK48" s="325"/>
      <c r="AL48" s="325"/>
      <c r="AM48" s="325"/>
      <c r="AN48" s="325"/>
      <c r="AO48" s="325"/>
      <c r="AP48" s="325"/>
      <c r="AQ48" s="783"/>
      <c r="AR48" s="693"/>
      <c r="AS48" s="693"/>
      <c r="AT48" s="712"/>
      <c r="AU48" s="696"/>
    </row>
    <row r="49" spans="1:47" s="39" customFormat="1" ht="33.75" customHeight="1" thickBot="1" x14ac:dyDescent="0.25">
      <c r="A49" s="690"/>
      <c r="B49" s="718"/>
      <c r="C49" s="739"/>
      <c r="D49" s="693"/>
      <c r="E49" s="693"/>
      <c r="F49" s="693"/>
      <c r="G49" s="309" t="s">
        <v>11</v>
      </c>
      <c r="H49" s="304">
        <f>L49+R49+X49+Z49+AE49</f>
        <v>7778117994</v>
      </c>
      <c r="I49" s="367"/>
      <c r="J49" s="323"/>
      <c r="K49" s="367"/>
      <c r="L49" s="367"/>
      <c r="M49" s="369">
        <v>757313420</v>
      </c>
      <c r="N49" s="369">
        <v>757313420</v>
      </c>
      <c r="O49" s="369">
        <v>757313420</v>
      </c>
      <c r="P49" s="369">
        <v>757218646</v>
      </c>
      <c r="Q49" s="316">
        <v>724594941</v>
      </c>
      <c r="R49" s="316">
        <v>648177502</v>
      </c>
      <c r="S49" s="370">
        <v>1082028252</v>
      </c>
      <c r="T49" s="370">
        <v>1082028252</v>
      </c>
      <c r="U49" s="370">
        <v>1082028252</v>
      </c>
      <c r="V49" s="370">
        <v>1082028252</v>
      </c>
      <c r="W49" s="316">
        <v>1079806286</v>
      </c>
      <c r="X49" s="550">
        <v>1075607586</v>
      </c>
      <c r="Y49" s="316">
        <v>6054501678</v>
      </c>
      <c r="Z49" s="315">
        <v>6054332906</v>
      </c>
      <c r="AA49" s="315">
        <v>6053881907</v>
      </c>
      <c r="AB49" s="371"/>
      <c r="AC49" s="371"/>
      <c r="AD49" s="427">
        <v>4117537623</v>
      </c>
      <c r="AE49" s="319"/>
      <c r="AF49" s="371"/>
      <c r="AG49" s="319"/>
      <c r="AH49" s="371"/>
      <c r="AI49" s="371"/>
      <c r="AJ49" s="315"/>
      <c r="AK49" s="315">
        <v>1652884649</v>
      </c>
      <c r="AL49" s="315">
        <v>4117537623</v>
      </c>
      <c r="AM49" s="329"/>
      <c r="AN49" s="372"/>
      <c r="AO49" s="354">
        <f>AL49/AA49</f>
        <v>0.68014832239111933</v>
      </c>
      <c r="AP49" s="354">
        <f>(L49+R49+X49+AL49)/H49</f>
        <v>0.75099435564052464</v>
      </c>
      <c r="AQ49" s="783"/>
      <c r="AR49" s="693"/>
      <c r="AS49" s="693"/>
      <c r="AT49" s="712"/>
      <c r="AU49" s="696"/>
    </row>
    <row r="50" spans="1:47" s="39" customFormat="1" ht="33.75" customHeight="1" x14ac:dyDescent="0.25">
      <c r="A50" s="690"/>
      <c r="B50" s="718"/>
      <c r="C50" s="739"/>
      <c r="D50" s="693"/>
      <c r="E50" s="693"/>
      <c r="F50" s="693"/>
      <c r="G50" s="321" t="s">
        <v>12</v>
      </c>
      <c r="H50" s="343">
        <v>800</v>
      </c>
      <c r="I50" s="343">
        <v>342</v>
      </c>
      <c r="J50" s="378">
        <v>342</v>
      </c>
      <c r="K50" s="333">
        <v>342</v>
      </c>
      <c r="L50" s="333">
        <v>342</v>
      </c>
      <c r="M50" s="343">
        <v>520</v>
      </c>
      <c r="N50" s="343">
        <v>520</v>
      </c>
      <c r="O50" s="343">
        <v>520</v>
      </c>
      <c r="P50" s="343">
        <v>520</v>
      </c>
      <c r="Q50" s="333">
        <v>475</v>
      </c>
      <c r="R50" s="374">
        <v>315</v>
      </c>
      <c r="S50" s="374">
        <v>445</v>
      </c>
      <c r="T50" s="316">
        <v>445</v>
      </c>
      <c r="U50" s="327">
        <v>445</v>
      </c>
      <c r="V50" s="428">
        <v>408</v>
      </c>
      <c r="W50" s="300">
        <v>408</v>
      </c>
      <c r="X50" s="551">
        <v>408</v>
      </c>
      <c r="Y50" s="310">
        <v>522.6</v>
      </c>
      <c r="Z50" s="310">
        <v>522.6</v>
      </c>
      <c r="AA50" s="328">
        <v>523</v>
      </c>
      <c r="AB50" s="343"/>
      <c r="AC50" s="343"/>
      <c r="AD50" s="409">
        <v>408</v>
      </c>
      <c r="AE50" s="343">
        <v>800</v>
      </c>
      <c r="AF50" s="343"/>
      <c r="AG50" s="319"/>
      <c r="AH50" s="343"/>
      <c r="AI50" s="343"/>
      <c r="AJ50" s="315"/>
      <c r="AK50" s="337">
        <v>408</v>
      </c>
      <c r="AL50" s="337">
        <v>408</v>
      </c>
      <c r="AM50" s="342"/>
      <c r="AN50" s="342"/>
      <c r="AO50" s="379">
        <f>AL50/AA50</f>
        <v>0.78011472275334603</v>
      </c>
      <c r="AP50" s="379">
        <f>AL50/H50</f>
        <v>0.51</v>
      </c>
      <c r="AQ50" s="783"/>
      <c r="AR50" s="693"/>
      <c r="AS50" s="693"/>
      <c r="AT50" s="712"/>
      <c r="AU50" s="696"/>
    </row>
    <row r="51" spans="1:47" s="39" customFormat="1" ht="33.75" customHeight="1" thickBot="1" x14ac:dyDescent="0.3">
      <c r="A51" s="690"/>
      <c r="B51" s="719"/>
      <c r="C51" s="740"/>
      <c r="D51" s="694"/>
      <c r="E51" s="694"/>
      <c r="F51" s="694"/>
      <c r="G51" s="345" t="s">
        <v>13</v>
      </c>
      <c r="H51" s="346">
        <f>H47+H49</f>
        <v>30062554162.5</v>
      </c>
      <c r="I51" s="346">
        <f t="shared" ref="I51:AL51" si="14">I47+I49</f>
        <v>1427329433</v>
      </c>
      <c r="J51" s="346">
        <f t="shared" si="14"/>
        <v>1427329433</v>
      </c>
      <c r="K51" s="346">
        <f t="shared" si="14"/>
        <v>1293598995</v>
      </c>
      <c r="L51" s="346">
        <f t="shared" si="14"/>
        <v>1220549002</v>
      </c>
      <c r="M51" s="346">
        <f t="shared" si="14"/>
        <v>5618480420</v>
      </c>
      <c r="N51" s="346">
        <f t="shared" si="14"/>
        <v>5618480420</v>
      </c>
      <c r="O51" s="346">
        <f t="shared" si="14"/>
        <v>5618480420</v>
      </c>
      <c r="P51" s="346">
        <f t="shared" si="14"/>
        <v>7436035646</v>
      </c>
      <c r="Q51" s="346">
        <f t="shared" si="14"/>
        <v>7498370583</v>
      </c>
      <c r="R51" s="346">
        <f t="shared" si="14"/>
        <v>4676543240</v>
      </c>
      <c r="S51" s="346">
        <f t="shared" si="14"/>
        <v>10553520252</v>
      </c>
      <c r="T51" s="346">
        <f t="shared" si="14"/>
        <v>10561669209</v>
      </c>
      <c r="U51" s="346">
        <f t="shared" si="14"/>
        <v>10463985494</v>
      </c>
      <c r="V51" s="346">
        <f t="shared" si="14"/>
        <v>10401556194</v>
      </c>
      <c r="W51" s="346">
        <f t="shared" si="14"/>
        <v>10362181694</v>
      </c>
      <c r="X51" s="346">
        <f t="shared" si="14"/>
        <v>9072851014.5</v>
      </c>
      <c r="Y51" s="346">
        <f t="shared" si="14"/>
        <v>11978542678</v>
      </c>
      <c r="Z51" s="346">
        <f t="shared" si="14"/>
        <v>11978373906</v>
      </c>
      <c r="AA51" s="351">
        <f t="shared" si="14"/>
        <v>11517922907</v>
      </c>
      <c r="AB51" s="351">
        <f t="shared" si="14"/>
        <v>0</v>
      </c>
      <c r="AC51" s="351">
        <f t="shared" si="14"/>
        <v>0</v>
      </c>
      <c r="AD51" s="351">
        <f t="shared" si="14"/>
        <v>7975056327</v>
      </c>
      <c r="AE51" s="351">
        <f t="shared" si="14"/>
        <v>3114237000</v>
      </c>
      <c r="AF51" s="351">
        <f>AF47+AF49</f>
        <v>0</v>
      </c>
      <c r="AG51" s="351">
        <f t="shared" si="14"/>
        <v>0</v>
      </c>
      <c r="AH51" s="351">
        <f t="shared" si="14"/>
        <v>0</v>
      </c>
      <c r="AI51" s="351">
        <f t="shared" si="14"/>
        <v>0</v>
      </c>
      <c r="AJ51" s="315"/>
      <c r="AK51" s="351">
        <f t="shared" si="14"/>
        <v>1891389649</v>
      </c>
      <c r="AL51" s="351">
        <f t="shared" si="14"/>
        <v>7975056327</v>
      </c>
      <c r="AM51" s="351"/>
      <c r="AN51" s="351"/>
      <c r="AO51" s="354">
        <f>AL51/AA51</f>
        <v>0.69240403772395209</v>
      </c>
      <c r="AP51" s="354">
        <f>(L51+R51+X51+AL51)/H51</f>
        <v>0.76324185428401059</v>
      </c>
      <c r="AQ51" s="784"/>
      <c r="AR51" s="694"/>
      <c r="AS51" s="694"/>
      <c r="AT51" s="713"/>
      <c r="AU51" s="697"/>
    </row>
    <row r="52" spans="1:47" s="39" customFormat="1" ht="33.75" customHeight="1" thickBot="1" x14ac:dyDescent="0.3">
      <c r="A52" s="690"/>
      <c r="B52" s="788">
        <v>8</v>
      </c>
      <c r="C52" s="717" t="s">
        <v>210</v>
      </c>
      <c r="D52" s="738" t="s">
        <v>138</v>
      </c>
      <c r="E52" s="738">
        <v>438</v>
      </c>
      <c r="F52" s="692">
        <v>177</v>
      </c>
      <c r="G52" s="294" t="s">
        <v>8</v>
      </c>
      <c r="H52" s="301">
        <v>115</v>
      </c>
      <c r="I52" s="301">
        <v>10</v>
      </c>
      <c r="J52" s="295">
        <v>10</v>
      </c>
      <c r="K52" s="301">
        <v>10</v>
      </c>
      <c r="L52" s="301">
        <v>1</v>
      </c>
      <c r="M52" s="301">
        <v>33.6</v>
      </c>
      <c r="N52" s="295">
        <v>33.6</v>
      </c>
      <c r="O52" s="295">
        <v>33.6</v>
      </c>
      <c r="P52" s="412">
        <v>33.6</v>
      </c>
      <c r="Q52" s="295">
        <v>33.6</v>
      </c>
      <c r="R52" s="413">
        <v>27.6</v>
      </c>
      <c r="S52" s="413">
        <v>40.6</v>
      </c>
      <c r="T52" s="413">
        <v>40.6</v>
      </c>
      <c r="U52" s="429">
        <v>40.6</v>
      </c>
      <c r="V52" s="295">
        <v>40.6</v>
      </c>
      <c r="W52" s="413">
        <v>40.6</v>
      </c>
      <c r="X52" s="413">
        <v>33.6</v>
      </c>
      <c r="Y52" s="295">
        <v>85.6</v>
      </c>
      <c r="Z52" s="295">
        <v>85.6</v>
      </c>
      <c r="AA52" s="360">
        <v>85.6</v>
      </c>
      <c r="AB52" s="304"/>
      <c r="AC52" s="304"/>
      <c r="AD52" s="414">
        <v>33.6</v>
      </c>
      <c r="AE52" s="304">
        <v>115</v>
      </c>
      <c r="AF52" s="304"/>
      <c r="AG52" s="307"/>
      <c r="AH52" s="304"/>
      <c r="AI52" s="304"/>
      <c r="AJ52" s="315"/>
      <c r="AK52" s="414">
        <v>33.6</v>
      </c>
      <c r="AL52" s="414">
        <v>33.6</v>
      </c>
      <c r="AM52" s="360"/>
      <c r="AN52" s="360"/>
      <c r="AO52" s="361">
        <f>AL52/AA52</f>
        <v>0.39252336448598135</v>
      </c>
      <c r="AP52" s="361">
        <f>AL52/H52</f>
        <v>0.29217391304347828</v>
      </c>
      <c r="AQ52" s="782" t="s">
        <v>211</v>
      </c>
      <c r="AR52" s="692" t="s">
        <v>173</v>
      </c>
      <c r="AS52" s="692" t="s">
        <v>174</v>
      </c>
      <c r="AT52" s="711" t="s">
        <v>212</v>
      </c>
      <c r="AU52" s="695" t="s">
        <v>213</v>
      </c>
    </row>
    <row r="53" spans="1:47" s="39" customFormat="1" ht="33.75" customHeight="1" x14ac:dyDescent="0.2">
      <c r="A53" s="690"/>
      <c r="B53" s="789"/>
      <c r="C53" s="718"/>
      <c r="D53" s="739"/>
      <c r="E53" s="739"/>
      <c r="F53" s="693"/>
      <c r="G53" s="309" t="s">
        <v>9</v>
      </c>
      <c r="H53" s="304">
        <f>L53+R53+X53+Z53+AE53</f>
        <v>5198915489</v>
      </c>
      <c r="I53" s="316">
        <v>587994548.89999998</v>
      </c>
      <c r="J53" s="362">
        <v>587994548.89999998</v>
      </c>
      <c r="K53" s="316">
        <v>555967780</v>
      </c>
      <c r="L53" s="333">
        <v>387590454</v>
      </c>
      <c r="M53" s="316">
        <v>2073967000</v>
      </c>
      <c r="N53" s="316">
        <v>2073967000</v>
      </c>
      <c r="O53" s="316">
        <v>2073967000</v>
      </c>
      <c r="P53" s="316">
        <v>444967000</v>
      </c>
      <c r="Q53" s="430">
        <v>393318585</v>
      </c>
      <c r="R53" s="387">
        <v>365209035</v>
      </c>
      <c r="S53" s="387">
        <v>261351000</v>
      </c>
      <c r="T53" s="387">
        <v>261351000</v>
      </c>
      <c r="U53" s="316">
        <v>302688500</v>
      </c>
      <c r="V53" s="316">
        <v>302688500</v>
      </c>
      <c r="W53" s="316">
        <v>301032000</v>
      </c>
      <c r="X53" s="316">
        <v>301032000</v>
      </c>
      <c r="Y53" s="316">
        <v>1327835000</v>
      </c>
      <c r="Z53" s="315">
        <v>1327835000</v>
      </c>
      <c r="AA53" s="315">
        <v>1218744000</v>
      </c>
      <c r="AB53" s="315"/>
      <c r="AC53" s="315"/>
      <c r="AD53" s="315">
        <v>1181571000</v>
      </c>
      <c r="AE53" s="315">
        <v>2817249000</v>
      </c>
      <c r="AF53" s="315"/>
      <c r="AG53" s="315"/>
      <c r="AH53" s="315"/>
      <c r="AI53" s="315"/>
      <c r="AJ53" s="315"/>
      <c r="AK53" s="315">
        <v>70321000</v>
      </c>
      <c r="AL53" s="315">
        <v>1181571000</v>
      </c>
      <c r="AM53" s="315"/>
      <c r="AN53" s="364"/>
      <c r="AO53" s="320">
        <f>AL53/AA53</f>
        <v>0.96949892676394711</v>
      </c>
      <c r="AP53" s="320">
        <f>(L53+R53+X53+AL53)/H53</f>
        <v>0.42997476949369967</v>
      </c>
      <c r="AQ53" s="783"/>
      <c r="AR53" s="693"/>
      <c r="AS53" s="693"/>
      <c r="AT53" s="712"/>
      <c r="AU53" s="696"/>
    </row>
    <row r="54" spans="1:47" s="39" customFormat="1" ht="31.5" customHeight="1" thickBot="1" x14ac:dyDescent="0.3">
      <c r="A54" s="690"/>
      <c r="B54" s="789"/>
      <c r="C54" s="718"/>
      <c r="D54" s="739"/>
      <c r="E54" s="739"/>
      <c r="F54" s="693"/>
      <c r="G54" s="321" t="s">
        <v>10</v>
      </c>
      <c r="H54" s="322"/>
      <c r="I54" s="322"/>
      <c r="J54" s="323"/>
      <c r="K54" s="322"/>
      <c r="L54" s="322"/>
      <c r="M54" s="322"/>
      <c r="N54" s="322"/>
      <c r="O54" s="322"/>
      <c r="P54" s="322"/>
      <c r="Q54" s="431"/>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783"/>
      <c r="AR54" s="693"/>
      <c r="AS54" s="693"/>
      <c r="AT54" s="712"/>
      <c r="AU54" s="696"/>
    </row>
    <row r="55" spans="1:47" s="39" customFormat="1" ht="33.75" customHeight="1" x14ac:dyDescent="0.2">
      <c r="A55" s="690"/>
      <c r="B55" s="789"/>
      <c r="C55" s="718"/>
      <c r="D55" s="739"/>
      <c r="E55" s="739"/>
      <c r="F55" s="693"/>
      <c r="G55" s="309" t="s">
        <v>11</v>
      </c>
      <c r="H55" s="304">
        <f>L55+R55+X55+Z55+AE55</f>
        <v>718786012</v>
      </c>
      <c r="I55" s="367"/>
      <c r="J55" s="323"/>
      <c r="K55" s="367"/>
      <c r="L55" s="367"/>
      <c r="M55" s="369">
        <v>349492474</v>
      </c>
      <c r="N55" s="369">
        <v>349492474</v>
      </c>
      <c r="O55" s="369">
        <v>349492474</v>
      </c>
      <c r="P55" s="369">
        <v>349492474</v>
      </c>
      <c r="Q55" s="430">
        <v>349492474</v>
      </c>
      <c r="R55" s="430">
        <v>283153510</v>
      </c>
      <c r="S55" s="430">
        <v>211838202</v>
      </c>
      <c r="T55" s="430">
        <v>211838202</v>
      </c>
      <c r="U55" s="430">
        <v>211838202</v>
      </c>
      <c r="V55" s="430">
        <v>211838202</v>
      </c>
      <c r="W55" s="430">
        <v>211838202</v>
      </c>
      <c r="X55" s="430">
        <v>197217102</v>
      </c>
      <c r="Y55" s="430">
        <v>238415400</v>
      </c>
      <c r="Z55" s="430">
        <v>238415400</v>
      </c>
      <c r="AA55" s="432">
        <v>238415400</v>
      </c>
      <c r="AB55" s="432"/>
      <c r="AC55" s="432"/>
      <c r="AD55" s="432">
        <v>187834193</v>
      </c>
      <c r="AE55" s="329"/>
      <c r="AF55" s="432"/>
      <c r="AG55" s="432"/>
      <c r="AH55" s="432"/>
      <c r="AI55" s="432"/>
      <c r="AJ55" s="315"/>
      <c r="AK55" s="432">
        <v>68738322</v>
      </c>
      <c r="AL55" s="315">
        <v>187834193</v>
      </c>
      <c r="AM55" s="329"/>
      <c r="AN55" s="372"/>
      <c r="AO55" s="354">
        <f t="shared" ref="AO55:AO71" si="15">AL55/AA55</f>
        <v>0.78784421224467882</v>
      </c>
      <c r="AP55" s="354">
        <f>(L55+R55+X55+AL55)/H55</f>
        <v>0.92962967259301643</v>
      </c>
      <c r="AQ55" s="783"/>
      <c r="AR55" s="693"/>
      <c r="AS55" s="693"/>
      <c r="AT55" s="712"/>
      <c r="AU55" s="696"/>
    </row>
    <row r="56" spans="1:47" s="39" customFormat="1" ht="33.75" customHeight="1" x14ac:dyDescent="0.25">
      <c r="A56" s="690"/>
      <c r="B56" s="789"/>
      <c r="C56" s="718"/>
      <c r="D56" s="739"/>
      <c r="E56" s="739"/>
      <c r="F56" s="693"/>
      <c r="G56" s="321" t="s">
        <v>12</v>
      </c>
      <c r="H56" s="343">
        <v>115</v>
      </c>
      <c r="I56" s="333">
        <v>10</v>
      </c>
      <c r="J56" s="373">
        <v>10</v>
      </c>
      <c r="K56" s="333">
        <v>10</v>
      </c>
      <c r="L56" s="333">
        <v>1</v>
      </c>
      <c r="M56" s="333">
        <v>33.6</v>
      </c>
      <c r="N56" s="333">
        <v>33.6</v>
      </c>
      <c r="O56" s="333">
        <v>33.6</v>
      </c>
      <c r="P56" s="415">
        <v>33.6</v>
      </c>
      <c r="Q56" s="373">
        <f>Q52</f>
        <v>33.6</v>
      </c>
      <c r="R56" s="416">
        <v>27.6</v>
      </c>
      <c r="S56" s="416">
        <v>27.6</v>
      </c>
      <c r="T56" s="416">
        <v>27.6</v>
      </c>
      <c r="U56" s="416">
        <v>27.6</v>
      </c>
      <c r="V56" s="416">
        <v>27.6</v>
      </c>
      <c r="W56" s="416">
        <f>W52</f>
        <v>40.6</v>
      </c>
      <c r="X56" s="416">
        <f>X52</f>
        <v>33.6</v>
      </c>
      <c r="Y56" s="407">
        <v>85.6</v>
      </c>
      <c r="Z56" s="407">
        <v>85.6</v>
      </c>
      <c r="AA56" s="433">
        <f>+AA52+AA54</f>
        <v>85.6</v>
      </c>
      <c r="AB56" s="343"/>
      <c r="AC56" s="343"/>
      <c r="AD56" s="433">
        <f>+AD52+AD54</f>
        <v>33.6</v>
      </c>
      <c r="AE56" s="343">
        <v>115</v>
      </c>
      <c r="AF56" s="343"/>
      <c r="AG56" s="319"/>
      <c r="AH56" s="343"/>
      <c r="AI56" s="343"/>
      <c r="AJ56" s="315"/>
      <c r="AK56" s="418">
        <v>33.6</v>
      </c>
      <c r="AL56" s="433">
        <f>+AL52+AL54</f>
        <v>33.6</v>
      </c>
      <c r="AM56" s="423"/>
      <c r="AN56" s="423"/>
      <c r="AO56" s="379">
        <f t="shared" si="15"/>
        <v>0.39252336448598135</v>
      </c>
      <c r="AP56" s="379">
        <f>AL56/H56</f>
        <v>0.29217391304347828</v>
      </c>
      <c r="AQ56" s="783"/>
      <c r="AR56" s="693"/>
      <c r="AS56" s="693"/>
      <c r="AT56" s="712"/>
      <c r="AU56" s="696"/>
    </row>
    <row r="57" spans="1:47" s="39" customFormat="1" ht="27.75" customHeight="1" thickBot="1" x14ac:dyDescent="0.3">
      <c r="A57" s="690"/>
      <c r="B57" s="789"/>
      <c r="C57" s="719"/>
      <c r="D57" s="740"/>
      <c r="E57" s="740"/>
      <c r="F57" s="694"/>
      <c r="G57" s="345" t="s">
        <v>13</v>
      </c>
      <c r="H57" s="346">
        <f>H53+H55</f>
        <v>5917701501</v>
      </c>
      <c r="I57" s="346">
        <f t="shared" ref="I57:AL57" si="16">I53+I55</f>
        <v>587994548.89999998</v>
      </c>
      <c r="J57" s="346">
        <f t="shared" si="16"/>
        <v>587994548.89999998</v>
      </c>
      <c r="K57" s="346">
        <f t="shared" si="16"/>
        <v>555967780</v>
      </c>
      <c r="L57" s="346">
        <f t="shared" si="16"/>
        <v>387590454</v>
      </c>
      <c r="M57" s="346">
        <f t="shared" si="16"/>
        <v>2423459474</v>
      </c>
      <c r="N57" s="346">
        <f t="shared" si="16"/>
        <v>2423459474</v>
      </c>
      <c r="O57" s="346">
        <f t="shared" si="16"/>
        <v>2423459474</v>
      </c>
      <c r="P57" s="346">
        <f t="shared" si="16"/>
        <v>794459474</v>
      </c>
      <c r="Q57" s="346">
        <f t="shared" si="16"/>
        <v>742811059</v>
      </c>
      <c r="R57" s="346">
        <f t="shared" si="16"/>
        <v>648362545</v>
      </c>
      <c r="S57" s="346">
        <f t="shared" si="16"/>
        <v>473189202</v>
      </c>
      <c r="T57" s="346">
        <f t="shared" si="16"/>
        <v>473189202</v>
      </c>
      <c r="U57" s="346">
        <f t="shared" si="16"/>
        <v>514526702</v>
      </c>
      <c r="V57" s="346">
        <f t="shared" si="16"/>
        <v>514526702</v>
      </c>
      <c r="W57" s="346">
        <f t="shared" si="16"/>
        <v>512870202</v>
      </c>
      <c r="X57" s="346">
        <f t="shared" si="16"/>
        <v>498249102</v>
      </c>
      <c r="Y57" s="346">
        <f t="shared" si="16"/>
        <v>1566250400</v>
      </c>
      <c r="Z57" s="346">
        <f t="shared" si="16"/>
        <v>1566250400</v>
      </c>
      <c r="AA57" s="351">
        <f t="shared" si="16"/>
        <v>1457159400</v>
      </c>
      <c r="AB57" s="351">
        <f t="shared" si="16"/>
        <v>0</v>
      </c>
      <c r="AC57" s="351">
        <f t="shared" si="16"/>
        <v>0</v>
      </c>
      <c r="AD57" s="351">
        <f t="shared" si="16"/>
        <v>1369405193</v>
      </c>
      <c r="AE57" s="351">
        <f t="shared" si="16"/>
        <v>2817249000</v>
      </c>
      <c r="AF57" s="351">
        <f t="shared" si="16"/>
        <v>0</v>
      </c>
      <c r="AG57" s="351">
        <f t="shared" si="16"/>
        <v>0</v>
      </c>
      <c r="AH57" s="351">
        <f t="shared" si="16"/>
        <v>0</v>
      </c>
      <c r="AI57" s="351">
        <f t="shared" si="16"/>
        <v>0</v>
      </c>
      <c r="AJ57" s="315"/>
      <c r="AK57" s="351">
        <f t="shared" si="16"/>
        <v>139059322</v>
      </c>
      <c r="AL57" s="351">
        <f t="shared" si="16"/>
        <v>1369405193</v>
      </c>
      <c r="AM57" s="351"/>
      <c r="AN57" s="351"/>
      <c r="AO57" s="354">
        <f t="shared" si="15"/>
        <v>0.93977720831365463</v>
      </c>
      <c r="AP57" s="354">
        <f>(L57+R57+X57+AL57)/H57</f>
        <v>0.49066471053150201</v>
      </c>
      <c r="AQ57" s="784"/>
      <c r="AR57" s="694"/>
      <c r="AS57" s="694"/>
      <c r="AT57" s="713"/>
      <c r="AU57" s="697"/>
    </row>
    <row r="58" spans="1:47" s="39" customFormat="1" ht="27.75" customHeight="1" x14ac:dyDescent="0.25">
      <c r="A58" s="690"/>
      <c r="B58" s="717">
        <v>9</v>
      </c>
      <c r="C58" s="738" t="s">
        <v>214</v>
      </c>
      <c r="D58" s="692" t="s">
        <v>140</v>
      </c>
      <c r="E58" s="692">
        <v>439</v>
      </c>
      <c r="F58" s="692">
        <v>177</v>
      </c>
      <c r="G58" s="294" t="s">
        <v>8</v>
      </c>
      <c r="H58" s="360">
        <f>L58+R58+X58+Z58+AE58</f>
        <v>84.800000000000011</v>
      </c>
      <c r="I58" s="301">
        <v>10</v>
      </c>
      <c r="J58" s="295">
        <v>10</v>
      </c>
      <c r="K58" s="301">
        <v>10</v>
      </c>
      <c r="L58" s="295">
        <v>6.33</v>
      </c>
      <c r="M58" s="295">
        <v>45</v>
      </c>
      <c r="N58" s="412">
        <v>45</v>
      </c>
      <c r="O58" s="301">
        <v>45</v>
      </c>
      <c r="P58" s="301">
        <v>70</v>
      </c>
      <c r="Q58" s="295">
        <v>70</v>
      </c>
      <c r="R58" s="413">
        <v>11.8</v>
      </c>
      <c r="S58" s="413">
        <v>60</v>
      </c>
      <c r="T58" s="413">
        <v>44.67</v>
      </c>
      <c r="U58" s="355">
        <v>44.67</v>
      </c>
      <c r="V58" s="434">
        <v>44.67</v>
      </c>
      <c r="W58" s="413">
        <v>44.67</v>
      </c>
      <c r="X58" s="413">
        <v>3.64</v>
      </c>
      <c r="Y58" s="295">
        <v>53.03</v>
      </c>
      <c r="Z58" s="295">
        <v>53.03</v>
      </c>
      <c r="AA58" s="303">
        <v>53.03</v>
      </c>
      <c r="AB58" s="306"/>
      <c r="AC58" s="306"/>
      <c r="AD58" s="356">
        <v>0.5</v>
      </c>
      <c r="AE58" s="360">
        <v>10</v>
      </c>
      <c r="AF58" s="304"/>
      <c r="AG58" s="307"/>
      <c r="AH58" s="304"/>
      <c r="AI58" s="304"/>
      <c r="AJ58" s="315"/>
      <c r="AK58" s="358">
        <v>0</v>
      </c>
      <c r="AL58" s="356">
        <v>0.5</v>
      </c>
      <c r="AM58" s="360"/>
      <c r="AN58" s="360"/>
      <c r="AO58" s="361">
        <f t="shared" si="15"/>
        <v>9.4286253064303216E-3</v>
      </c>
      <c r="AP58" s="361">
        <f>(L58+R58+X58+AL58)/H58</f>
        <v>0.2626179245283019</v>
      </c>
      <c r="AQ58" s="711" t="s">
        <v>517</v>
      </c>
      <c r="AR58" s="692" t="s">
        <v>515</v>
      </c>
      <c r="AS58" s="692" t="s">
        <v>516</v>
      </c>
      <c r="AT58" s="692" t="s">
        <v>179</v>
      </c>
      <c r="AU58" s="692" t="s">
        <v>180</v>
      </c>
    </row>
    <row r="59" spans="1:47" s="39" customFormat="1" ht="33.75" customHeight="1" thickBot="1" x14ac:dyDescent="0.25">
      <c r="A59" s="690"/>
      <c r="B59" s="718"/>
      <c r="C59" s="739"/>
      <c r="D59" s="693"/>
      <c r="E59" s="693"/>
      <c r="F59" s="693"/>
      <c r="G59" s="309" t="s">
        <v>9</v>
      </c>
      <c r="H59" s="316">
        <f>L59+R59+X59+Z59+AE59</f>
        <v>8089690303</v>
      </c>
      <c r="I59" s="316">
        <v>1122604667</v>
      </c>
      <c r="J59" s="362">
        <v>1122604667</v>
      </c>
      <c r="K59" s="316">
        <v>1139706445</v>
      </c>
      <c r="L59" s="333">
        <v>1138082493</v>
      </c>
      <c r="M59" s="316">
        <v>1851963000</v>
      </c>
      <c r="N59" s="316">
        <v>1851963000</v>
      </c>
      <c r="O59" s="316">
        <v>1851963000</v>
      </c>
      <c r="P59" s="316">
        <v>1851963000</v>
      </c>
      <c r="Q59" s="316">
        <v>1779090740</v>
      </c>
      <c r="R59" s="387">
        <v>1764074733</v>
      </c>
      <c r="S59" s="387">
        <v>1860257000</v>
      </c>
      <c r="T59" s="387">
        <v>1860257000</v>
      </c>
      <c r="U59" s="316">
        <v>1836868000</v>
      </c>
      <c r="V59" s="316">
        <v>1831892077</v>
      </c>
      <c r="W59" s="435">
        <v>1887596077</v>
      </c>
      <c r="X59" s="435">
        <v>1886841077</v>
      </c>
      <c r="Y59" s="316">
        <v>2301446000</v>
      </c>
      <c r="Z59" s="316">
        <v>2301446000</v>
      </c>
      <c r="AA59" s="315">
        <v>2231519000</v>
      </c>
      <c r="AB59" s="315"/>
      <c r="AC59" s="315"/>
      <c r="AD59" s="315">
        <v>1625916000</v>
      </c>
      <c r="AE59" s="315">
        <v>999246000</v>
      </c>
      <c r="AF59" s="315"/>
      <c r="AG59" s="315"/>
      <c r="AH59" s="315"/>
      <c r="AI59" s="315"/>
      <c r="AJ59" s="315"/>
      <c r="AK59" s="315">
        <v>75910000</v>
      </c>
      <c r="AL59" s="315">
        <v>1625916000</v>
      </c>
      <c r="AM59" s="315"/>
      <c r="AN59" s="364"/>
      <c r="AO59" s="320">
        <f t="shared" si="15"/>
        <v>0.72861400687155253</v>
      </c>
      <c r="AP59" s="320">
        <f>(L59+R59+X59+AL59)/H59</f>
        <v>0.79297402777224713</v>
      </c>
      <c r="AQ59" s="712"/>
      <c r="AR59" s="693"/>
      <c r="AS59" s="693"/>
      <c r="AT59" s="693" t="s">
        <v>179</v>
      </c>
      <c r="AU59" s="693"/>
    </row>
    <row r="60" spans="1:47" s="39" customFormat="1" ht="29.25" customHeight="1" x14ac:dyDescent="0.25">
      <c r="A60" s="690"/>
      <c r="B60" s="718"/>
      <c r="C60" s="739"/>
      <c r="D60" s="693"/>
      <c r="E60" s="693"/>
      <c r="F60" s="693"/>
      <c r="G60" s="321" t="s">
        <v>10</v>
      </c>
      <c r="H60" s="419">
        <f>L60+R60+X60+Z60</f>
        <v>115.2</v>
      </c>
      <c r="I60" s="322"/>
      <c r="J60" s="323"/>
      <c r="K60" s="322"/>
      <c r="L60" s="322"/>
      <c r="M60" s="436">
        <v>3.67</v>
      </c>
      <c r="N60" s="436">
        <v>3.67</v>
      </c>
      <c r="O60" s="436">
        <v>3.67</v>
      </c>
      <c r="P60" s="436">
        <v>3.67</v>
      </c>
      <c r="Q60" s="407">
        <v>3.67</v>
      </c>
      <c r="R60" s="370">
        <v>0</v>
      </c>
      <c r="S60" s="370">
        <v>61.9</v>
      </c>
      <c r="T60" s="417">
        <v>77.2</v>
      </c>
      <c r="U60" s="437">
        <v>77.2</v>
      </c>
      <c r="V60" s="438">
        <v>77.2</v>
      </c>
      <c r="W60" s="417">
        <v>77.2</v>
      </c>
      <c r="X60" s="417">
        <v>33.200000000000003</v>
      </c>
      <c r="Y60" s="327">
        <v>82</v>
      </c>
      <c r="Z60" s="327">
        <v>82</v>
      </c>
      <c r="AA60" s="328">
        <v>82</v>
      </c>
      <c r="AB60" s="319"/>
      <c r="AC60" s="319"/>
      <c r="AD60" s="544">
        <f>0.1+AK60</f>
        <v>0.44000000000000006</v>
      </c>
      <c r="AE60" s="319"/>
      <c r="AF60" s="319"/>
      <c r="AG60" s="319"/>
      <c r="AH60" s="319"/>
      <c r="AI60" s="319"/>
      <c r="AJ60" s="315"/>
      <c r="AK60" s="376">
        <v>0.34</v>
      </c>
      <c r="AL60" s="544">
        <v>0.44</v>
      </c>
      <c r="AM60" s="423"/>
      <c r="AN60" s="423"/>
      <c r="AO60" s="361">
        <f t="shared" si="15"/>
        <v>5.3658536585365858E-3</v>
      </c>
      <c r="AP60" s="320"/>
      <c r="AQ60" s="712"/>
      <c r="AR60" s="693"/>
      <c r="AS60" s="693"/>
      <c r="AT60" s="693" t="s">
        <v>179</v>
      </c>
      <c r="AU60" s="693"/>
    </row>
    <row r="61" spans="1:47" s="39" customFormat="1" ht="28.5" customHeight="1" x14ac:dyDescent="0.2">
      <c r="A61" s="690"/>
      <c r="B61" s="718"/>
      <c r="C61" s="739"/>
      <c r="D61" s="693"/>
      <c r="E61" s="693"/>
      <c r="F61" s="693"/>
      <c r="G61" s="309" t="s">
        <v>11</v>
      </c>
      <c r="H61" s="315">
        <f>L61+R61+X61+Z61</f>
        <v>3507058034</v>
      </c>
      <c r="I61" s="367"/>
      <c r="J61" s="323"/>
      <c r="K61" s="367"/>
      <c r="L61" s="367"/>
      <c r="M61" s="388">
        <v>1073707081</v>
      </c>
      <c r="N61" s="388">
        <v>1073707081</v>
      </c>
      <c r="O61" s="388">
        <v>1073707081</v>
      </c>
      <c r="P61" s="388">
        <v>1073707081</v>
      </c>
      <c r="Q61" s="430">
        <v>1073707081</v>
      </c>
      <c r="R61" s="430">
        <v>1073707081</v>
      </c>
      <c r="S61" s="430">
        <v>1469796490</v>
      </c>
      <c r="T61" s="430">
        <v>1469796490</v>
      </c>
      <c r="U61" s="430">
        <v>1469796490</v>
      </c>
      <c r="V61" s="430">
        <v>1469796490</v>
      </c>
      <c r="W61" s="430">
        <v>1469796490</v>
      </c>
      <c r="X61" s="430">
        <v>1469796490</v>
      </c>
      <c r="Y61" s="430">
        <v>963554463</v>
      </c>
      <c r="Z61" s="430">
        <v>963554463</v>
      </c>
      <c r="AA61" s="432">
        <v>963554463</v>
      </c>
      <c r="AB61" s="432"/>
      <c r="AC61" s="432"/>
      <c r="AD61" s="432">
        <v>681239572</v>
      </c>
      <c r="AE61" s="432"/>
      <c r="AF61" s="432"/>
      <c r="AG61" s="432"/>
      <c r="AH61" s="432"/>
      <c r="AI61" s="432"/>
      <c r="AJ61" s="315"/>
      <c r="AK61" s="432">
        <v>413715338</v>
      </c>
      <c r="AL61" s="432">
        <v>681239572</v>
      </c>
      <c r="AM61" s="329"/>
      <c r="AN61" s="372"/>
      <c r="AO61" s="354">
        <f t="shared" si="15"/>
        <v>0.70700681503667118</v>
      </c>
      <c r="AP61" s="320">
        <f t="shared" ref="AP61:AP62" si="17">(L61+R61+X61+AL61)/H61</f>
        <v>0.91950093546698353</v>
      </c>
      <c r="AQ61" s="712"/>
      <c r="AR61" s="693"/>
      <c r="AS61" s="693"/>
      <c r="AT61" s="693" t="s">
        <v>179</v>
      </c>
      <c r="AU61" s="693"/>
    </row>
    <row r="62" spans="1:47" s="39" customFormat="1" ht="25.5" customHeight="1" x14ac:dyDescent="0.25">
      <c r="A62" s="690"/>
      <c r="B62" s="718"/>
      <c r="C62" s="739"/>
      <c r="D62" s="693"/>
      <c r="E62" s="693"/>
      <c r="F62" s="693"/>
      <c r="G62" s="321" t="s">
        <v>12</v>
      </c>
      <c r="H62" s="343">
        <f>H58+H60</f>
        <v>200</v>
      </c>
      <c r="I62" s="333">
        <v>10</v>
      </c>
      <c r="J62" s="373">
        <v>10</v>
      </c>
      <c r="K62" s="333">
        <v>10</v>
      </c>
      <c r="L62" s="373">
        <v>6.33</v>
      </c>
      <c r="M62" s="373">
        <v>48.67</v>
      </c>
      <c r="N62" s="373">
        <v>48.67</v>
      </c>
      <c r="O62" s="373">
        <v>48.67</v>
      </c>
      <c r="P62" s="373">
        <v>73.67</v>
      </c>
      <c r="Q62" s="373">
        <v>73.67</v>
      </c>
      <c r="R62" s="370">
        <v>11.8</v>
      </c>
      <c r="S62" s="370">
        <v>121.9</v>
      </c>
      <c r="T62" s="417">
        <v>121.87</v>
      </c>
      <c r="U62" s="327">
        <v>121.87</v>
      </c>
      <c r="V62" s="438">
        <v>121.87</v>
      </c>
      <c r="W62" s="439">
        <v>121.87</v>
      </c>
      <c r="X62" s="439">
        <v>36.840000000000003</v>
      </c>
      <c r="Y62" s="407">
        <v>135.03</v>
      </c>
      <c r="Z62" s="407">
        <v>135.03</v>
      </c>
      <c r="AA62" s="328">
        <f>AA58+AA60</f>
        <v>135.03</v>
      </c>
      <c r="AB62" s="343"/>
      <c r="AC62" s="343"/>
      <c r="AD62" s="375">
        <f>AD60+AD58</f>
        <v>0.94000000000000006</v>
      </c>
      <c r="AE62" s="423">
        <v>10</v>
      </c>
      <c r="AF62" s="343"/>
      <c r="AG62" s="319"/>
      <c r="AH62" s="343"/>
      <c r="AI62" s="343"/>
      <c r="AJ62" s="315"/>
      <c r="AK62" s="376">
        <v>0.34</v>
      </c>
      <c r="AL62" s="375">
        <f>AL60+AL58</f>
        <v>0.94</v>
      </c>
      <c r="AM62" s="423"/>
      <c r="AN62" s="423"/>
      <c r="AO62" s="379">
        <f t="shared" si="15"/>
        <v>6.9614159816337104E-3</v>
      </c>
      <c r="AP62" s="320">
        <f t="shared" si="17"/>
        <v>0.27955000000000002</v>
      </c>
      <c r="AQ62" s="712"/>
      <c r="AR62" s="693"/>
      <c r="AS62" s="693"/>
      <c r="AT62" s="693" t="s">
        <v>179</v>
      </c>
      <c r="AU62" s="693"/>
    </row>
    <row r="63" spans="1:47" s="39" customFormat="1" ht="25.5" customHeight="1" thickBot="1" x14ac:dyDescent="0.3">
      <c r="A63" s="690"/>
      <c r="B63" s="719"/>
      <c r="C63" s="740"/>
      <c r="D63" s="694"/>
      <c r="E63" s="694"/>
      <c r="F63" s="694"/>
      <c r="G63" s="345" t="s">
        <v>13</v>
      </c>
      <c r="H63" s="351">
        <f>H59+H61</f>
        <v>11596748337</v>
      </c>
      <c r="I63" s="346">
        <v>1122604667</v>
      </c>
      <c r="J63" s="381">
        <v>1122604667</v>
      </c>
      <c r="K63" s="346">
        <v>1139706445</v>
      </c>
      <c r="L63" s="346">
        <v>1138082493</v>
      </c>
      <c r="M63" s="346">
        <v>2925670081</v>
      </c>
      <c r="N63" s="346">
        <v>2925670081</v>
      </c>
      <c r="O63" s="346">
        <v>2925670081</v>
      </c>
      <c r="P63" s="346">
        <v>2925670081</v>
      </c>
      <c r="Q63" s="346">
        <v>2852797821</v>
      </c>
      <c r="R63" s="346">
        <v>2837781814</v>
      </c>
      <c r="S63" s="440">
        <v>3330053490</v>
      </c>
      <c r="T63" s="346">
        <v>3330053490</v>
      </c>
      <c r="U63" s="346">
        <v>3306664490</v>
      </c>
      <c r="V63" s="346">
        <v>3301688567</v>
      </c>
      <c r="W63" s="346">
        <v>3357392567</v>
      </c>
      <c r="X63" s="346">
        <v>3356637567</v>
      </c>
      <c r="Y63" s="346">
        <v>3265000463</v>
      </c>
      <c r="Z63" s="346">
        <v>3265000463</v>
      </c>
      <c r="AA63" s="441">
        <f>+AA59+AA61</f>
        <v>3195073463</v>
      </c>
      <c r="AB63" s="441">
        <f t="shared" ref="AB63:AD63" si="18">+AB59+AB61</f>
        <v>0</v>
      </c>
      <c r="AC63" s="441">
        <f t="shared" si="18"/>
        <v>0</v>
      </c>
      <c r="AD63" s="441">
        <f t="shared" si="18"/>
        <v>2307155572</v>
      </c>
      <c r="AE63" s="351">
        <v>999246000</v>
      </c>
      <c r="AF63" s="351"/>
      <c r="AG63" s="353"/>
      <c r="AH63" s="351"/>
      <c r="AI63" s="351"/>
      <c r="AJ63" s="315"/>
      <c r="AK63" s="351">
        <v>793363764</v>
      </c>
      <c r="AL63" s="441">
        <f t="shared" ref="AL63" si="19">+AL59+AL61</f>
        <v>2307155572</v>
      </c>
      <c r="AM63" s="351"/>
      <c r="AN63" s="351"/>
      <c r="AO63" s="354">
        <f t="shared" si="15"/>
        <v>0.7220978167537051</v>
      </c>
      <c r="AP63" s="354">
        <f>(L63+R63+X63+AL63)/H63</f>
        <v>0.8312379613554427</v>
      </c>
      <c r="AQ63" s="713"/>
      <c r="AR63" s="694"/>
      <c r="AS63" s="694"/>
      <c r="AT63" s="694" t="s">
        <v>179</v>
      </c>
      <c r="AU63" s="694"/>
    </row>
    <row r="64" spans="1:47" s="39" customFormat="1" ht="33.75" customHeight="1" x14ac:dyDescent="0.25">
      <c r="A64" s="690"/>
      <c r="B64" s="717">
        <v>10</v>
      </c>
      <c r="C64" s="738" t="s">
        <v>215</v>
      </c>
      <c r="D64" s="692" t="s">
        <v>140</v>
      </c>
      <c r="E64" s="692">
        <v>435</v>
      </c>
      <c r="F64" s="692">
        <v>177</v>
      </c>
      <c r="G64" s="294" t="s">
        <v>8</v>
      </c>
      <c r="H64" s="442">
        <f>L64+R64+X64+Z64+AE64</f>
        <v>0.53200000000000003</v>
      </c>
      <c r="I64" s="443">
        <v>5</v>
      </c>
      <c r="J64" s="295">
        <v>5</v>
      </c>
      <c r="K64" s="444">
        <v>0.05</v>
      </c>
      <c r="L64" s="444">
        <v>3.1E-2</v>
      </c>
      <c r="M64" s="444">
        <v>0.2</v>
      </c>
      <c r="N64" s="444">
        <v>0.2</v>
      </c>
      <c r="O64" s="445">
        <v>0.2</v>
      </c>
      <c r="P64" s="445">
        <v>0.2</v>
      </c>
      <c r="Q64" s="446">
        <v>0.2</v>
      </c>
      <c r="R64" s="447">
        <v>0.13700000000000001</v>
      </c>
      <c r="S64" s="447">
        <v>0.35</v>
      </c>
      <c r="T64" s="447">
        <v>0.25850000000000001</v>
      </c>
      <c r="U64" s="447">
        <v>0.25850000000000001</v>
      </c>
      <c r="V64" s="448">
        <v>0.25850000000000001</v>
      </c>
      <c r="W64" s="446">
        <v>0.25850000000000001</v>
      </c>
      <c r="X64" s="446">
        <v>0</v>
      </c>
      <c r="Y64" s="446">
        <v>0.35</v>
      </c>
      <c r="Z64" s="446">
        <v>0.35</v>
      </c>
      <c r="AA64" s="449">
        <v>0.35</v>
      </c>
      <c r="AB64" s="449"/>
      <c r="AC64" s="449"/>
      <c r="AD64" s="449">
        <v>0</v>
      </c>
      <c r="AE64" s="450">
        <v>1.4E-2</v>
      </c>
      <c r="AF64" s="451"/>
      <c r="AG64" s="307"/>
      <c r="AH64" s="451"/>
      <c r="AI64" s="451"/>
      <c r="AJ64" s="315"/>
      <c r="AK64" s="545">
        <v>0</v>
      </c>
      <c r="AL64" s="546">
        <v>0</v>
      </c>
      <c r="AM64" s="450"/>
      <c r="AN64" s="452"/>
      <c r="AO64" s="361">
        <f t="shared" si="15"/>
        <v>0</v>
      </c>
      <c r="AP64" s="361">
        <f>(L64+R64+X64+AL64)/H64</f>
        <v>0.31578947368421051</v>
      </c>
      <c r="AQ64" s="711" t="s">
        <v>521</v>
      </c>
      <c r="AR64" s="692" t="s">
        <v>522</v>
      </c>
      <c r="AS64" s="692" t="s">
        <v>523</v>
      </c>
      <c r="AT64" s="711" t="s">
        <v>183</v>
      </c>
      <c r="AU64" s="695" t="s">
        <v>216</v>
      </c>
    </row>
    <row r="65" spans="1:47" s="39" customFormat="1" ht="33.75" customHeight="1" thickBot="1" x14ac:dyDescent="0.25">
      <c r="A65" s="690"/>
      <c r="B65" s="718"/>
      <c r="C65" s="739"/>
      <c r="D65" s="693"/>
      <c r="E65" s="693"/>
      <c r="F65" s="693"/>
      <c r="G65" s="309" t="s">
        <v>9</v>
      </c>
      <c r="H65" s="316">
        <f>L65+R65+X65+Z65+AE65</f>
        <v>5232162713</v>
      </c>
      <c r="I65" s="316">
        <v>454522393</v>
      </c>
      <c r="J65" s="362">
        <v>454522393</v>
      </c>
      <c r="K65" s="316">
        <v>277869386</v>
      </c>
      <c r="L65" s="333">
        <v>277154416</v>
      </c>
      <c r="M65" s="316">
        <v>1233357000</v>
      </c>
      <c r="N65" s="316">
        <v>1233357000</v>
      </c>
      <c r="O65" s="316">
        <v>1233357000</v>
      </c>
      <c r="P65" s="316">
        <v>1226007000</v>
      </c>
      <c r="Q65" s="316">
        <v>970783000</v>
      </c>
      <c r="R65" s="387">
        <v>935053537</v>
      </c>
      <c r="S65" s="387">
        <v>1553036000</v>
      </c>
      <c r="T65" s="387">
        <v>1553036000</v>
      </c>
      <c r="U65" s="316">
        <v>1621761458</v>
      </c>
      <c r="V65" s="316">
        <v>1621761458</v>
      </c>
      <c r="W65" s="316">
        <v>1503657458</v>
      </c>
      <c r="X65" s="316">
        <v>1487006760</v>
      </c>
      <c r="Y65" s="316">
        <v>1913202000</v>
      </c>
      <c r="Z65" s="392">
        <v>1913202000</v>
      </c>
      <c r="AA65" s="315">
        <v>1292220000</v>
      </c>
      <c r="AB65" s="315"/>
      <c r="AC65" s="315"/>
      <c r="AD65" s="392">
        <v>1104146243</v>
      </c>
      <c r="AE65" s="315">
        <v>619746000</v>
      </c>
      <c r="AF65" s="315"/>
      <c r="AG65" s="315"/>
      <c r="AH65" s="315"/>
      <c r="AI65" s="315"/>
      <c r="AJ65" s="315"/>
      <c r="AK65" s="315">
        <v>95696584</v>
      </c>
      <c r="AL65" s="315">
        <v>1104146243</v>
      </c>
      <c r="AM65" s="315"/>
      <c r="AN65" s="364"/>
      <c r="AO65" s="320">
        <f t="shared" si="15"/>
        <v>0.85445685951308603</v>
      </c>
      <c r="AP65" s="320">
        <f>(L65+R65+X65+AL65)/H65</f>
        <v>0.72691947185626449</v>
      </c>
      <c r="AQ65" s="712"/>
      <c r="AR65" s="693"/>
      <c r="AS65" s="693"/>
      <c r="AT65" s="712"/>
      <c r="AU65" s="696"/>
    </row>
    <row r="66" spans="1:47" s="39" customFormat="1" ht="33.75" customHeight="1" x14ac:dyDescent="0.25">
      <c r="A66" s="690"/>
      <c r="B66" s="718"/>
      <c r="C66" s="739"/>
      <c r="D66" s="693"/>
      <c r="E66" s="693"/>
      <c r="F66" s="693"/>
      <c r="G66" s="321" t="s">
        <v>10</v>
      </c>
      <c r="H66" s="453">
        <f>L66+R66+X66+Z66</f>
        <v>0.46800000000000003</v>
      </c>
      <c r="I66" s="322"/>
      <c r="J66" s="323"/>
      <c r="K66" s="322"/>
      <c r="L66" s="322"/>
      <c r="M66" s="454">
        <v>1.9E-2</v>
      </c>
      <c r="N66" s="455">
        <v>1.9E-2</v>
      </c>
      <c r="O66" s="454">
        <v>1.9</v>
      </c>
      <c r="P66" s="456">
        <v>1.9E-2</v>
      </c>
      <c r="Q66" s="446">
        <v>1.9E-2</v>
      </c>
      <c r="R66" s="446">
        <v>9.4999999999999998E-3</v>
      </c>
      <c r="S66" s="446">
        <v>7.4999999999999997E-2</v>
      </c>
      <c r="T66" s="446">
        <v>0.2</v>
      </c>
      <c r="U66" s="446">
        <v>0.2</v>
      </c>
      <c r="V66" s="446">
        <v>0.2</v>
      </c>
      <c r="W66" s="446">
        <v>0.2</v>
      </c>
      <c r="X66" s="446">
        <v>0.2</v>
      </c>
      <c r="Y66" s="446">
        <v>0.25850000000000001</v>
      </c>
      <c r="Z66" s="457">
        <v>0.25850000000000001</v>
      </c>
      <c r="AA66" s="458">
        <v>0.25850000000000001</v>
      </c>
      <c r="AB66" s="328"/>
      <c r="AC66" s="328"/>
      <c r="AD66" s="458">
        <v>0</v>
      </c>
      <c r="AE66" s="328"/>
      <c r="AF66" s="328"/>
      <c r="AG66" s="328"/>
      <c r="AH66" s="328"/>
      <c r="AI66" s="328"/>
      <c r="AJ66" s="315"/>
      <c r="AK66" s="459">
        <v>0</v>
      </c>
      <c r="AL66" s="458">
        <v>0</v>
      </c>
      <c r="AM66" s="459"/>
      <c r="AN66" s="460"/>
      <c r="AO66" s="361">
        <f t="shared" si="15"/>
        <v>0</v>
      </c>
      <c r="AP66" s="320"/>
      <c r="AQ66" s="712"/>
      <c r="AR66" s="693"/>
      <c r="AS66" s="693"/>
      <c r="AT66" s="712"/>
      <c r="AU66" s="696"/>
    </row>
    <row r="67" spans="1:47" s="39" customFormat="1" ht="33.75" customHeight="1" thickBot="1" x14ac:dyDescent="0.25">
      <c r="A67" s="690"/>
      <c r="B67" s="718"/>
      <c r="C67" s="739"/>
      <c r="D67" s="693"/>
      <c r="E67" s="693"/>
      <c r="F67" s="693"/>
      <c r="G67" s="309" t="s">
        <v>11</v>
      </c>
      <c r="H67" s="315">
        <f>L67+R67+X67+Z67</f>
        <v>1906119382.0110195</v>
      </c>
      <c r="I67" s="367"/>
      <c r="J67" s="323"/>
      <c r="K67" s="367"/>
      <c r="L67" s="367"/>
      <c r="M67" s="369">
        <v>211924274</v>
      </c>
      <c r="N67" s="369">
        <v>211924274</v>
      </c>
      <c r="O67" s="369">
        <v>211924274</v>
      </c>
      <c r="P67" s="369">
        <v>211924274</v>
      </c>
      <c r="Q67" s="430">
        <v>211216300</v>
      </c>
      <c r="R67" s="430">
        <v>184434737</v>
      </c>
      <c r="S67" s="430">
        <v>485081534</v>
      </c>
      <c r="T67" s="430">
        <v>493661534</v>
      </c>
      <c r="U67" s="430">
        <v>493661534</v>
      </c>
      <c r="V67" s="430">
        <v>493661534</v>
      </c>
      <c r="W67" s="430">
        <v>485367534</v>
      </c>
      <c r="X67" s="430">
        <v>402532054</v>
      </c>
      <c r="Y67" s="430">
        <v>1319152591</v>
      </c>
      <c r="Z67" s="461">
        <v>1319152591.0110195</v>
      </c>
      <c r="AA67" s="432">
        <v>1319152591</v>
      </c>
      <c r="AB67" s="432"/>
      <c r="AC67" s="432"/>
      <c r="AD67" s="432">
        <v>962891410</v>
      </c>
      <c r="AE67" s="432"/>
      <c r="AF67" s="432"/>
      <c r="AG67" s="432"/>
      <c r="AH67" s="432"/>
      <c r="AI67" s="432"/>
      <c r="AJ67" s="315"/>
      <c r="AK67" s="432">
        <v>322858758</v>
      </c>
      <c r="AL67" s="315">
        <v>962891410</v>
      </c>
      <c r="AM67" s="329"/>
      <c r="AN67" s="372"/>
      <c r="AO67" s="354">
        <f t="shared" si="15"/>
        <v>0.72993178845979312</v>
      </c>
      <c r="AP67" s="320">
        <f t="shared" ref="AP67:AP68" si="20">(L67+R67+X67+AL67)/H67</f>
        <v>0.81309608182297999</v>
      </c>
      <c r="AQ67" s="712"/>
      <c r="AR67" s="693"/>
      <c r="AS67" s="693"/>
      <c r="AT67" s="712"/>
      <c r="AU67" s="696"/>
    </row>
    <row r="68" spans="1:47" s="39" customFormat="1" ht="33.75" customHeight="1" x14ac:dyDescent="0.25">
      <c r="A68" s="690"/>
      <c r="B68" s="718"/>
      <c r="C68" s="739"/>
      <c r="D68" s="693"/>
      <c r="E68" s="693"/>
      <c r="F68" s="693"/>
      <c r="G68" s="321" t="s">
        <v>12</v>
      </c>
      <c r="H68" s="462">
        <f>H64+H66</f>
        <v>1</v>
      </c>
      <c r="I68" s="463">
        <v>0.05</v>
      </c>
      <c r="J68" s="373">
        <v>5</v>
      </c>
      <c r="K68" s="464">
        <v>0.05</v>
      </c>
      <c r="L68" s="464">
        <v>3.1E-2</v>
      </c>
      <c r="M68" s="465">
        <v>0.219</v>
      </c>
      <c r="N68" s="455">
        <v>0.219</v>
      </c>
      <c r="O68" s="378">
        <v>21.9</v>
      </c>
      <c r="P68" s="455">
        <v>0.219</v>
      </c>
      <c r="Q68" s="446">
        <v>0.219</v>
      </c>
      <c r="R68" s="446">
        <v>0.14650000000000002</v>
      </c>
      <c r="S68" s="446">
        <v>0.42499999999999999</v>
      </c>
      <c r="T68" s="446">
        <v>0.45850000000000002</v>
      </c>
      <c r="U68" s="446">
        <v>0.45850000000000002</v>
      </c>
      <c r="V68" s="446">
        <v>0.45850000000000002</v>
      </c>
      <c r="W68" s="446">
        <v>0.45850000000000002</v>
      </c>
      <c r="X68" s="446">
        <v>0.2</v>
      </c>
      <c r="Y68" s="446">
        <f>Y64+Y66</f>
        <v>0.60850000000000004</v>
      </c>
      <c r="Z68" s="457">
        <f>Z64+Z66</f>
        <v>0.60850000000000004</v>
      </c>
      <c r="AA68" s="547">
        <f>AA64+AA66</f>
        <v>0.60850000000000004</v>
      </c>
      <c r="AB68" s="466"/>
      <c r="AC68" s="466"/>
      <c r="AD68" s="458">
        <f>AD64+AD66</f>
        <v>0</v>
      </c>
      <c r="AE68" s="467">
        <v>3.2000000000000001E-2</v>
      </c>
      <c r="AF68" s="465"/>
      <c r="AG68" s="319"/>
      <c r="AH68" s="343"/>
      <c r="AI68" s="343"/>
      <c r="AJ68" s="315"/>
      <c r="AK68" s="459">
        <v>0</v>
      </c>
      <c r="AL68" s="458">
        <f>AL64+AL66</f>
        <v>0</v>
      </c>
      <c r="AM68" s="460"/>
      <c r="AN68" s="460"/>
      <c r="AO68" s="379">
        <f t="shared" si="15"/>
        <v>0</v>
      </c>
      <c r="AP68" s="320">
        <f t="shared" si="20"/>
        <v>0.37750000000000006</v>
      </c>
      <c r="AQ68" s="712"/>
      <c r="AR68" s="693"/>
      <c r="AS68" s="693"/>
      <c r="AT68" s="712"/>
      <c r="AU68" s="696"/>
    </row>
    <row r="69" spans="1:47" s="39" customFormat="1" ht="25.5" customHeight="1" thickBot="1" x14ac:dyDescent="0.3">
      <c r="A69" s="690"/>
      <c r="B69" s="719"/>
      <c r="C69" s="740"/>
      <c r="D69" s="694"/>
      <c r="E69" s="694"/>
      <c r="F69" s="694"/>
      <c r="G69" s="345" t="s">
        <v>13</v>
      </c>
      <c r="H69" s="468">
        <f>H65+H67</f>
        <v>7138282095.0110197</v>
      </c>
      <c r="I69" s="351">
        <f t="shared" ref="I69:AL69" si="21">I65+I67</f>
        <v>454522393</v>
      </c>
      <c r="J69" s="351">
        <f t="shared" si="21"/>
        <v>454522393</v>
      </c>
      <c r="K69" s="351">
        <f t="shared" si="21"/>
        <v>277869386</v>
      </c>
      <c r="L69" s="351">
        <f t="shared" si="21"/>
        <v>277154416</v>
      </c>
      <c r="M69" s="351">
        <f t="shared" si="21"/>
        <v>1445281274</v>
      </c>
      <c r="N69" s="351">
        <f t="shared" si="21"/>
        <v>1445281274</v>
      </c>
      <c r="O69" s="351">
        <f t="shared" si="21"/>
        <v>1445281274</v>
      </c>
      <c r="P69" s="351">
        <f t="shared" si="21"/>
        <v>1437931274</v>
      </c>
      <c r="Q69" s="351">
        <f t="shared" si="21"/>
        <v>1181999300</v>
      </c>
      <c r="R69" s="351">
        <f t="shared" si="21"/>
        <v>1119488274</v>
      </c>
      <c r="S69" s="351">
        <f t="shared" si="21"/>
        <v>2038117534</v>
      </c>
      <c r="T69" s="351">
        <f t="shared" si="21"/>
        <v>2046697534</v>
      </c>
      <c r="U69" s="351">
        <f t="shared" si="21"/>
        <v>2115422992</v>
      </c>
      <c r="V69" s="351">
        <f t="shared" si="21"/>
        <v>2115422992</v>
      </c>
      <c r="W69" s="351">
        <f t="shared" si="21"/>
        <v>1989024992</v>
      </c>
      <c r="X69" s="351">
        <f t="shared" si="21"/>
        <v>1889538814</v>
      </c>
      <c r="Y69" s="351">
        <f t="shared" si="21"/>
        <v>3232354591</v>
      </c>
      <c r="Z69" s="351">
        <f t="shared" si="21"/>
        <v>3232354591.0110197</v>
      </c>
      <c r="AA69" s="351">
        <f t="shared" si="21"/>
        <v>2611372591</v>
      </c>
      <c r="AB69" s="351">
        <f t="shared" si="21"/>
        <v>0</v>
      </c>
      <c r="AC69" s="351">
        <f t="shared" si="21"/>
        <v>0</v>
      </c>
      <c r="AD69" s="351">
        <f t="shared" si="21"/>
        <v>2067037653</v>
      </c>
      <c r="AE69" s="351">
        <f t="shared" si="21"/>
        <v>619746000</v>
      </c>
      <c r="AF69" s="351">
        <f t="shared" si="21"/>
        <v>0</v>
      </c>
      <c r="AG69" s="351">
        <f t="shared" si="21"/>
        <v>0</v>
      </c>
      <c r="AH69" s="351">
        <f t="shared" si="21"/>
        <v>0</v>
      </c>
      <c r="AI69" s="351">
        <f t="shared" si="21"/>
        <v>0</v>
      </c>
      <c r="AJ69" s="315"/>
      <c r="AK69" s="351">
        <f t="shared" si="21"/>
        <v>418555342</v>
      </c>
      <c r="AL69" s="351">
        <f t="shared" si="21"/>
        <v>2067037653</v>
      </c>
      <c r="AM69" s="351"/>
      <c r="AN69" s="351"/>
      <c r="AO69" s="354">
        <f t="shared" si="15"/>
        <v>0.79155217456289828</v>
      </c>
      <c r="AP69" s="354">
        <f>(L69+R69+X69+AL69)/H69</f>
        <v>0.74993101782029481</v>
      </c>
      <c r="AQ69" s="713"/>
      <c r="AR69" s="694"/>
      <c r="AS69" s="694"/>
      <c r="AT69" s="713"/>
      <c r="AU69" s="697"/>
    </row>
    <row r="70" spans="1:47" s="39" customFormat="1" ht="33.75" customHeight="1" x14ac:dyDescent="0.25">
      <c r="A70" s="690"/>
      <c r="B70" s="717">
        <v>11</v>
      </c>
      <c r="C70" s="720" t="s">
        <v>217</v>
      </c>
      <c r="D70" s="692" t="s">
        <v>138</v>
      </c>
      <c r="E70" s="692">
        <v>435</v>
      </c>
      <c r="F70" s="692">
        <v>177</v>
      </c>
      <c r="G70" s="294" t="s">
        <v>8</v>
      </c>
      <c r="H70" s="469">
        <v>4</v>
      </c>
      <c r="I70" s="360">
        <v>0.5</v>
      </c>
      <c r="J70" s="360">
        <v>0.5</v>
      </c>
      <c r="K70" s="412">
        <v>0.5</v>
      </c>
      <c r="L70" s="412">
        <v>0.5</v>
      </c>
      <c r="M70" s="412">
        <v>1</v>
      </c>
      <c r="N70" s="412">
        <v>1</v>
      </c>
      <c r="O70" s="301">
        <v>1</v>
      </c>
      <c r="P70" s="301">
        <v>1</v>
      </c>
      <c r="Q70" s="295">
        <v>1</v>
      </c>
      <c r="R70" s="413">
        <v>0.9</v>
      </c>
      <c r="S70" s="413">
        <v>2</v>
      </c>
      <c r="T70" s="413">
        <v>2</v>
      </c>
      <c r="U70" s="413">
        <v>1.9</v>
      </c>
      <c r="V70" s="413">
        <v>1.9</v>
      </c>
      <c r="W70" s="413">
        <v>1.9</v>
      </c>
      <c r="X70" s="413">
        <v>1.9</v>
      </c>
      <c r="Y70" s="413">
        <v>3.9</v>
      </c>
      <c r="Z70" s="413">
        <v>3.9</v>
      </c>
      <c r="AA70" s="359">
        <v>3.9</v>
      </c>
      <c r="AB70" s="358"/>
      <c r="AC70" s="358"/>
      <c r="AD70" s="359">
        <v>2.4</v>
      </c>
      <c r="AE70" s="358">
        <v>4</v>
      </c>
      <c r="AF70" s="358">
        <v>4</v>
      </c>
      <c r="AG70" s="358">
        <v>4</v>
      </c>
      <c r="AH70" s="358">
        <v>4</v>
      </c>
      <c r="AI70" s="358">
        <v>4</v>
      </c>
      <c r="AJ70" s="315"/>
      <c r="AK70" s="358">
        <v>1.98</v>
      </c>
      <c r="AL70" s="359">
        <f>AK70+0.42</f>
        <v>2.4</v>
      </c>
      <c r="AM70" s="360"/>
      <c r="AN70" s="360"/>
      <c r="AO70" s="361">
        <f t="shared" si="15"/>
        <v>0.61538461538461542</v>
      </c>
      <c r="AP70" s="361">
        <f>AL70/H70</f>
        <v>0.6</v>
      </c>
      <c r="AQ70" s="711" t="s">
        <v>531</v>
      </c>
      <c r="AR70" s="692" t="s">
        <v>513</v>
      </c>
      <c r="AS70" s="692" t="s">
        <v>514</v>
      </c>
      <c r="AT70" s="711" t="s">
        <v>439</v>
      </c>
      <c r="AU70" s="695" t="s">
        <v>440</v>
      </c>
    </row>
    <row r="71" spans="1:47" s="39" customFormat="1" ht="33.75" customHeight="1" x14ac:dyDescent="0.2">
      <c r="A71" s="690"/>
      <c r="B71" s="718"/>
      <c r="C71" s="721"/>
      <c r="D71" s="693"/>
      <c r="E71" s="693"/>
      <c r="F71" s="693"/>
      <c r="G71" s="309" t="s">
        <v>9</v>
      </c>
      <c r="H71" s="469">
        <f>L71+R71+X71+Z71+AE71</f>
        <v>2558500172</v>
      </c>
      <c r="I71" s="316">
        <v>291706430</v>
      </c>
      <c r="J71" s="362">
        <v>291706430</v>
      </c>
      <c r="K71" s="316">
        <v>315702212</v>
      </c>
      <c r="L71" s="333">
        <v>303116375</v>
      </c>
      <c r="M71" s="316">
        <v>836704000</v>
      </c>
      <c r="N71" s="316">
        <v>836704000</v>
      </c>
      <c r="O71" s="316">
        <v>836704000</v>
      </c>
      <c r="P71" s="316">
        <v>837269000</v>
      </c>
      <c r="Q71" s="316">
        <v>582337150</v>
      </c>
      <c r="R71" s="387">
        <v>319593507</v>
      </c>
      <c r="S71" s="387">
        <v>330729000</v>
      </c>
      <c r="T71" s="387">
        <v>330729000</v>
      </c>
      <c r="U71" s="316">
        <v>472360000</v>
      </c>
      <c r="V71" s="316">
        <v>472360000</v>
      </c>
      <c r="W71" s="316">
        <v>454578000</v>
      </c>
      <c r="X71" s="316">
        <v>454557290</v>
      </c>
      <c r="Y71" s="316">
        <v>889196000</v>
      </c>
      <c r="Z71" s="315">
        <v>889196000</v>
      </c>
      <c r="AA71" s="432">
        <v>589196000</v>
      </c>
      <c r="AB71" s="432"/>
      <c r="AC71" s="432"/>
      <c r="AD71" s="432">
        <v>263819000</v>
      </c>
      <c r="AE71" s="315">
        <v>592037000</v>
      </c>
      <c r="AF71" s="315"/>
      <c r="AG71" s="315"/>
      <c r="AH71" s="315"/>
      <c r="AI71" s="315"/>
      <c r="AJ71" s="315"/>
      <c r="AK71" s="315">
        <v>0</v>
      </c>
      <c r="AL71" s="406">
        <v>263819000</v>
      </c>
      <c r="AM71" s="315"/>
      <c r="AN71" s="364"/>
      <c r="AO71" s="320">
        <f t="shared" si="15"/>
        <v>0.44776101670751328</v>
      </c>
      <c r="AP71" s="320">
        <f>(L71+R71+X71+AL71)/H71</f>
        <v>0.5241688809235695</v>
      </c>
      <c r="AQ71" s="712"/>
      <c r="AR71" s="693"/>
      <c r="AS71" s="693"/>
      <c r="AT71" s="712"/>
      <c r="AU71" s="696"/>
    </row>
    <row r="72" spans="1:47" s="39" customFormat="1" ht="33.75" customHeight="1" x14ac:dyDescent="0.25">
      <c r="A72" s="690"/>
      <c r="B72" s="718"/>
      <c r="C72" s="721"/>
      <c r="D72" s="693"/>
      <c r="E72" s="693"/>
      <c r="F72" s="693"/>
      <c r="G72" s="321" t="s">
        <v>10</v>
      </c>
      <c r="H72" s="470"/>
      <c r="I72" s="322"/>
      <c r="J72" s="323"/>
      <c r="K72" s="322"/>
      <c r="L72" s="322"/>
      <c r="M72" s="322"/>
      <c r="N72" s="322"/>
      <c r="O72" s="322"/>
      <c r="P72" s="322"/>
      <c r="Q72" s="322"/>
      <c r="R72" s="322"/>
      <c r="S72" s="322"/>
      <c r="T72" s="322"/>
      <c r="U72" s="322"/>
      <c r="V72" s="325"/>
      <c r="W72" s="325"/>
      <c r="X72" s="325"/>
      <c r="Y72" s="325"/>
      <c r="Z72" s="325"/>
      <c r="AA72" s="325"/>
      <c r="AB72" s="325"/>
      <c r="AC72" s="325"/>
      <c r="AD72" s="325"/>
      <c r="AE72" s="325"/>
      <c r="AF72" s="325"/>
      <c r="AG72" s="325"/>
      <c r="AH72" s="325"/>
      <c r="AI72" s="325"/>
      <c r="AJ72" s="325"/>
      <c r="AK72" s="325"/>
      <c r="AL72" s="325"/>
      <c r="AM72" s="325"/>
      <c r="AN72" s="325"/>
      <c r="AO72" s="325"/>
      <c r="AP72" s="325"/>
      <c r="AQ72" s="712"/>
      <c r="AR72" s="693"/>
      <c r="AS72" s="693"/>
      <c r="AT72" s="712"/>
      <c r="AU72" s="696"/>
    </row>
    <row r="73" spans="1:47" s="39" customFormat="1" ht="33.75" customHeight="1" x14ac:dyDescent="0.2">
      <c r="A73" s="690"/>
      <c r="B73" s="718"/>
      <c r="C73" s="721"/>
      <c r="D73" s="693"/>
      <c r="E73" s="693"/>
      <c r="F73" s="693"/>
      <c r="G73" s="309" t="s">
        <v>11</v>
      </c>
      <c r="H73" s="469">
        <f>L73+R73+X73+Z73+AE73</f>
        <v>603712091.01101947</v>
      </c>
      <c r="I73" s="367"/>
      <c r="J73" s="323"/>
      <c r="K73" s="367"/>
      <c r="L73" s="367"/>
      <c r="M73" s="369">
        <v>212646884</v>
      </c>
      <c r="N73" s="369">
        <v>212646884</v>
      </c>
      <c r="O73" s="369">
        <v>212646884</v>
      </c>
      <c r="P73" s="369">
        <v>212646882</v>
      </c>
      <c r="Q73" s="430">
        <v>212646882</v>
      </c>
      <c r="R73" s="430">
        <v>212646882</v>
      </c>
      <c r="S73" s="430">
        <v>103935187</v>
      </c>
      <c r="T73" s="430">
        <v>103935187</v>
      </c>
      <c r="U73" s="430">
        <v>103935187</v>
      </c>
      <c r="V73" s="430">
        <v>103925487</v>
      </c>
      <c r="W73" s="430">
        <v>103925487</v>
      </c>
      <c r="X73" s="430">
        <v>97794254</v>
      </c>
      <c r="Y73" s="430">
        <v>293270955</v>
      </c>
      <c r="Z73" s="430">
        <v>293270955.01101953</v>
      </c>
      <c r="AA73" s="432">
        <v>293270955</v>
      </c>
      <c r="AB73" s="432"/>
      <c r="AC73" s="432"/>
      <c r="AD73" s="432">
        <v>74588745</v>
      </c>
      <c r="AE73" s="432"/>
      <c r="AF73" s="432"/>
      <c r="AG73" s="432"/>
      <c r="AH73" s="432"/>
      <c r="AI73" s="432"/>
      <c r="AJ73" s="315"/>
      <c r="AK73" s="432">
        <v>67825832</v>
      </c>
      <c r="AL73" s="315">
        <v>74588745</v>
      </c>
      <c r="AM73" s="329"/>
      <c r="AN73" s="372"/>
      <c r="AO73" s="354">
        <f>AL73/AA73</f>
        <v>0.25433389747034446</v>
      </c>
      <c r="AP73" s="354">
        <f>(L73+R73+X73+AL73)/H73</f>
        <v>0.63777069688168975</v>
      </c>
      <c r="AQ73" s="712"/>
      <c r="AR73" s="693"/>
      <c r="AS73" s="693"/>
      <c r="AT73" s="712"/>
      <c r="AU73" s="696"/>
    </row>
    <row r="74" spans="1:47" s="39" customFormat="1" ht="33.75" customHeight="1" x14ac:dyDescent="0.25">
      <c r="A74" s="690"/>
      <c r="B74" s="718"/>
      <c r="C74" s="721"/>
      <c r="D74" s="693"/>
      <c r="E74" s="693"/>
      <c r="F74" s="693"/>
      <c r="G74" s="321" t="s">
        <v>12</v>
      </c>
      <c r="H74" s="343">
        <v>800</v>
      </c>
      <c r="I74" s="373">
        <v>0.5</v>
      </c>
      <c r="J74" s="373">
        <v>0.5</v>
      </c>
      <c r="K74" s="415">
        <v>0.5</v>
      </c>
      <c r="L74" s="415">
        <v>0.5</v>
      </c>
      <c r="M74" s="343">
        <v>1</v>
      </c>
      <c r="N74" s="343">
        <v>1</v>
      </c>
      <c r="O74" s="343">
        <v>1</v>
      </c>
      <c r="P74" s="343">
        <v>1</v>
      </c>
      <c r="Q74" s="407">
        <v>1</v>
      </c>
      <c r="R74" s="417">
        <v>0.9</v>
      </c>
      <c r="S74" s="417">
        <v>2</v>
      </c>
      <c r="T74" s="417">
        <v>2</v>
      </c>
      <c r="U74" s="417">
        <v>1.9</v>
      </c>
      <c r="V74" s="373">
        <v>1.9</v>
      </c>
      <c r="W74" s="373">
        <v>1.9</v>
      </c>
      <c r="X74" s="373">
        <v>1.9</v>
      </c>
      <c r="Y74" s="373">
        <v>3.9</v>
      </c>
      <c r="Z74" s="373">
        <v>3.9</v>
      </c>
      <c r="AA74" s="548">
        <v>3.9</v>
      </c>
      <c r="AB74" s="343"/>
      <c r="AC74" s="377"/>
      <c r="AD74" s="377">
        <v>2.4</v>
      </c>
      <c r="AE74" s="378">
        <v>4</v>
      </c>
      <c r="AF74" s="343"/>
      <c r="AG74" s="319"/>
      <c r="AH74" s="343"/>
      <c r="AI74" s="343"/>
      <c r="AJ74" s="315"/>
      <c r="AK74" s="376">
        <f>AK70</f>
        <v>1.98</v>
      </c>
      <c r="AL74" s="377">
        <f>AK74+0.42</f>
        <v>2.4</v>
      </c>
      <c r="AM74" s="378"/>
      <c r="AN74" s="378"/>
      <c r="AO74" s="379">
        <f>AL74/AA74</f>
        <v>0.61538461538461542</v>
      </c>
      <c r="AP74" s="379">
        <f>AL74/H74</f>
        <v>3.0000000000000001E-3</v>
      </c>
      <c r="AQ74" s="712"/>
      <c r="AR74" s="693"/>
      <c r="AS74" s="693"/>
      <c r="AT74" s="712"/>
      <c r="AU74" s="696"/>
    </row>
    <row r="75" spans="1:47" s="39" customFormat="1" ht="33.75" customHeight="1" thickBot="1" x14ac:dyDescent="0.3">
      <c r="A75" s="691"/>
      <c r="B75" s="719"/>
      <c r="C75" s="722"/>
      <c r="D75" s="694"/>
      <c r="E75" s="694"/>
      <c r="F75" s="694"/>
      <c r="G75" s="345" t="s">
        <v>13</v>
      </c>
      <c r="H75" s="346">
        <f>H71+H73</f>
        <v>3162212263.0110197</v>
      </c>
      <c r="I75" s="346">
        <f t="shared" ref="I75:AN75" si="22">I71+I73</f>
        <v>291706430</v>
      </c>
      <c r="J75" s="346">
        <f t="shared" si="22"/>
        <v>291706430</v>
      </c>
      <c r="K75" s="346">
        <f t="shared" si="22"/>
        <v>315702212</v>
      </c>
      <c r="L75" s="346">
        <f t="shared" si="22"/>
        <v>303116375</v>
      </c>
      <c r="M75" s="346">
        <f t="shared" si="22"/>
        <v>1049350884</v>
      </c>
      <c r="N75" s="346">
        <f t="shared" si="22"/>
        <v>1049350884</v>
      </c>
      <c r="O75" s="346">
        <f t="shared" si="22"/>
        <v>1049350884</v>
      </c>
      <c r="P75" s="346">
        <f t="shared" si="22"/>
        <v>1049915882</v>
      </c>
      <c r="Q75" s="346">
        <f t="shared" si="22"/>
        <v>794984032</v>
      </c>
      <c r="R75" s="346">
        <f t="shared" si="22"/>
        <v>532240389</v>
      </c>
      <c r="S75" s="346">
        <f t="shared" si="22"/>
        <v>434664187</v>
      </c>
      <c r="T75" s="346">
        <f t="shared" si="22"/>
        <v>434664187</v>
      </c>
      <c r="U75" s="346">
        <f t="shared" si="22"/>
        <v>576295187</v>
      </c>
      <c r="V75" s="346">
        <f t="shared" si="22"/>
        <v>576285487</v>
      </c>
      <c r="W75" s="346">
        <f t="shared" si="22"/>
        <v>558503487</v>
      </c>
      <c r="X75" s="346">
        <f t="shared" si="22"/>
        <v>552351544</v>
      </c>
      <c r="Y75" s="346">
        <f t="shared" si="22"/>
        <v>1182466955</v>
      </c>
      <c r="Z75" s="346">
        <f t="shared" si="22"/>
        <v>1182466955.0110195</v>
      </c>
      <c r="AA75" s="351">
        <f t="shared" si="22"/>
        <v>882466955</v>
      </c>
      <c r="AB75" s="351">
        <f t="shared" si="22"/>
        <v>0</v>
      </c>
      <c r="AC75" s="351">
        <f t="shared" si="22"/>
        <v>0</v>
      </c>
      <c r="AD75" s="351">
        <f t="shared" si="22"/>
        <v>338407745</v>
      </c>
      <c r="AE75" s="351">
        <f t="shared" si="22"/>
        <v>592037000</v>
      </c>
      <c r="AF75" s="351">
        <f t="shared" si="22"/>
        <v>0</v>
      </c>
      <c r="AG75" s="351">
        <f t="shared" si="22"/>
        <v>0</v>
      </c>
      <c r="AH75" s="351">
        <f t="shared" si="22"/>
        <v>0</v>
      </c>
      <c r="AI75" s="351">
        <f t="shared" si="22"/>
        <v>0</v>
      </c>
      <c r="AJ75" s="315"/>
      <c r="AK75" s="351">
        <f t="shared" si="22"/>
        <v>67825832</v>
      </c>
      <c r="AL75" s="351">
        <f t="shared" si="22"/>
        <v>338407745</v>
      </c>
      <c r="AM75" s="351">
        <f t="shared" si="22"/>
        <v>0</v>
      </c>
      <c r="AN75" s="351">
        <f t="shared" si="22"/>
        <v>0</v>
      </c>
      <c r="AO75" s="354">
        <f>AL75/AA75</f>
        <v>0.38347922614280783</v>
      </c>
      <c r="AP75" s="354">
        <f>(L75+R75+X75+AL75)/H75</f>
        <v>0.54585711186775721</v>
      </c>
      <c r="AQ75" s="713"/>
      <c r="AR75" s="694"/>
      <c r="AS75" s="694"/>
      <c r="AT75" s="713"/>
      <c r="AU75" s="697"/>
    </row>
    <row r="76" spans="1:47" s="39" customFormat="1" ht="33.75" hidden="1" customHeight="1" x14ac:dyDescent="0.25">
      <c r="A76" s="689" t="s">
        <v>230</v>
      </c>
      <c r="B76" s="723">
        <v>12</v>
      </c>
      <c r="C76" s="692" t="s">
        <v>218</v>
      </c>
      <c r="D76" s="692" t="s">
        <v>138</v>
      </c>
      <c r="E76" s="692">
        <v>439</v>
      </c>
      <c r="F76" s="692">
        <v>177</v>
      </c>
      <c r="G76" s="294" t="s">
        <v>8</v>
      </c>
      <c r="H76" s="295">
        <v>62.33</v>
      </c>
      <c r="I76" s="301">
        <v>55</v>
      </c>
      <c r="J76" s="295">
        <v>55</v>
      </c>
      <c r="K76" s="412">
        <v>55</v>
      </c>
      <c r="L76" s="295">
        <v>62.33</v>
      </c>
      <c r="M76" s="296"/>
      <c r="N76" s="296"/>
      <c r="O76" s="296"/>
      <c r="P76" s="297"/>
      <c r="Q76" s="296"/>
      <c r="R76" s="298"/>
      <c r="S76" s="298"/>
      <c r="T76" s="298"/>
      <c r="U76" s="297"/>
      <c r="V76" s="297"/>
      <c r="W76" s="297"/>
      <c r="X76" s="471"/>
      <c r="Y76" s="297"/>
      <c r="Z76" s="297"/>
      <c r="AA76" s="307"/>
      <c r="AB76" s="304"/>
      <c r="AC76" s="304"/>
      <c r="AD76" s="304"/>
      <c r="AE76" s="304"/>
      <c r="AF76" s="304"/>
      <c r="AG76" s="307"/>
      <c r="AH76" s="304"/>
      <c r="AI76" s="304"/>
      <c r="AJ76" s="315">
        <f t="shared" ref="AJ76:AJ87" si="23">Z76-AA76</f>
        <v>0</v>
      </c>
      <c r="AK76" s="358"/>
      <c r="AL76" s="358"/>
      <c r="AM76" s="358"/>
      <c r="AN76" s="358"/>
      <c r="AO76" s="472"/>
      <c r="AP76" s="450"/>
      <c r="AQ76" s="692"/>
      <c r="AR76" s="692"/>
      <c r="AS76" s="692"/>
      <c r="AT76" s="692"/>
      <c r="AU76" s="698"/>
    </row>
    <row r="77" spans="1:47" s="39" customFormat="1" ht="33.75" hidden="1" customHeight="1" x14ac:dyDescent="0.25">
      <c r="A77" s="690"/>
      <c r="B77" s="724"/>
      <c r="C77" s="693"/>
      <c r="D77" s="693"/>
      <c r="E77" s="693"/>
      <c r="F77" s="693"/>
      <c r="G77" s="309" t="s">
        <v>9</v>
      </c>
      <c r="H77" s="316">
        <v>243630106</v>
      </c>
      <c r="I77" s="316">
        <v>279700000</v>
      </c>
      <c r="J77" s="362">
        <v>279700000</v>
      </c>
      <c r="K77" s="316">
        <v>243630107</v>
      </c>
      <c r="L77" s="333">
        <v>243630106</v>
      </c>
      <c r="M77" s="313"/>
      <c r="N77" s="313"/>
      <c r="O77" s="313"/>
      <c r="P77" s="313"/>
      <c r="Q77" s="314"/>
      <c r="R77" s="314"/>
      <c r="S77" s="314"/>
      <c r="T77" s="314"/>
      <c r="U77" s="313"/>
      <c r="V77" s="313"/>
      <c r="W77" s="313"/>
      <c r="X77" s="473"/>
      <c r="Y77" s="313"/>
      <c r="Z77" s="313"/>
      <c r="AA77" s="319"/>
      <c r="AB77" s="315"/>
      <c r="AC77" s="315"/>
      <c r="AD77" s="315"/>
      <c r="AE77" s="315"/>
      <c r="AF77" s="315"/>
      <c r="AG77" s="319"/>
      <c r="AH77" s="315"/>
      <c r="AI77" s="315"/>
      <c r="AJ77" s="315">
        <f t="shared" si="23"/>
        <v>0</v>
      </c>
      <c r="AK77" s="406"/>
      <c r="AL77" s="406"/>
      <c r="AM77" s="406"/>
      <c r="AN77" s="474"/>
      <c r="AO77" s="475"/>
      <c r="AP77" s="476"/>
      <c r="AQ77" s="693"/>
      <c r="AR77" s="693"/>
      <c r="AS77" s="693"/>
      <c r="AT77" s="693"/>
      <c r="AU77" s="699"/>
    </row>
    <row r="78" spans="1:47" s="39" customFormat="1" ht="33.75" hidden="1" customHeight="1" x14ac:dyDescent="0.25">
      <c r="A78" s="690"/>
      <c r="B78" s="724"/>
      <c r="C78" s="693"/>
      <c r="D78" s="693"/>
      <c r="E78" s="693"/>
      <c r="F78" s="693"/>
      <c r="G78" s="321" t="s">
        <v>10</v>
      </c>
      <c r="H78" s="436"/>
      <c r="I78" s="322"/>
      <c r="J78" s="323"/>
      <c r="K78" s="322"/>
      <c r="L78" s="322"/>
      <c r="M78" s="322"/>
      <c r="N78" s="322"/>
      <c r="O78" s="322"/>
      <c r="P78" s="322"/>
      <c r="Q78" s="335"/>
      <c r="R78" s="324"/>
      <c r="S78" s="324"/>
      <c r="T78" s="324"/>
      <c r="U78" s="322"/>
      <c r="V78" s="325"/>
      <c r="W78" s="325"/>
      <c r="X78" s="326"/>
      <c r="Y78" s="325"/>
      <c r="Z78" s="325"/>
      <c r="AA78" s="319"/>
      <c r="AB78" s="319"/>
      <c r="AC78" s="319"/>
      <c r="AD78" s="319"/>
      <c r="AE78" s="319"/>
      <c r="AF78" s="319"/>
      <c r="AG78" s="319"/>
      <c r="AH78" s="319"/>
      <c r="AI78" s="319"/>
      <c r="AJ78" s="315">
        <f t="shared" si="23"/>
        <v>0</v>
      </c>
      <c r="AK78" s="329"/>
      <c r="AL78" s="329"/>
      <c r="AM78" s="329"/>
      <c r="AN78" s="329"/>
      <c r="AO78" s="477"/>
      <c r="AP78" s="478"/>
      <c r="AQ78" s="693"/>
      <c r="AR78" s="693"/>
      <c r="AS78" s="693"/>
      <c r="AT78" s="693"/>
      <c r="AU78" s="699"/>
    </row>
    <row r="79" spans="1:47" s="39" customFormat="1" ht="33.75" hidden="1" customHeight="1" x14ac:dyDescent="0.25">
      <c r="A79" s="690"/>
      <c r="B79" s="724"/>
      <c r="C79" s="693"/>
      <c r="D79" s="693"/>
      <c r="E79" s="693"/>
      <c r="F79" s="693"/>
      <c r="G79" s="309" t="s">
        <v>11</v>
      </c>
      <c r="H79" s="316">
        <v>183226731</v>
      </c>
      <c r="I79" s="367"/>
      <c r="J79" s="323"/>
      <c r="K79" s="367"/>
      <c r="L79" s="367"/>
      <c r="M79" s="369">
        <v>183303796</v>
      </c>
      <c r="N79" s="369">
        <v>183303796</v>
      </c>
      <c r="O79" s="369">
        <v>183303796</v>
      </c>
      <c r="P79" s="369">
        <v>183303796</v>
      </c>
      <c r="Q79" s="430">
        <v>183303796</v>
      </c>
      <c r="R79" s="316">
        <v>183226731</v>
      </c>
      <c r="S79" s="324"/>
      <c r="T79" s="324"/>
      <c r="U79" s="367"/>
      <c r="V79" s="389"/>
      <c r="W79" s="389"/>
      <c r="X79" s="326"/>
      <c r="Y79" s="389"/>
      <c r="Z79" s="389"/>
      <c r="AA79" s="319"/>
      <c r="AB79" s="371"/>
      <c r="AC79" s="371"/>
      <c r="AD79" s="371"/>
      <c r="AE79" s="371"/>
      <c r="AF79" s="371"/>
      <c r="AG79" s="319"/>
      <c r="AH79" s="371"/>
      <c r="AI79" s="371"/>
      <c r="AJ79" s="315">
        <f t="shared" si="23"/>
        <v>0</v>
      </c>
      <c r="AK79" s="329"/>
      <c r="AL79" s="329"/>
      <c r="AM79" s="329"/>
      <c r="AN79" s="329"/>
      <c r="AO79" s="477"/>
      <c r="AP79" s="478"/>
      <c r="AQ79" s="693"/>
      <c r="AR79" s="693"/>
      <c r="AS79" s="693"/>
      <c r="AT79" s="693"/>
      <c r="AU79" s="699"/>
    </row>
    <row r="80" spans="1:47" s="39" customFormat="1" ht="33.75" hidden="1" customHeight="1" x14ac:dyDescent="0.25">
      <c r="A80" s="690"/>
      <c r="B80" s="724"/>
      <c r="C80" s="693"/>
      <c r="D80" s="693"/>
      <c r="E80" s="693"/>
      <c r="F80" s="693"/>
      <c r="G80" s="321" t="s">
        <v>12</v>
      </c>
      <c r="H80" s="373">
        <f>H76</f>
        <v>62.33</v>
      </c>
      <c r="I80" s="333">
        <v>55</v>
      </c>
      <c r="J80" s="373">
        <v>55</v>
      </c>
      <c r="K80" s="333">
        <v>55</v>
      </c>
      <c r="L80" s="373">
        <v>62.33</v>
      </c>
      <c r="M80" s="334"/>
      <c r="N80" s="334"/>
      <c r="O80" s="335"/>
      <c r="P80" s="334"/>
      <c r="Q80" s="335"/>
      <c r="R80" s="336"/>
      <c r="S80" s="336"/>
      <c r="T80" s="336"/>
      <c r="U80" s="334"/>
      <c r="V80" s="334"/>
      <c r="W80" s="334"/>
      <c r="X80" s="479"/>
      <c r="Y80" s="334"/>
      <c r="Z80" s="334"/>
      <c r="AA80" s="319"/>
      <c r="AB80" s="343"/>
      <c r="AC80" s="343"/>
      <c r="AD80" s="343"/>
      <c r="AE80" s="343"/>
      <c r="AF80" s="343"/>
      <c r="AG80" s="319"/>
      <c r="AH80" s="343"/>
      <c r="AI80" s="343"/>
      <c r="AJ80" s="315">
        <f t="shared" si="23"/>
        <v>0</v>
      </c>
      <c r="AK80" s="480"/>
      <c r="AL80" s="480"/>
      <c r="AM80" s="480"/>
      <c r="AN80" s="480"/>
      <c r="AO80" s="481"/>
      <c r="AP80" s="482"/>
      <c r="AQ80" s="693"/>
      <c r="AR80" s="693"/>
      <c r="AS80" s="693"/>
      <c r="AT80" s="693"/>
      <c r="AU80" s="699"/>
    </row>
    <row r="81" spans="1:47" s="39" customFormat="1" ht="33.75" hidden="1" customHeight="1" thickBot="1" x14ac:dyDescent="0.3">
      <c r="A81" s="691"/>
      <c r="B81" s="725"/>
      <c r="C81" s="694"/>
      <c r="D81" s="694"/>
      <c r="E81" s="694"/>
      <c r="F81" s="694"/>
      <c r="G81" s="345" t="s">
        <v>13</v>
      </c>
      <c r="H81" s="346">
        <f>H77+H79</f>
        <v>426856837</v>
      </c>
      <c r="I81" s="346">
        <v>279700000</v>
      </c>
      <c r="J81" s="381">
        <v>279700000</v>
      </c>
      <c r="K81" s="346">
        <v>243630107</v>
      </c>
      <c r="L81" s="346">
        <v>243630106</v>
      </c>
      <c r="M81" s="351">
        <v>183303796</v>
      </c>
      <c r="N81" s="351">
        <v>183303796</v>
      </c>
      <c r="O81" s="351">
        <v>183303796</v>
      </c>
      <c r="P81" s="351">
        <v>183303796</v>
      </c>
      <c r="Q81" s="346">
        <v>183303796</v>
      </c>
      <c r="R81" s="346">
        <v>183226731</v>
      </c>
      <c r="S81" s="349"/>
      <c r="T81" s="349"/>
      <c r="U81" s="347"/>
      <c r="V81" s="347"/>
      <c r="W81" s="347"/>
      <c r="X81" s="483"/>
      <c r="Y81" s="347"/>
      <c r="Z81" s="347"/>
      <c r="AA81" s="353"/>
      <c r="AB81" s="351"/>
      <c r="AC81" s="351"/>
      <c r="AD81" s="351"/>
      <c r="AE81" s="351"/>
      <c r="AF81" s="351"/>
      <c r="AG81" s="352"/>
      <c r="AH81" s="351"/>
      <c r="AI81" s="351"/>
      <c r="AJ81" s="315">
        <f t="shared" si="23"/>
        <v>0</v>
      </c>
      <c r="AK81" s="350"/>
      <c r="AL81" s="350"/>
      <c r="AM81" s="350"/>
      <c r="AN81" s="350"/>
      <c r="AO81" s="484"/>
      <c r="AP81" s="485"/>
      <c r="AQ81" s="694"/>
      <c r="AR81" s="694"/>
      <c r="AS81" s="694"/>
      <c r="AT81" s="694"/>
      <c r="AU81" s="700"/>
    </row>
    <row r="82" spans="1:47" s="39" customFormat="1" ht="33.75" hidden="1" customHeight="1" x14ac:dyDescent="0.25">
      <c r="A82" s="689" t="s">
        <v>229</v>
      </c>
      <c r="B82" s="723">
        <v>13</v>
      </c>
      <c r="C82" s="692" t="s">
        <v>219</v>
      </c>
      <c r="D82" s="692" t="s">
        <v>140</v>
      </c>
      <c r="E82" s="692">
        <v>440</v>
      </c>
      <c r="F82" s="692">
        <v>177</v>
      </c>
      <c r="G82" s="294" t="s">
        <v>8</v>
      </c>
      <c r="H82" s="301">
        <v>56</v>
      </c>
      <c r="I82" s="301">
        <v>56</v>
      </c>
      <c r="J82" s="295">
        <v>56</v>
      </c>
      <c r="K82" s="301">
        <v>56</v>
      </c>
      <c r="L82" s="301">
        <v>56</v>
      </c>
      <c r="M82" s="304">
        <v>125</v>
      </c>
      <c r="N82" s="304">
        <v>125</v>
      </c>
      <c r="O82" s="304">
        <v>125</v>
      </c>
      <c r="P82" s="297"/>
      <c r="Q82" s="297"/>
      <c r="R82" s="298"/>
      <c r="S82" s="298"/>
      <c r="T82" s="298"/>
      <c r="U82" s="297"/>
      <c r="V82" s="297"/>
      <c r="W82" s="297"/>
      <c r="X82" s="471"/>
      <c r="Y82" s="297"/>
      <c r="Z82" s="297"/>
      <c r="AA82" s="307"/>
      <c r="AB82" s="304"/>
      <c r="AC82" s="304"/>
      <c r="AD82" s="304"/>
      <c r="AE82" s="304"/>
      <c r="AF82" s="304"/>
      <c r="AG82" s="307"/>
      <c r="AH82" s="304"/>
      <c r="AI82" s="304"/>
      <c r="AJ82" s="315">
        <f t="shared" si="23"/>
        <v>0</v>
      </c>
      <c r="AK82" s="358"/>
      <c r="AL82" s="358"/>
      <c r="AM82" s="358"/>
      <c r="AN82" s="358"/>
      <c r="AO82" s="472"/>
      <c r="AP82" s="450"/>
      <c r="AQ82" s="692"/>
      <c r="AR82" s="692"/>
      <c r="AS82" s="692"/>
      <c r="AT82" s="692"/>
      <c r="AU82" s="698"/>
    </row>
    <row r="83" spans="1:47" s="39" customFormat="1" ht="33.75" hidden="1" customHeight="1" x14ac:dyDescent="0.25">
      <c r="A83" s="690"/>
      <c r="B83" s="724"/>
      <c r="C83" s="693"/>
      <c r="D83" s="693"/>
      <c r="E83" s="693"/>
      <c r="F83" s="693"/>
      <c r="G83" s="309" t="s">
        <v>9</v>
      </c>
      <c r="H83" s="316">
        <v>496056248</v>
      </c>
      <c r="I83" s="316">
        <v>627036384</v>
      </c>
      <c r="J83" s="362">
        <v>627036384</v>
      </c>
      <c r="K83" s="316">
        <v>509081448</v>
      </c>
      <c r="L83" s="333">
        <v>496056248</v>
      </c>
      <c r="M83" s="313"/>
      <c r="N83" s="313"/>
      <c r="O83" s="313"/>
      <c r="P83" s="313"/>
      <c r="Q83" s="314"/>
      <c r="R83" s="314"/>
      <c r="S83" s="314"/>
      <c r="T83" s="314"/>
      <c r="U83" s="313"/>
      <c r="V83" s="313"/>
      <c r="W83" s="313"/>
      <c r="X83" s="473"/>
      <c r="Y83" s="313"/>
      <c r="Z83" s="313"/>
      <c r="AA83" s="319"/>
      <c r="AB83" s="315"/>
      <c r="AC83" s="315"/>
      <c r="AD83" s="315"/>
      <c r="AE83" s="315"/>
      <c r="AF83" s="315"/>
      <c r="AG83" s="319"/>
      <c r="AH83" s="315"/>
      <c r="AI83" s="315"/>
      <c r="AJ83" s="315">
        <f t="shared" si="23"/>
        <v>0</v>
      </c>
      <c r="AK83" s="406"/>
      <c r="AL83" s="406"/>
      <c r="AM83" s="406"/>
      <c r="AN83" s="406"/>
      <c r="AO83" s="475"/>
      <c r="AP83" s="476"/>
      <c r="AQ83" s="693"/>
      <c r="AR83" s="693"/>
      <c r="AS83" s="693"/>
      <c r="AT83" s="693"/>
      <c r="AU83" s="699"/>
    </row>
    <row r="84" spans="1:47" s="39" customFormat="1" ht="33.75" hidden="1" customHeight="1" x14ac:dyDescent="0.25">
      <c r="A84" s="690"/>
      <c r="B84" s="724"/>
      <c r="C84" s="693"/>
      <c r="D84" s="693"/>
      <c r="E84" s="693"/>
      <c r="F84" s="693"/>
      <c r="G84" s="321" t="s">
        <v>10</v>
      </c>
      <c r="H84" s="436"/>
      <c r="I84" s="322"/>
      <c r="J84" s="323"/>
      <c r="K84" s="322"/>
      <c r="L84" s="322"/>
      <c r="M84" s="322"/>
      <c r="N84" s="322"/>
      <c r="O84" s="322"/>
      <c r="P84" s="325"/>
      <c r="Q84" s="365"/>
      <c r="R84" s="324"/>
      <c r="S84" s="324"/>
      <c r="T84" s="324"/>
      <c r="U84" s="322"/>
      <c r="V84" s="325"/>
      <c r="W84" s="325"/>
      <c r="X84" s="326"/>
      <c r="Y84" s="325"/>
      <c r="Z84" s="325"/>
      <c r="AA84" s="319"/>
      <c r="AB84" s="319"/>
      <c r="AC84" s="319"/>
      <c r="AD84" s="319"/>
      <c r="AE84" s="319"/>
      <c r="AF84" s="319"/>
      <c r="AG84" s="319"/>
      <c r="AH84" s="319"/>
      <c r="AI84" s="319"/>
      <c r="AJ84" s="315">
        <f t="shared" si="23"/>
        <v>0</v>
      </c>
      <c r="AK84" s="329"/>
      <c r="AL84" s="329"/>
      <c r="AM84" s="329"/>
      <c r="AN84" s="329"/>
      <c r="AO84" s="477"/>
      <c r="AP84" s="478"/>
      <c r="AQ84" s="693"/>
      <c r="AR84" s="693"/>
      <c r="AS84" s="693"/>
      <c r="AT84" s="693"/>
      <c r="AU84" s="699"/>
    </row>
    <row r="85" spans="1:47" s="39" customFormat="1" ht="33.75" hidden="1" customHeight="1" x14ac:dyDescent="0.25">
      <c r="A85" s="690"/>
      <c r="B85" s="724"/>
      <c r="C85" s="693"/>
      <c r="D85" s="693"/>
      <c r="E85" s="693"/>
      <c r="F85" s="693"/>
      <c r="G85" s="309" t="s">
        <v>11</v>
      </c>
      <c r="H85" s="316">
        <v>383291772</v>
      </c>
      <c r="I85" s="367"/>
      <c r="J85" s="323"/>
      <c r="K85" s="367"/>
      <c r="L85" s="367"/>
      <c r="M85" s="369">
        <v>383607921</v>
      </c>
      <c r="N85" s="369">
        <v>383607921</v>
      </c>
      <c r="O85" s="369">
        <v>383607921</v>
      </c>
      <c r="P85" s="371">
        <v>383607920</v>
      </c>
      <c r="Q85" s="430">
        <v>383456918</v>
      </c>
      <c r="R85" s="430">
        <v>383291772</v>
      </c>
      <c r="S85" s="324"/>
      <c r="T85" s="324"/>
      <c r="U85" s="367"/>
      <c r="V85" s="389"/>
      <c r="W85" s="389"/>
      <c r="X85" s="326"/>
      <c r="Y85" s="389"/>
      <c r="Z85" s="389"/>
      <c r="AA85" s="319"/>
      <c r="AB85" s="371"/>
      <c r="AC85" s="371"/>
      <c r="AD85" s="371"/>
      <c r="AE85" s="371"/>
      <c r="AF85" s="371"/>
      <c r="AG85" s="319"/>
      <c r="AH85" s="371"/>
      <c r="AI85" s="371"/>
      <c r="AJ85" s="315">
        <f t="shared" si="23"/>
        <v>0</v>
      </c>
      <c r="AK85" s="329"/>
      <c r="AL85" s="329"/>
      <c r="AM85" s="329"/>
      <c r="AN85" s="329"/>
      <c r="AO85" s="477"/>
      <c r="AP85" s="478"/>
      <c r="AQ85" s="693"/>
      <c r="AR85" s="693"/>
      <c r="AS85" s="693"/>
      <c r="AT85" s="693"/>
      <c r="AU85" s="699"/>
    </row>
    <row r="86" spans="1:47" s="39" customFormat="1" ht="33.75" hidden="1" customHeight="1" x14ac:dyDescent="0.25">
      <c r="A86" s="690"/>
      <c r="B86" s="724"/>
      <c r="C86" s="693"/>
      <c r="D86" s="693"/>
      <c r="E86" s="693"/>
      <c r="F86" s="693"/>
      <c r="G86" s="321" t="s">
        <v>12</v>
      </c>
      <c r="H86" s="333">
        <f>H82</f>
        <v>56</v>
      </c>
      <c r="I86" s="333">
        <v>56</v>
      </c>
      <c r="J86" s="373">
        <v>56</v>
      </c>
      <c r="K86" s="333">
        <v>56</v>
      </c>
      <c r="L86" s="333">
        <v>56</v>
      </c>
      <c r="M86" s="343">
        <v>125</v>
      </c>
      <c r="N86" s="343">
        <v>125</v>
      </c>
      <c r="O86" s="343">
        <v>125</v>
      </c>
      <c r="P86" s="334"/>
      <c r="Q86" s="334"/>
      <c r="R86" s="336"/>
      <c r="S86" s="336"/>
      <c r="T86" s="336"/>
      <c r="U86" s="334"/>
      <c r="V86" s="334"/>
      <c r="W86" s="334"/>
      <c r="X86" s="479"/>
      <c r="Y86" s="334"/>
      <c r="Z86" s="334"/>
      <c r="AA86" s="319"/>
      <c r="AB86" s="343"/>
      <c r="AC86" s="343"/>
      <c r="AD86" s="343"/>
      <c r="AE86" s="343"/>
      <c r="AF86" s="343"/>
      <c r="AG86" s="319"/>
      <c r="AH86" s="343"/>
      <c r="AI86" s="343"/>
      <c r="AJ86" s="315">
        <f t="shared" si="23"/>
        <v>0</v>
      </c>
      <c r="AK86" s="480"/>
      <c r="AL86" s="480"/>
      <c r="AM86" s="480"/>
      <c r="AN86" s="480"/>
      <c r="AO86" s="481"/>
      <c r="AP86" s="482"/>
      <c r="AQ86" s="693"/>
      <c r="AR86" s="693"/>
      <c r="AS86" s="693"/>
      <c r="AT86" s="693"/>
      <c r="AU86" s="699"/>
    </row>
    <row r="87" spans="1:47" s="39" customFormat="1" ht="33.75" hidden="1" customHeight="1" thickBot="1" x14ac:dyDescent="0.3">
      <c r="A87" s="690"/>
      <c r="B87" s="725"/>
      <c r="C87" s="694"/>
      <c r="D87" s="694"/>
      <c r="E87" s="694"/>
      <c r="F87" s="694"/>
      <c r="G87" s="345" t="s">
        <v>13</v>
      </c>
      <c r="H87" s="346">
        <f>H83+H85</f>
        <v>879348020</v>
      </c>
      <c r="I87" s="346">
        <v>627036384</v>
      </c>
      <c r="J87" s="381">
        <v>627036384</v>
      </c>
      <c r="K87" s="346">
        <v>509081448</v>
      </c>
      <c r="L87" s="346">
        <v>496056248</v>
      </c>
      <c r="M87" s="351">
        <v>383607921</v>
      </c>
      <c r="N87" s="351">
        <v>383607921</v>
      </c>
      <c r="O87" s="351">
        <v>383607921</v>
      </c>
      <c r="P87" s="351">
        <v>383607920</v>
      </c>
      <c r="Q87" s="346">
        <v>383456918</v>
      </c>
      <c r="R87" s="351">
        <v>383291772</v>
      </c>
      <c r="S87" s="349"/>
      <c r="T87" s="349"/>
      <c r="U87" s="347"/>
      <c r="V87" s="347"/>
      <c r="W87" s="347"/>
      <c r="X87" s="483"/>
      <c r="Y87" s="347"/>
      <c r="Z87" s="347"/>
      <c r="AA87" s="352"/>
      <c r="AB87" s="351"/>
      <c r="AC87" s="351"/>
      <c r="AD87" s="351"/>
      <c r="AE87" s="351"/>
      <c r="AF87" s="351"/>
      <c r="AG87" s="352"/>
      <c r="AH87" s="351"/>
      <c r="AI87" s="351"/>
      <c r="AJ87" s="315">
        <f t="shared" si="23"/>
        <v>0</v>
      </c>
      <c r="AK87" s="350"/>
      <c r="AL87" s="350"/>
      <c r="AM87" s="350"/>
      <c r="AN87" s="350"/>
      <c r="AO87" s="484"/>
      <c r="AP87" s="485"/>
      <c r="AQ87" s="694"/>
      <c r="AR87" s="694"/>
      <c r="AS87" s="694"/>
      <c r="AT87" s="694"/>
      <c r="AU87" s="700"/>
    </row>
    <row r="88" spans="1:47" s="39" customFormat="1" ht="33.75" customHeight="1" x14ac:dyDescent="0.25">
      <c r="A88" s="690"/>
      <c r="B88" s="723">
        <v>14</v>
      </c>
      <c r="C88" s="692" t="s">
        <v>220</v>
      </c>
      <c r="D88" s="692" t="s">
        <v>138</v>
      </c>
      <c r="E88" s="692">
        <v>440</v>
      </c>
      <c r="F88" s="692">
        <v>177</v>
      </c>
      <c r="G88" s="294" t="s">
        <v>8</v>
      </c>
      <c r="H88" s="301">
        <v>2</v>
      </c>
      <c r="I88" s="295">
        <v>0.5</v>
      </c>
      <c r="J88" s="295">
        <v>0.5</v>
      </c>
      <c r="K88" s="412">
        <v>0.5</v>
      </c>
      <c r="L88" s="412">
        <v>0.5</v>
      </c>
      <c r="M88" s="412">
        <v>1</v>
      </c>
      <c r="N88" s="412">
        <v>1</v>
      </c>
      <c r="O88" s="383">
        <v>1</v>
      </c>
      <c r="P88" s="486">
        <v>1</v>
      </c>
      <c r="Q88" s="383">
        <v>0.73</v>
      </c>
      <c r="R88" s="413">
        <v>0.85</v>
      </c>
      <c r="S88" s="413">
        <v>1.5</v>
      </c>
      <c r="T88" s="413">
        <v>1.5</v>
      </c>
      <c r="U88" s="487">
        <v>1.5</v>
      </c>
      <c r="V88" s="487">
        <v>1.5</v>
      </c>
      <c r="W88" s="413">
        <v>1.5</v>
      </c>
      <c r="X88" s="413">
        <v>1.34</v>
      </c>
      <c r="Y88" s="383">
        <v>1.7</v>
      </c>
      <c r="Z88" s="383">
        <v>1.7</v>
      </c>
      <c r="AA88" s="488">
        <v>1.7</v>
      </c>
      <c r="AB88" s="489"/>
      <c r="AC88" s="489"/>
      <c r="AD88" s="488">
        <v>1.45</v>
      </c>
      <c r="AE88" s="490">
        <v>2</v>
      </c>
      <c r="AF88" s="489"/>
      <c r="AG88" s="307"/>
      <c r="AH88" s="304"/>
      <c r="AI88" s="304"/>
      <c r="AJ88" s="315"/>
      <c r="AK88" s="414">
        <v>1.45</v>
      </c>
      <c r="AL88" s="414">
        <f>AD88</f>
        <v>1.45</v>
      </c>
      <c r="AM88" s="488"/>
      <c r="AN88" s="360"/>
      <c r="AO88" s="361">
        <f>AL88/AA88</f>
        <v>0.8529411764705882</v>
      </c>
      <c r="AP88" s="361">
        <f>AL88/H88</f>
        <v>0.72499999999999998</v>
      </c>
      <c r="AQ88" s="692" t="s">
        <v>447</v>
      </c>
      <c r="AR88" s="692" t="s">
        <v>194</v>
      </c>
      <c r="AS88" s="692" t="s">
        <v>221</v>
      </c>
      <c r="AT88" s="708" t="s">
        <v>222</v>
      </c>
      <c r="AU88" s="701" t="s">
        <v>223</v>
      </c>
    </row>
    <row r="89" spans="1:47" s="39" customFormat="1" ht="33.75" customHeight="1" x14ac:dyDescent="0.2">
      <c r="A89" s="690"/>
      <c r="B89" s="724"/>
      <c r="C89" s="693"/>
      <c r="D89" s="693"/>
      <c r="E89" s="693"/>
      <c r="F89" s="693"/>
      <c r="G89" s="309" t="s">
        <v>9</v>
      </c>
      <c r="H89" s="316">
        <f>L89+R89+X89+Z89+AE89</f>
        <v>1694832716</v>
      </c>
      <c r="I89" s="316">
        <v>94398882</v>
      </c>
      <c r="J89" s="362">
        <v>94398882</v>
      </c>
      <c r="K89" s="316">
        <v>52491882</v>
      </c>
      <c r="L89" s="333">
        <v>52491564</v>
      </c>
      <c r="M89" s="316">
        <v>592217000</v>
      </c>
      <c r="N89" s="316">
        <v>592217000</v>
      </c>
      <c r="O89" s="316">
        <v>592217000</v>
      </c>
      <c r="P89" s="316">
        <v>592217000</v>
      </c>
      <c r="Q89" s="316">
        <v>512378000</v>
      </c>
      <c r="R89" s="387">
        <v>511806152</v>
      </c>
      <c r="S89" s="387">
        <v>239429000</v>
      </c>
      <c r="T89" s="387">
        <v>239429000</v>
      </c>
      <c r="U89" s="387">
        <v>277983500</v>
      </c>
      <c r="V89" s="316">
        <v>275698000</v>
      </c>
      <c r="W89" s="387">
        <v>240352000</v>
      </c>
      <c r="X89" s="387">
        <v>225978000</v>
      </c>
      <c r="Y89" s="387">
        <v>449483000</v>
      </c>
      <c r="Z89" s="406">
        <v>449483000</v>
      </c>
      <c r="AA89" s="406">
        <v>402883000</v>
      </c>
      <c r="AB89" s="406"/>
      <c r="AC89" s="406"/>
      <c r="AD89" s="406">
        <v>65180000</v>
      </c>
      <c r="AE89" s="406">
        <v>455074000</v>
      </c>
      <c r="AF89" s="406"/>
      <c r="AG89" s="406"/>
      <c r="AH89" s="406"/>
      <c r="AI89" s="406"/>
      <c r="AJ89" s="315"/>
      <c r="AK89" s="406">
        <v>35849000</v>
      </c>
      <c r="AL89" s="406">
        <v>65180000</v>
      </c>
      <c r="AM89" s="315"/>
      <c r="AN89" s="364"/>
      <c r="AO89" s="320">
        <f>AL89/AA89</f>
        <v>0.16178394223633163</v>
      </c>
      <c r="AP89" s="320">
        <f>(L89+R89+X89+AL89)/H89</f>
        <v>0.50474345221454886</v>
      </c>
      <c r="AQ89" s="693"/>
      <c r="AR89" s="693"/>
      <c r="AS89" s="693"/>
      <c r="AT89" s="709"/>
      <c r="AU89" s="702"/>
    </row>
    <row r="90" spans="1:47" s="39" customFormat="1" ht="33.75" customHeight="1" x14ac:dyDescent="0.25">
      <c r="A90" s="690"/>
      <c r="B90" s="724"/>
      <c r="C90" s="693"/>
      <c r="D90" s="693"/>
      <c r="E90" s="693"/>
      <c r="F90" s="693"/>
      <c r="G90" s="321" t="s">
        <v>10</v>
      </c>
      <c r="H90" s="436"/>
      <c r="I90" s="322"/>
      <c r="J90" s="323"/>
      <c r="K90" s="322"/>
      <c r="L90" s="322"/>
      <c r="M90" s="322"/>
      <c r="N90" s="322"/>
      <c r="O90" s="322"/>
      <c r="P90" s="325"/>
      <c r="Q90" s="365"/>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693"/>
      <c r="AR90" s="693"/>
      <c r="AS90" s="693"/>
      <c r="AT90" s="709"/>
      <c r="AU90" s="702"/>
    </row>
    <row r="91" spans="1:47" s="39" customFormat="1" ht="33.75" customHeight="1" x14ac:dyDescent="0.2">
      <c r="A91" s="690"/>
      <c r="B91" s="724"/>
      <c r="C91" s="693"/>
      <c r="D91" s="693"/>
      <c r="E91" s="693"/>
      <c r="F91" s="693"/>
      <c r="G91" s="309" t="s">
        <v>11</v>
      </c>
      <c r="H91" s="316">
        <f>R91+X91+Z91</f>
        <v>453934610</v>
      </c>
      <c r="I91" s="367"/>
      <c r="J91" s="323"/>
      <c r="K91" s="367"/>
      <c r="L91" s="367"/>
      <c r="M91" s="369">
        <v>18586968</v>
      </c>
      <c r="N91" s="369">
        <v>18586968</v>
      </c>
      <c r="O91" s="369">
        <v>18586968</v>
      </c>
      <c r="P91" s="371">
        <v>18586968</v>
      </c>
      <c r="Q91" s="430">
        <v>18586968</v>
      </c>
      <c r="R91" s="430">
        <v>18586968</v>
      </c>
      <c r="S91" s="370">
        <v>229011909</v>
      </c>
      <c r="T91" s="370">
        <v>239581909</v>
      </c>
      <c r="U91" s="370">
        <v>239581909</v>
      </c>
      <c r="V91" s="370">
        <v>239581909</v>
      </c>
      <c r="W91" s="430">
        <v>239581909</v>
      </c>
      <c r="X91" s="430">
        <v>239581909</v>
      </c>
      <c r="Y91" s="430">
        <v>195765733</v>
      </c>
      <c r="Z91" s="430">
        <v>195765733</v>
      </c>
      <c r="AA91" s="432">
        <v>195765733</v>
      </c>
      <c r="AB91" s="432"/>
      <c r="AC91" s="432"/>
      <c r="AD91" s="432">
        <v>158019733</v>
      </c>
      <c r="AE91" s="329"/>
      <c r="AF91" s="432"/>
      <c r="AG91" s="432"/>
      <c r="AH91" s="432"/>
      <c r="AI91" s="432"/>
      <c r="AJ91" s="315"/>
      <c r="AK91" s="432">
        <v>44781733</v>
      </c>
      <c r="AL91" s="315">
        <v>158019733</v>
      </c>
      <c r="AM91" s="329"/>
      <c r="AN91" s="372"/>
      <c r="AO91" s="354">
        <f>AL91/AA91</f>
        <v>0.80718791066463103</v>
      </c>
      <c r="AP91" s="354">
        <f>(L91+R91+X91+AL91)/H91</f>
        <v>0.91684705424862845</v>
      </c>
      <c r="AQ91" s="693"/>
      <c r="AR91" s="693"/>
      <c r="AS91" s="693"/>
      <c r="AT91" s="709"/>
      <c r="AU91" s="702"/>
    </row>
    <row r="92" spans="1:47" s="39" customFormat="1" ht="33.75" customHeight="1" x14ac:dyDescent="0.25">
      <c r="A92" s="690"/>
      <c r="B92" s="724"/>
      <c r="C92" s="693"/>
      <c r="D92" s="693"/>
      <c r="E92" s="693"/>
      <c r="F92" s="693"/>
      <c r="G92" s="321" t="s">
        <v>12</v>
      </c>
      <c r="H92" s="333">
        <v>2</v>
      </c>
      <c r="I92" s="373">
        <v>0.5</v>
      </c>
      <c r="J92" s="373">
        <v>0.5</v>
      </c>
      <c r="K92" s="373">
        <v>0.5</v>
      </c>
      <c r="L92" s="373">
        <v>0.5</v>
      </c>
      <c r="M92" s="378">
        <v>1</v>
      </c>
      <c r="N92" s="378">
        <v>1</v>
      </c>
      <c r="O92" s="378">
        <v>1</v>
      </c>
      <c r="P92" s="378">
        <v>1</v>
      </c>
      <c r="Q92" s="373">
        <v>0.73</v>
      </c>
      <c r="R92" s="416">
        <v>0.85</v>
      </c>
      <c r="S92" s="370">
        <v>1.5</v>
      </c>
      <c r="T92" s="387">
        <v>1.5</v>
      </c>
      <c r="U92" s="437">
        <v>1.5</v>
      </c>
      <c r="V92" s="417">
        <v>1.5</v>
      </c>
      <c r="W92" s="416">
        <v>1.5</v>
      </c>
      <c r="X92" s="416">
        <v>1.34</v>
      </c>
      <c r="Y92" s="373">
        <v>1.7</v>
      </c>
      <c r="Z92" s="373">
        <v>1.7</v>
      </c>
      <c r="AA92" s="433">
        <f>+AA88+AA90</f>
        <v>1.7</v>
      </c>
      <c r="AB92" s="433">
        <f t="shared" ref="AB92:AD92" si="24">+AB88+AB90</f>
        <v>0</v>
      </c>
      <c r="AC92" s="433">
        <f t="shared" si="24"/>
        <v>0</v>
      </c>
      <c r="AD92" s="433">
        <f t="shared" si="24"/>
        <v>1.45</v>
      </c>
      <c r="AE92" s="378">
        <v>2</v>
      </c>
      <c r="AF92" s="378"/>
      <c r="AG92" s="319"/>
      <c r="AH92" s="343"/>
      <c r="AI92" s="343"/>
      <c r="AJ92" s="315"/>
      <c r="AK92" s="418">
        <v>1.45</v>
      </c>
      <c r="AL92" s="418">
        <f>AD92</f>
        <v>1.45</v>
      </c>
      <c r="AM92" s="491"/>
      <c r="AN92" s="423"/>
      <c r="AO92" s="379">
        <f>AL92/AA92</f>
        <v>0.8529411764705882</v>
      </c>
      <c r="AP92" s="379">
        <f>AL92/H92</f>
        <v>0.72499999999999998</v>
      </c>
      <c r="AQ92" s="693"/>
      <c r="AR92" s="693"/>
      <c r="AS92" s="693"/>
      <c r="AT92" s="709"/>
      <c r="AU92" s="702"/>
    </row>
    <row r="93" spans="1:47" s="39" customFormat="1" ht="33.75" customHeight="1" thickBot="1" x14ac:dyDescent="0.3">
      <c r="A93" s="690"/>
      <c r="B93" s="725"/>
      <c r="C93" s="694"/>
      <c r="D93" s="694"/>
      <c r="E93" s="694"/>
      <c r="F93" s="694"/>
      <c r="G93" s="345" t="s">
        <v>13</v>
      </c>
      <c r="H93" s="346">
        <f>H89+H91</f>
        <v>2148767326</v>
      </c>
      <c r="I93" s="346">
        <f t="shared" ref="I93:AL93" si="25">I89+I91</f>
        <v>94398882</v>
      </c>
      <c r="J93" s="346">
        <f t="shared" si="25"/>
        <v>94398882</v>
      </c>
      <c r="K93" s="346">
        <f t="shared" si="25"/>
        <v>52491882</v>
      </c>
      <c r="L93" s="346">
        <f t="shared" si="25"/>
        <v>52491564</v>
      </c>
      <c r="M93" s="346">
        <f t="shared" si="25"/>
        <v>610803968</v>
      </c>
      <c r="N93" s="346">
        <f t="shared" si="25"/>
        <v>610803968</v>
      </c>
      <c r="O93" s="346">
        <f t="shared" si="25"/>
        <v>610803968</v>
      </c>
      <c r="P93" s="346">
        <f t="shared" si="25"/>
        <v>610803968</v>
      </c>
      <c r="Q93" s="346">
        <f t="shared" si="25"/>
        <v>530964968</v>
      </c>
      <c r="R93" s="346">
        <f t="shared" si="25"/>
        <v>530393120</v>
      </c>
      <c r="S93" s="346">
        <f t="shared" si="25"/>
        <v>468440909</v>
      </c>
      <c r="T93" s="346">
        <f t="shared" si="25"/>
        <v>479010909</v>
      </c>
      <c r="U93" s="346">
        <f t="shared" si="25"/>
        <v>517565409</v>
      </c>
      <c r="V93" s="346">
        <f t="shared" si="25"/>
        <v>515279909</v>
      </c>
      <c r="W93" s="346">
        <f t="shared" si="25"/>
        <v>479933909</v>
      </c>
      <c r="X93" s="346">
        <f t="shared" si="25"/>
        <v>465559909</v>
      </c>
      <c r="Y93" s="346">
        <f t="shared" si="25"/>
        <v>645248733</v>
      </c>
      <c r="Z93" s="346">
        <f t="shared" si="25"/>
        <v>645248733</v>
      </c>
      <c r="AA93" s="351">
        <f t="shared" si="25"/>
        <v>598648733</v>
      </c>
      <c r="AB93" s="351">
        <f t="shared" si="25"/>
        <v>0</v>
      </c>
      <c r="AC93" s="351">
        <f t="shared" si="25"/>
        <v>0</v>
      </c>
      <c r="AD93" s="351">
        <f t="shared" si="25"/>
        <v>223199733</v>
      </c>
      <c r="AE93" s="351">
        <f t="shared" si="25"/>
        <v>455074000</v>
      </c>
      <c r="AF93" s="351">
        <f t="shared" si="25"/>
        <v>0</v>
      </c>
      <c r="AG93" s="351">
        <f t="shared" si="25"/>
        <v>0</v>
      </c>
      <c r="AH93" s="351">
        <f t="shared" si="25"/>
        <v>0</v>
      </c>
      <c r="AI93" s="351">
        <f t="shared" si="25"/>
        <v>0</v>
      </c>
      <c r="AJ93" s="315"/>
      <c r="AK93" s="351">
        <f t="shared" si="25"/>
        <v>80630733</v>
      </c>
      <c r="AL93" s="351">
        <f t="shared" si="25"/>
        <v>223199733</v>
      </c>
      <c r="AM93" s="351"/>
      <c r="AN93" s="351"/>
      <c r="AO93" s="354">
        <f>AL93/AA93</f>
        <v>0.37283923058098245</v>
      </c>
      <c r="AP93" s="354">
        <f>(L93+R93+X93+AL93)/H93</f>
        <v>0.59180177891442864</v>
      </c>
      <c r="AQ93" s="694"/>
      <c r="AR93" s="694"/>
      <c r="AS93" s="694"/>
      <c r="AT93" s="710"/>
      <c r="AU93" s="703"/>
    </row>
    <row r="94" spans="1:47" s="39" customFormat="1" ht="33.75" customHeight="1" x14ac:dyDescent="0.25">
      <c r="A94" s="690"/>
      <c r="B94" s="723">
        <v>15</v>
      </c>
      <c r="C94" s="692" t="s">
        <v>224</v>
      </c>
      <c r="D94" s="704" t="s">
        <v>142</v>
      </c>
      <c r="E94" s="704">
        <v>440</v>
      </c>
      <c r="F94" s="704">
        <v>177</v>
      </c>
      <c r="G94" s="294" t="s">
        <v>8</v>
      </c>
      <c r="H94" s="301">
        <v>4</v>
      </c>
      <c r="I94" s="301">
        <v>4</v>
      </c>
      <c r="J94" s="295">
        <v>4</v>
      </c>
      <c r="K94" s="301">
        <v>4</v>
      </c>
      <c r="L94" s="301">
        <v>4</v>
      </c>
      <c r="M94" s="301">
        <v>4</v>
      </c>
      <c r="N94" s="301">
        <v>4</v>
      </c>
      <c r="O94" s="301">
        <v>4</v>
      </c>
      <c r="P94" s="301">
        <v>4</v>
      </c>
      <c r="Q94" s="301">
        <v>4</v>
      </c>
      <c r="R94" s="300">
        <v>4</v>
      </c>
      <c r="S94" s="413">
        <v>4</v>
      </c>
      <c r="T94" s="413">
        <v>4</v>
      </c>
      <c r="U94" s="413">
        <v>4</v>
      </c>
      <c r="V94" s="413">
        <v>4</v>
      </c>
      <c r="W94" s="300">
        <v>4</v>
      </c>
      <c r="X94" s="300">
        <v>4</v>
      </c>
      <c r="Y94" s="300">
        <v>4</v>
      </c>
      <c r="Z94" s="300">
        <v>4</v>
      </c>
      <c r="AA94" s="299">
        <v>4</v>
      </c>
      <c r="AB94" s="299"/>
      <c r="AC94" s="299"/>
      <c r="AD94" s="492">
        <v>4</v>
      </c>
      <c r="AE94" s="299">
        <v>4</v>
      </c>
      <c r="AF94" s="299"/>
      <c r="AG94" s="299"/>
      <c r="AH94" s="299"/>
      <c r="AI94" s="299"/>
      <c r="AJ94" s="315"/>
      <c r="AK94" s="493">
        <v>4</v>
      </c>
      <c r="AL94" s="414">
        <f>AD94</f>
        <v>4</v>
      </c>
      <c r="AM94" s="414"/>
      <c r="AN94" s="360"/>
      <c r="AO94" s="361">
        <f>AL94/AA94</f>
        <v>1</v>
      </c>
      <c r="AP94" s="361">
        <f>14/16</f>
        <v>0.875</v>
      </c>
      <c r="AQ94" s="726" t="s">
        <v>545</v>
      </c>
      <c r="AR94" s="692" t="s">
        <v>225</v>
      </c>
      <c r="AS94" s="692" t="s">
        <v>225</v>
      </c>
      <c r="AT94" s="729" t="s">
        <v>544</v>
      </c>
      <c r="AU94" s="701" t="s">
        <v>543</v>
      </c>
    </row>
    <row r="95" spans="1:47" s="39" customFormat="1" ht="33.75" customHeight="1" x14ac:dyDescent="0.2">
      <c r="A95" s="690"/>
      <c r="B95" s="724"/>
      <c r="C95" s="693"/>
      <c r="D95" s="705"/>
      <c r="E95" s="705"/>
      <c r="F95" s="705"/>
      <c r="G95" s="309" t="s">
        <v>9</v>
      </c>
      <c r="H95" s="316">
        <v>2354843127</v>
      </c>
      <c r="I95" s="316">
        <v>417445330</v>
      </c>
      <c r="J95" s="362">
        <v>417445330</v>
      </c>
      <c r="K95" s="316">
        <v>382170830</v>
      </c>
      <c r="L95" s="333">
        <v>377155900</v>
      </c>
      <c r="M95" s="316">
        <v>629964000</v>
      </c>
      <c r="N95" s="316">
        <v>629964000</v>
      </c>
      <c r="O95" s="316">
        <v>629964000</v>
      </c>
      <c r="P95" s="316">
        <v>574964000</v>
      </c>
      <c r="Q95" s="316">
        <v>560272350</v>
      </c>
      <c r="R95" s="387">
        <v>521408343</v>
      </c>
      <c r="S95" s="387">
        <v>442031000</v>
      </c>
      <c r="T95" s="387">
        <v>442031000</v>
      </c>
      <c r="U95" s="316">
        <v>430862000</v>
      </c>
      <c r="V95" s="316">
        <v>419508300</v>
      </c>
      <c r="W95" s="316">
        <v>404295400</v>
      </c>
      <c r="X95" s="316">
        <v>384162884</v>
      </c>
      <c r="Y95" s="316">
        <v>597479000</v>
      </c>
      <c r="Z95" s="315">
        <v>597479000</v>
      </c>
      <c r="AA95" s="315">
        <v>544079000</v>
      </c>
      <c r="AB95" s="315"/>
      <c r="AC95" s="315"/>
      <c r="AD95" s="315">
        <v>320991244</v>
      </c>
      <c r="AE95" s="315">
        <v>474637000</v>
      </c>
      <c r="AF95" s="315"/>
      <c r="AG95" s="315"/>
      <c r="AH95" s="315"/>
      <c r="AI95" s="315"/>
      <c r="AJ95" s="315"/>
      <c r="AK95" s="315">
        <v>135263017</v>
      </c>
      <c r="AL95" s="315">
        <v>320991244</v>
      </c>
      <c r="AM95" s="315"/>
      <c r="AN95" s="364"/>
      <c r="AO95" s="320">
        <f>AL95/AA95</f>
        <v>0.58997175777782274</v>
      </c>
      <c r="AP95" s="320">
        <f>(L95+R95+X95+AL95)/H95</f>
        <v>0.68102981154548903</v>
      </c>
      <c r="AQ95" s="727"/>
      <c r="AR95" s="693"/>
      <c r="AS95" s="693"/>
      <c r="AT95" s="730"/>
      <c r="AU95" s="702"/>
    </row>
    <row r="96" spans="1:47" s="39" customFormat="1" ht="33.75" customHeight="1" x14ac:dyDescent="0.25">
      <c r="A96" s="690"/>
      <c r="B96" s="724"/>
      <c r="C96" s="693"/>
      <c r="D96" s="705"/>
      <c r="E96" s="705"/>
      <c r="F96" s="705"/>
      <c r="G96" s="321" t="s">
        <v>10</v>
      </c>
      <c r="H96" s="436"/>
      <c r="I96" s="322"/>
      <c r="J96" s="323"/>
      <c r="K96" s="322"/>
      <c r="L96" s="322"/>
      <c r="M96" s="322"/>
      <c r="N96" s="322"/>
      <c r="O96" s="322"/>
      <c r="P96" s="365"/>
      <c r="Q96" s="365"/>
      <c r="R96" s="324"/>
      <c r="S96" s="324"/>
      <c r="T96" s="324"/>
      <c r="U96" s="324"/>
      <c r="V96" s="324"/>
      <c r="W96" s="324"/>
      <c r="X96" s="324"/>
      <c r="Y96" s="325"/>
      <c r="Z96" s="325"/>
      <c r="AA96" s="325"/>
      <c r="AB96" s="325"/>
      <c r="AC96" s="325"/>
      <c r="AD96" s="325"/>
      <c r="AE96" s="325"/>
      <c r="AF96" s="325"/>
      <c r="AG96" s="325"/>
      <c r="AH96" s="325"/>
      <c r="AI96" s="325"/>
      <c r="AJ96" s="325"/>
      <c r="AK96" s="325"/>
      <c r="AL96" s="325"/>
      <c r="AM96" s="325"/>
      <c r="AN96" s="325"/>
      <c r="AO96" s="325"/>
      <c r="AP96" s="325"/>
      <c r="AQ96" s="727"/>
      <c r="AR96" s="693"/>
      <c r="AS96" s="693"/>
      <c r="AT96" s="730"/>
      <c r="AU96" s="702"/>
    </row>
    <row r="97" spans="1:49" s="39" customFormat="1" ht="33.75" customHeight="1" x14ac:dyDescent="0.2">
      <c r="A97" s="690"/>
      <c r="B97" s="724"/>
      <c r="C97" s="693"/>
      <c r="D97" s="705"/>
      <c r="E97" s="705"/>
      <c r="F97" s="705"/>
      <c r="G97" s="309" t="s">
        <v>11</v>
      </c>
      <c r="H97" s="316">
        <v>621992236</v>
      </c>
      <c r="I97" s="367"/>
      <c r="J97" s="323"/>
      <c r="K97" s="367"/>
      <c r="L97" s="367"/>
      <c r="M97" s="369">
        <v>260228091</v>
      </c>
      <c r="N97" s="369">
        <v>260228091</v>
      </c>
      <c r="O97" s="369">
        <v>260228091</v>
      </c>
      <c r="P97" s="369">
        <v>260228087</v>
      </c>
      <c r="Q97" s="316">
        <v>255570736</v>
      </c>
      <c r="R97" s="435">
        <v>252712523</v>
      </c>
      <c r="S97" s="494">
        <v>213469317</v>
      </c>
      <c r="T97" s="494">
        <v>233029317</v>
      </c>
      <c r="U97" s="494">
        <v>233029317</v>
      </c>
      <c r="V97" s="494">
        <v>233029317</v>
      </c>
      <c r="W97" s="435">
        <v>233029317</v>
      </c>
      <c r="X97" s="435">
        <v>233023567</v>
      </c>
      <c r="Y97" s="316">
        <v>136256146</v>
      </c>
      <c r="Z97" s="315">
        <v>136256145.76330304</v>
      </c>
      <c r="AA97" s="315">
        <v>133685813</v>
      </c>
      <c r="AB97" s="371"/>
      <c r="AC97" s="371"/>
      <c r="AD97" s="315">
        <v>117259935</v>
      </c>
      <c r="AE97" s="319"/>
      <c r="AF97" s="371"/>
      <c r="AG97" s="319"/>
      <c r="AH97" s="371"/>
      <c r="AI97" s="371"/>
      <c r="AJ97" s="315"/>
      <c r="AK97" s="315">
        <v>89371243</v>
      </c>
      <c r="AL97" s="315">
        <v>117259935</v>
      </c>
      <c r="AM97" s="329"/>
      <c r="AN97" s="372"/>
      <c r="AO97" s="354">
        <f>AL97/AA97</f>
        <v>0.87713073189000246</v>
      </c>
      <c r="AP97" s="354">
        <f>(L97+R97+X97+AL97)/H97</f>
        <v>0.96945908662435454</v>
      </c>
      <c r="AQ97" s="727"/>
      <c r="AR97" s="693"/>
      <c r="AS97" s="693"/>
      <c r="AT97" s="730"/>
      <c r="AU97" s="702"/>
    </row>
    <row r="98" spans="1:49" s="39" customFormat="1" ht="33.75" customHeight="1" x14ac:dyDescent="0.25">
      <c r="A98" s="690"/>
      <c r="B98" s="724"/>
      <c r="C98" s="693"/>
      <c r="D98" s="705"/>
      <c r="E98" s="705"/>
      <c r="F98" s="705"/>
      <c r="G98" s="321" t="s">
        <v>12</v>
      </c>
      <c r="H98" s="333">
        <v>4</v>
      </c>
      <c r="I98" s="333">
        <v>4</v>
      </c>
      <c r="J98" s="373">
        <v>4</v>
      </c>
      <c r="K98" s="343">
        <v>4</v>
      </c>
      <c r="L98" s="343">
        <v>4</v>
      </c>
      <c r="M98" s="343">
        <v>4</v>
      </c>
      <c r="N98" s="343">
        <v>4</v>
      </c>
      <c r="O98" s="343">
        <v>4</v>
      </c>
      <c r="P98" s="343">
        <v>4</v>
      </c>
      <c r="Q98" s="310">
        <v>4</v>
      </c>
      <c r="R98" s="374">
        <v>4</v>
      </c>
      <c r="S98" s="417">
        <v>4</v>
      </c>
      <c r="T98" s="417">
        <v>4</v>
      </c>
      <c r="U98" s="417">
        <v>4</v>
      </c>
      <c r="V98" s="417">
        <v>4</v>
      </c>
      <c r="W98" s="374">
        <v>4</v>
      </c>
      <c r="X98" s="374">
        <v>4</v>
      </c>
      <c r="Y98" s="333">
        <v>4</v>
      </c>
      <c r="Z98" s="333">
        <v>4</v>
      </c>
      <c r="AA98" s="549">
        <f>+AA94</f>
        <v>4</v>
      </c>
      <c r="AB98" s="343"/>
      <c r="AC98" s="343"/>
      <c r="AD98" s="342">
        <f>+AD94</f>
        <v>4</v>
      </c>
      <c r="AE98" s="343">
        <v>4</v>
      </c>
      <c r="AF98" s="343"/>
      <c r="AG98" s="319"/>
      <c r="AH98" s="343"/>
      <c r="AI98" s="343"/>
      <c r="AJ98" s="315"/>
      <c r="AK98" s="376">
        <v>4</v>
      </c>
      <c r="AL98" s="376">
        <f>AD98</f>
        <v>4</v>
      </c>
      <c r="AM98" s="491"/>
      <c r="AN98" s="491"/>
      <c r="AO98" s="379">
        <f>AL98/AA98</f>
        <v>1</v>
      </c>
      <c r="AP98" s="379">
        <f>AL98/H98</f>
        <v>1</v>
      </c>
      <c r="AQ98" s="727"/>
      <c r="AR98" s="693"/>
      <c r="AS98" s="693"/>
      <c r="AT98" s="730"/>
      <c r="AU98" s="702"/>
    </row>
    <row r="99" spans="1:49" s="39" customFormat="1" ht="33.75" customHeight="1" thickBot="1" x14ac:dyDescent="0.3">
      <c r="A99" s="690"/>
      <c r="B99" s="725"/>
      <c r="C99" s="694"/>
      <c r="D99" s="706"/>
      <c r="E99" s="706"/>
      <c r="F99" s="706"/>
      <c r="G99" s="345" t="s">
        <v>13</v>
      </c>
      <c r="H99" s="346">
        <f>H95+H97</f>
        <v>2976835363</v>
      </c>
      <c r="I99" s="346">
        <f t="shared" ref="I99:AL99" si="26">I95+I97</f>
        <v>417445330</v>
      </c>
      <c r="J99" s="346">
        <f t="shared" si="26"/>
        <v>417445330</v>
      </c>
      <c r="K99" s="346">
        <f t="shared" si="26"/>
        <v>382170830</v>
      </c>
      <c r="L99" s="346">
        <f t="shared" si="26"/>
        <v>377155900</v>
      </c>
      <c r="M99" s="346">
        <f t="shared" si="26"/>
        <v>890192091</v>
      </c>
      <c r="N99" s="346">
        <f t="shared" si="26"/>
        <v>890192091</v>
      </c>
      <c r="O99" s="346">
        <f t="shared" si="26"/>
        <v>890192091</v>
      </c>
      <c r="P99" s="346">
        <f t="shared" si="26"/>
        <v>835192087</v>
      </c>
      <c r="Q99" s="346">
        <f t="shared" si="26"/>
        <v>815843086</v>
      </c>
      <c r="R99" s="346">
        <f t="shared" si="26"/>
        <v>774120866</v>
      </c>
      <c r="S99" s="346">
        <f t="shared" si="26"/>
        <v>655500317</v>
      </c>
      <c r="T99" s="346">
        <f t="shared" si="26"/>
        <v>675060317</v>
      </c>
      <c r="U99" s="346">
        <f t="shared" si="26"/>
        <v>663891317</v>
      </c>
      <c r="V99" s="346">
        <f t="shared" si="26"/>
        <v>652537617</v>
      </c>
      <c r="W99" s="346">
        <f t="shared" si="26"/>
        <v>637324717</v>
      </c>
      <c r="X99" s="346">
        <f t="shared" si="26"/>
        <v>617186451</v>
      </c>
      <c r="Y99" s="346">
        <f t="shared" si="26"/>
        <v>733735146</v>
      </c>
      <c r="Z99" s="346">
        <f t="shared" si="26"/>
        <v>733735145.76330304</v>
      </c>
      <c r="AA99" s="351">
        <f t="shared" si="26"/>
        <v>677764813</v>
      </c>
      <c r="AB99" s="351">
        <f t="shared" si="26"/>
        <v>0</v>
      </c>
      <c r="AC99" s="351">
        <f t="shared" si="26"/>
        <v>0</v>
      </c>
      <c r="AD99" s="351">
        <f t="shared" si="26"/>
        <v>438251179</v>
      </c>
      <c r="AE99" s="351">
        <f t="shared" si="26"/>
        <v>474637000</v>
      </c>
      <c r="AF99" s="351">
        <f t="shared" si="26"/>
        <v>0</v>
      </c>
      <c r="AG99" s="351">
        <f t="shared" si="26"/>
        <v>0</v>
      </c>
      <c r="AH99" s="351">
        <f t="shared" si="26"/>
        <v>0</v>
      </c>
      <c r="AI99" s="351">
        <f t="shared" si="26"/>
        <v>0</v>
      </c>
      <c r="AJ99" s="315"/>
      <c r="AK99" s="351">
        <f t="shared" si="26"/>
        <v>224634260</v>
      </c>
      <c r="AL99" s="351">
        <f t="shared" si="26"/>
        <v>438251179</v>
      </c>
      <c r="AM99" s="351"/>
      <c r="AN99" s="351"/>
      <c r="AO99" s="354">
        <f>AL99/AA99</f>
        <v>0.6466124688004421</v>
      </c>
      <c r="AP99" s="354">
        <f>(L99+R99+X99+AL99)/H99</f>
        <v>0.74129541170732194</v>
      </c>
      <c r="AQ99" s="728"/>
      <c r="AR99" s="694"/>
      <c r="AS99" s="694"/>
      <c r="AT99" s="731"/>
      <c r="AU99" s="707"/>
    </row>
    <row r="100" spans="1:49" s="39" customFormat="1" ht="21.75" customHeight="1" x14ac:dyDescent="0.25">
      <c r="A100" s="689"/>
      <c r="B100" s="714">
        <v>16</v>
      </c>
      <c r="C100" s="692" t="s">
        <v>226</v>
      </c>
      <c r="D100" s="704" t="s">
        <v>142</v>
      </c>
      <c r="E100" s="704">
        <v>464</v>
      </c>
      <c r="F100" s="704">
        <v>177</v>
      </c>
      <c r="G100" s="294" t="s">
        <v>8</v>
      </c>
      <c r="H100" s="301">
        <v>100</v>
      </c>
      <c r="I100" s="296"/>
      <c r="J100" s="296"/>
      <c r="K100" s="297"/>
      <c r="L100" s="297"/>
      <c r="M100" s="297"/>
      <c r="N100" s="297"/>
      <c r="O100" s="297"/>
      <c r="P100" s="297"/>
      <c r="Q100" s="297"/>
      <c r="R100" s="298"/>
      <c r="S100" s="298"/>
      <c r="T100" s="298"/>
      <c r="U100" s="297"/>
      <c r="V100" s="297"/>
      <c r="W100" s="297"/>
      <c r="X100" s="471"/>
      <c r="Y100" s="383">
        <v>100</v>
      </c>
      <c r="Z100" s="383">
        <v>100</v>
      </c>
      <c r="AA100" s="488">
        <v>100</v>
      </c>
      <c r="AB100" s="358"/>
      <c r="AC100" s="358"/>
      <c r="AD100" s="493">
        <v>0</v>
      </c>
      <c r="AE100" s="358">
        <v>100</v>
      </c>
      <c r="AF100" s="358"/>
      <c r="AG100" s="358"/>
      <c r="AH100" s="358"/>
      <c r="AI100" s="358"/>
      <c r="AJ100" s="315"/>
      <c r="AK100" s="414">
        <v>0</v>
      </c>
      <c r="AL100" s="414">
        <f>AD100</f>
        <v>0</v>
      </c>
      <c r="AM100" s="414"/>
      <c r="AN100" s="360"/>
      <c r="AO100" s="495">
        <v>0</v>
      </c>
      <c r="AP100" s="495">
        <v>0</v>
      </c>
      <c r="AQ100" s="711" t="s">
        <v>227</v>
      </c>
      <c r="AR100" s="692"/>
      <c r="AS100" s="692"/>
      <c r="AT100" s="708"/>
      <c r="AU100" s="701"/>
    </row>
    <row r="101" spans="1:49" s="39" customFormat="1" ht="33.75" customHeight="1" x14ac:dyDescent="0.2">
      <c r="A101" s="690"/>
      <c r="B101" s="715"/>
      <c r="C101" s="693"/>
      <c r="D101" s="705"/>
      <c r="E101" s="705"/>
      <c r="F101" s="705"/>
      <c r="G101" s="309" t="s">
        <v>9</v>
      </c>
      <c r="H101" s="316">
        <v>550218000</v>
      </c>
      <c r="I101" s="311"/>
      <c r="J101" s="312"/>
      <c r="K101" s="313"/>
      <c r="L101" s="313"/>
      <c r="M101" s="313"/>
      <c r="N101" s="313"/>
      <c r="O101" s="313"/>
      <c r="P101" s="313"/>
      <c r="Q101" s="313"/>
      <c r="R101" s="314"/>
      <c r="S101" s="314"/>
      <c r="T101" s="314"/>
      <c r="U101" s="313"/>
      <c r="V101" s="313"/>
      <c r="W101" s="313"/>
      <c r="X101" s="473"/>
      <c r="Y101" s="387">
        <v>550218000</v>
      </c>
      <c r="Z101" s="387">
        <v>550218000</v>
      </c>
      <c r="AA101" s="406">
        <v>550218000</v>
      </c>
      <c r="AB101" s="315"/>
      <c r="AC101" s="315"/>
      <c r="AD101" s="315">
        <v>0</v>
      </c>
      <c r="AE101" s="315"/>
      <c r="AF101" s="315"/>
      <c r="AG101" s="315"/>
      <c r="AH101" s="315"/>
      <c r="AI101" s="315"/>
      <c r="AJ101" s="315"/>
      <c r="AK101" s="315">
        <v>0</v>
      </c>
      <c r="AL101" s="315">
        <f>AD101</f>
        <v>0</v>
      </c>
      <c r="AM101" s="315"/>
      <c r="AN101" s="364"/>
      <c r="AO101" s="496">
        <v>0</v>
      </c>
      <c r="AP101" s="496">
        <v>0</v>
      </c>
      <c r="AQ101" s="712"/>
      <c r="AR101" s="693"/>
      <c r="AS101" s="693"/>
      <c r="AT101" s="709"/>
      <c r="AU101" s="702"/>
    </row>
    <row r="102" spans="1:49" s="39" customFormat="1" ht="24.75" customHeight="1" thickBot="1" x14ac:dyDescent="0.3">
      <c r="A102" s="690"/>
      <c r="B102" s="715"/>
      <c r="C102" s="693"/>
      <c r="D102" s="705"/>
      <c r="E102" s="705"/>
      <c r="F102" s="705"/>
      <c r="G102" s="321" t="s">
        <v>10</v>
      </c>
      <c r="H102" s="436"/>
      <c r="I102" s="322"/>
      <c r="J102" s="323"/>
      <c r="K102" s="322"/>
      <c r="L102" s="322"/>
      <c r="M102" s="322"/>
      <c r="N102" s="322"/>
      <c r="O102" s="322"/>
      <c r="P102" s="322"/>
      <c r="Q102" s="322"/>
      <c r="R102" s="324"/>
      <c r="S102" s="324"/>
      <c r="T102" s="324"/>
      <c r="U102" s="322"/>
      <c r="V102" s="325"/>
      <c r="W102" s="325"/>
      <c r="X102" s="326"/>
      <c r="Y102" s="324"/>
      <c r="Z102" s="324"/>
      <c r="AA102" s="324"/>
      <c r="AB102" s="324"/>
      <c r="AC102" s="324"/>
      <c r="AD102" s="324"/>
      <c r="AE102" s="324"/>
      <c r="AF102" s="324"/>
      <c r="AG102" s="324"/>
      <c r="AH102" s="324"/>
      <c r="AI102" s="324"/>
      <c r="AJ102" s="324"/>
      <c r="AK102" s="324"/>
      <c r="AL102" s="324"/>
      <c r="AM102" s="324"/>
      <c r="AN102" s="324"/>
      <c r="AO102" s="324"/>
      <c r="AP102" s="324"/>
      <c r="AQ102" s="712"/>
      <c r="AR102" s="693"/>
      <c r="AS102" s="693"/>
      <c r="AT102" s="709"/>
      <c r="AU102" s="702"/>
    </row>
    <row r="103" spans="1:49" s="39" customFormat="1" ht="25.5" customHeight="1" x14ac:dyDescent="0.2">
      <c r="A103" s="690"/>
      <c r="B103" s="715"/>
      <c r="C103" s="693"/>
      <c r="D103" s="705"/>
      <c r="E103" s="705"/>
      <c r="F103" s="705"/>
      <c r="G103" s="309" t="s">
        <v>11</v>
      </c>
      <c r="H103" s="388">
        <v>0</v>
      </c>
      <c r="I103" s="322"/>
      <c r="J103" s="323"/>
      <c r="K103" s="322"/>
      <c r="L103" s="322"/>
      <c r="M103" s="322"/>
      <c r="N103" s="322"/>
      <c r="O103" s="322"/>
      <c r="P103" s="322"/>
      <c r="Q103" s="322"/>
      <c r="R103" s="324"/>
      <c r="S103" s="324"/>
      <c r="T103" s="324"/>
      <c r="U103" s="367"/>
      <c r="V103" s="389"/>
      <c r="W103" s="389"/>
      <c r="X103" s="326"/>
      <c r="Y103" s="497"/>
      <c r="Z103" s="497"/>
      <c r="AA103" s="319"/>
      <c r="AB103" s="371"/>
      <c r="AC103" s="371"/>
      <c r="AD103" s="498"/>
      <c r="AE103" s="371"/>
      <c r="AF103" s="371"/>
      <c r="AG103" s="319"/>
      <c r="AH103" s="371"/>
      <c r="AI103" s="371"/>
      <c r="AJ103" s="371"/>
      <c r="AK103" s="315">
        <v>0</v>
      </c>
      <c r="AL103" s="315"/>
      <c r="AM103" s="329"/>
      <c r="AN103" s="372"/>
      <c r="AO103" s="495">
        <v>0</v>
      </c>
      <c r="AP103" s="495">
        <v>0</v>
      </c>
      <c r="AQ103" s="712"/>
      <c r="AR103" s="693"/>
      <c r="AS103" s="693"/>
      <c r="AT103" s="709"/>
      <c r="AU103" s="702"/>
    </row>
    <row r="104" spans="1:49" s="39" customFormat="1" ht="23.25" customHeight="1" x14ac:dyDescent="0.2">
      <c r="A104" s="690"/>
      <c r="B104" s="715"/>
      <c r="C104" s="693"/>
      <c r="D104" s="705"/>
      <c r="E104" s="705"/>
      <c r="F104" s="705"/>
      <c r="G104" s="321" t="s">
        <v>12</v>
      </c>
      <c r="H104" s="343">
        <v>100</v>
      </c>
      <c r="I104" s="334"/>
      <c r="J104" s="335"/>
      <c r="K104" s="334"/>
      <c r="L104" s="334"/>
      <c r="M104" s="334"/>
      <c r="N104" s="334"/>
      <c r="O104" s="334"/>
      <c r="P104" s="334"/>
      <c r="Q104" s="334"/>
      <c r="R104" s="336"/>
      <c r="S104" s="336"/>
      <c r="T104" s="336"/>
      <c r="U104" s="334"/>
      <c r="V104" s="334"/>
      <c r="W104" s="334"/>
      <c r="X104" s="479"/>
      <c r="Y104" s="373">
        <v>100</v>
      </c>
      <c r="Z104" s="373">
        <f>+Z100</f>
        <v>100</v>
      </c>
      <c r="AA104" s="491">
        <f>+AA100</f>
        <v>100</v>
      </c>
      <c r="AB104" s="491">
        <f t="shared" ref="AB104:AD104" si="27">+AB100</f>
        <v>0</v>
      </c>
      <c r="AC104" s="491">
        <f t="shared" si="27"/>
        <v>0</v>
      </c>
      <c r="AD104" s="491">
        <f t="shared" si="27"/>
        <v>0</v>
      </c>
      <c r="AE104" s="343"/>
      <c r="AF104" s="343"/>
      <c r="AG104" s="319"/>
      <c r="AH104" s="343"/>
      <c r="AI104" s="343"/>
      <c r="AJ104" s="343"/>
      <c r="AK104" s="491">
        <f t="shared" ref="AK104" si="28">+AK100</f>
        <v>0</v>
      </c>
      <c r="AL104" s="376"/>
      <c r="AM104" s="376"/>
      <c r="AN104" s="372"/>
      <c r="AO104" s="496">
        <v>0</v>
      </c>
      <c r="AP104" s="496">
        <v>0</v>
      </c>
      <c r="AQ104" s="712"/>
      <c r="AR104" s="693"/>
      <c r="AS104" s="693"/>
      <c r="AT104" s="709"/>
      <c r="AU104" s="702"/>
    </row>
    <row r="105" spans="1:49" s="39" customFormat="1" ht="23.25" customHeight="1" thickBot="1" x14ac:dyDescent="0.25">
      <c r="A105" s="691"/>
      <c r="B105" s="716"/>
      <c r="C105" s="694"/>
      <c r="D105" s="706"/>
      <c r="E105" s="706"/>
      <c r="F105" s="706"/>
      <c r="G105" s="345" t="s">
        <v>13</v>
      </c>
      <c r="H105" s="346">
        <v>550218000</v>
      </c>
      <c r="I105" s="347"/>
      <c r="J105" s="348"/>
      <c r="K105" s="347"/>
      <c r="L105" s="347"/>
      <c r="M105" s="347"/>
      <c r="N105" s="347"/>
      <c r="O105" s="347"/>
      <c r="P105" s="347"/>
      <c r="Q105" s="347"/>
      <c r="R105" s="349"/>
      <c r="S105" s="349"/>
      <c r="T105" s="349"/>
      <c r="U105" s="347"/>
      <c r="V105" s="347"/>
      <c r="W105" s="347"/>
      <c r="X105" s="483"/>
      <c r="Y105" s="346">
        <v>550218000</v>
      </c>
      <c r="Z105" s="346">
        <v>550218000</v>
      </c>
      <c r="AA105" s="346">
        <v>550218000</v>
      </c>
      <c r="AB105" s="351"/>
      <c r="AC105" s="351"/>
      <c r="AD105" s="351"/>
      <c r="AE105" s="351"/>
      <c r="AF105" s="351"/>
      <c r="AG105" s="353"/>
      <c r="AH105" s="351"/>
      <c r="AI105" s="351"/>
      <c r="AJ105" s="351"/>
      <c r="AK105" s="351">
        <v>0</v>
      </c>
      <c r="AL105" s="351"/>
      <c r="AM105" s="351"/>
      <c r="AN105" s="499"/>
      <c r="AO105" s="500">
        <v>0</v>
      </c>
      <c r="AP105" s="500">
        <v>0</v>
      </c>
      <c r="AQ105" s="713"/>
      <c r="AR105" s="694"/>
      <c r="AS105" s="694"/>
      <c r="AT105" s="710"/>
      <c r="AU105" s="703"/>
    </row>
    <row r="106" spans="1:49" s="40" customFormat="1" ht="31.5" customHeight="1" x14ac:dyDescent="0.2">
      <c r="A106" s="741" t="s">
        <v>14</v>
      </c>
      <c r="B106" s="742"/>
      <c r="C106" s="742"/>
      <c r="D106" s="742"/>
      <c r="E106" s="742"/>
      <c r="F106" s="743"/>
      <c r="G106" s="501" t="s">
        <v>9</v>
      </c>
      <c r="H106" s="502">
        <f>H101+H95+H89+H83+H77+H71+H65+H59+H53+H47+H41+H35+H29+H23+H17+H11</f>
        <v>89106453678.5</v>
      </c>
      <c r="I106" s="502">
        <f t="shared" ref="I106:AN106" si="29">I101+I95+I89+I83+I77+I71+I65+I59+I53+I47+I41+I35+I29+I23+I17+I11</f>
        <v>9202587595.8999996</v>
      </c>
      <c r="J106" s="502">
        <f t="shared" si="29"/>
        <v>9202587595.8999996</v>
      </c>
      <c r="K106" s="502">
        <f t="shared" si="29"/>
        <v>8815435580</v>
      </c>
      <c r="L106" s="502">
        <f t="shared" si="29"/>
        <v>7605977666</v>
      </c>
      <c r="M106" s="502">
        <f t="shared" si="29"/>
        <v>23740059000</v>
      </c>
      <c r="N106" s="502">
        <f t="shared" si="29"/>
        <v>23740059000</v>
      </c>
      <c r="O106" s="502">
        <f t="shared" si="29"/>
        <v>23740059000</v>
      </c>
      <c r="P106" s="502">
        <f t="shared" si="29"/>
        <v>23736059000</v>
      </c>
      <c r="Q106" s="502">
        <f t="shared" si="29"/>
        <v>23248862200</v>
      </c>
      <c r="R106" s="502">
        <f t="shared" si="29"/>
        <v>13299050143</v>
      </c>
      <c r="S106" s="502">
        <f t="shared" si="29"/>
        <v>29083799000</v>
      </c>
      <c r="T106" s="502">
        <f t="shared" si="29"/>
        <v>29083799000</v>
      </c>
      <c r="U106" s="502">
        <f t="shared" si="29"/>
        <v>28989441000</v>
      </c>
      <c r="V106" s="502">
        <f t="shared" si="29"/>
        <v>33252437987</v>
      </c>
      <c r="W106" s="502">
        <f t="shared" si="29"/>
        <v>33122392027</v>
      </c>
      <c r="X106" s="502">
        <f t="shared" si="29"/>
        <v>31205444869.5</v>
      </c>
      <c r="Y106" s="503">
        <f t="shared" si="29"/>
        <v>23732627000</v>
      </c>
      <c r="Z106" s="503">
        <f t="shared" si="29"/>
        <v>23732627000</v>
      </c>
      <c r="AA106" s="502">
        <f t="shared" si="29"/>
        <v>23732627000</v>
      </c>
      <c r="AB106" s="502">
        <f t="shared" si="29"/>
        <v>0</v>
      </c>
      <c r="AC106" s="502">
        <f t="shared" si="29"/>
        <v>0</v>
      </c>
      <c r="AD106" s="502">
        <f t="shared" si="29"/>
        <v>14276935640</v>
      </c>
      <c r="AE106" s="502">
        <f t="shared" si="29"/>
        <v>13263354000</v>
      </c>
      <c r="AF106" s="502">
        <f t="shared" si="29"/>
        <v>0</v>
      </c>
      <c r="AG106" s="502">
        <f t="shared" si="29"/>
        <v>0</v>
      </c>
      <c r="AH106" s="502">
        <f t="shared" si="29"/>
        <v>0</v>
      </c>
      <c r="AI106" s="502">
        <f t="shared" si="29"/>
        <v>0</v>
      </c>
      <c r="AJ106" s="502">
        <f>AJ101+AJ95+AJ89+AJ83+AJ77+AJ71+AJ65+AJ59+AJ53+AJ47+AJ41+AJ35+AJ29+AJ23+AJ17+AJ11</f>
        <v>0</v>
      </c>
      <c r="AK106" s="502">
        <f t="shared" si="29"/>
        <v>2190797101</v>
      </c>
      <c r="AL106" s="502">
        <f t="shared" si="29"/>
        <v>14276935640</v>
      </c>
      <c r="AM106" s="502">
        <f t="shared" si="29"/>
        <v>0</v>
      </c>
      <c r="AN106" s="502">
        <f t="shared" si="29"/>
        <v>0</v>
      </c>
      <c r="AO106" s="504">
        <f>X106/V106</f>
        <v>0.93844081091737486</v>
      </c>
      <c r="AP106" s="505"/>
      <c r="AQ106" s="764"/>
      <c r="AR106" s="765"/>
      <c r="AS106" s="765"/>
      <c r="AT106" s="765"/>
      <c r="AU106" s="766"/>
    </row>
    <row r="107" spans="1:49" s="40" customFormat="1" ht="28.5" customHeight="1" x14ac:dyDescent="0.2">
      <c r="A107" s="741"/>
      <c r="B107" s="742"/>
      <c r="C107" s="742"/>
      <c r="D107" s="742"/>
      <c r="E107" s="742"/>
      <c r="F107" s="743"/>
      <c r="G107" s="309" t="s">
        <v>11</v>
      </c>
      <c r="H107" s="506">
        <f>H103+H97+H91+H79+H85+H73+H67+H61+H55+H49+H43+H37+H31+H25+H19+H13</f>
        <v>26731863460.257381</v>
      </c>
      <c r="I107" s="506">
        <f t="shared" ref="I107:AN107" si="30">I103+I97+I91+I79+I85+I73+I67+I61+I55+I49+I43+I37+I31+I25+I19+I13</f>
        <v>0</v>
      </c>
      <c r="J107" s="506">
        <f t="shared" si="30"/>
        <v>0</v>
      </c>
      <c r="K107" s="506">
        <f t="shared" si="30"/>
        <v>0</v>
      </c>
      <c r="L107" s="506">
        <f t="shared" si="30"/>
        <v>0</v>
      </c>
      <c r="M107" s="506">
        <f t="shared" si="30"/>
        <v>5584606952</v>
      </c>
      <c r="N107" s="506">
        <f t="shared" si="30"/>
        <v>5584606952</v>
      </c>
      <c r="O107" s="506">
        <f t="shared" si="30"/>
        <v>5584606952</v>
      </c>
      <c r="P107" s="506">
        <f t="shared" si="30"/>
        <v>5575286230</v>
      </c>
      <c r="Q107" s="506">
        <f t="shared" si="30"/>
        <v>5535225261</v>
      </c>
      <c r="R107" s="506">
        <f t="shared" si="30"/>
        <v>5337514428</v>
      </c>
      <c r="S107" s="506">
        <f t="shared" si="30"/>
        <v>5658042716</v>
      </c>
      <c r="T107" s="506">
        <f t="shared" si="30"/>
        <v>5658042716</v>
      </c>
      <c r="U107" s="506">
        <f t="shared" si="30"/>
        <v>5658042716</v>
      </c>
      <c r="V107" s="506">
        <f t="shared" si="30"/>
        <v>5648572483</v>
      </c>
      <c r="W107" s="506">
        <f t="shared" si="30"/>
        <v>5636801368</v>
      </c>
      <c r="X107" s="506">
        <f t="shared" si="30"/>
        <v>5511969772.2243176</v>
      </c>
      <c r="Y107" s="507">
        <f t="shared" si="30"/>
        <v>15882716804</v>
      </c>
      <c r="Z107" s="508">
        <f t="shared" si="30"/>
        <v>15882379259.796362</v>
      </c>
      <c r="AA107" s="509">
        <f t="shared" si="30"/>
        <v>15864153627</v>
      </c>
      <c r="AB107" s="509">
        <f t="shared" si="30"/>
        <v>991549498</v>
      </c>
      <c r="AC107" s="509">
        <f t="shared" si="30"/>
        <v>991549498</v>
      </c>
      <c r="AD107" s="509">
        <f t="shared" si="30"/>
        <v>9021088577</v>
      </c>
      <c r="AE107" s="509">
        <f t="shared" si="30"/>
        <v>0</v>
      </c>
      <c r="AF107" s="509">
        <f t="shared" si="30"/>
        <v>0</v>
      </c>
      <c r="AG107" s="509">
        <f t="shared" si="30"/>
        <v>0</v>
      </c>
      <c r="AH107" s="509">
        <f t="shared" si="30"/>
        <v>0</v>
      </c>
      <c r="AI107" s="509">
        <f t="shared" si="30"/>
        <v>0</v>
      </c>
      <c r="AJ107" s="509">
        <f t="shared" si="30"/>
        <v>0</v>
      </c>
      <c r="AK107" s="509">
        <f>AK103+AK97+AK91+AK79+AK85+AK73+AK67+AK61+AK55+AK49+AK43+AK37+AK31+AK25+AK19+AK13</f>
        <v>3250913337</v>
      </c>
      <c r="AL107" s="506">
        <f t="shared" si="30"/>
        <v>9021088577</v>
      </c>
      <c r="AM107" s="506">
        <f t="shared" si="30"/>
        <v>0</v>
      </c>
      <c r="AN107" s="506">
        <f t="shared" si="30"/>
        <v>0</v>
      </c>
      <c r="AO107" s="510">
        <f>X107/V107</f>
        <v>0.97581641889401205</v>
      </c>
      <c r="AP107" s="511"/>
      <c r="AQ107" s="767"/>
      <c r="AR107" s="768"/>
      <c r="AS107" s="768"/>
      <c r="AT107" s="768"/>
      <c r="AU107" s="769"/>
    </row>
    <row r="108" spans="1:49" s="40" customFormat="1" ht="35.25" customHeight="1" thickBot="1" x14ac:dyDescent="0.25">
      <c r="A108" s="744"/>
      <c r="B108" s="745"/>
      <c r="C108" s="745"/>
      <c r="D108" s="745"/>
      <c r="E108" s="745"/>
      <c r="F108" s="746"/>
      <c r="G108" s="512" t="s">
        <v>14</v>
      </c>
      <c r="H108" s="513">
        <f>H107+H106</f>
        <v>115838317138.75739</v>
      </c>
      <c r="I108" s="513">
        <f t="shared" ref="I108:AN108" si="31">I107+I106</f>
        <v>9202587595.8999996</v>
      </c>
      <c r="J108" s="513">
        <f t="shared" si="31"/>
        <v>9202587595.8999996</v>
      </c>
      <c r="K108" s="513">
        <f t="shared" si="31"/>
        <v>8815435580</v>
      </c>
      <c r="L108" s="513">
        <f t="shared" si="31"/>
        <v>7605977666</v>
      </c>
      <c r="M108" s="513">
        <f t="shared" si="31"/>
        <v>29324665952</v>
      </c>
      <c r="N108" s="513">
        <f t="shared" si="31"/>
        <v>29324665952</v>
      </c>
      <c r="O108" s="513">
        <f t="shared" si="31"/>
        <v>29324665952</v>
      </c>
      <c r="P108" s="513">
        <f t="shared" si="31"/>
        <v>29311345230</v>
      </c>
      <c r="Q108" s="513">
        <f t="shared" si="31"/>
        <v>28784087461</v>
      </c>
      <c r="R108" s="513">
        <f t="shared" si="31"/>
        <v>18636564571</v>
      </c>
      <c r="S108" s="513">
        <f t="shared" si="31"/>
        <v>34741841716</v>
      </c>
      <c r="T108" s="513">
        <f t="shared" si="31"/>
        <v>34741841716</v>
      </c>
      <c r="U108" s="513">
        <f t="shared" si="31"/>
        <v>34647483716</v>
      </c>
      <c r="V108" s="513">
        <f t="shared" si="31"/>
        <v>38901010470</v>
      </c>
      <c r="W108" s="513">
        <f t="shared" si="31"/>
        <v>38759193395</v>
      </c>
      <c r="X108" s="513">
        <f t="shared" si="31"/>
        <v>36717414641.724319</v>
      </c>
      <c r="Y108" s="514">
        <f t="shared" si="31"/>
        <v>39615343804</v>
      </c>
      <c r="Z108" s="514">
        <f t="shared" si="31"/>
        <v>39615006259.796364</v>
      </c>
      <c r="AA108" s="513">
        <f t="shared" si="31"/>
        <v>39596780627</v>
      </c>
      <c r="AB108" s="513">
        <f t="shared" si="31"/>
        <v>991549498</v>
      </c>
      <c r="AC108" s="513">
        <f t="shared" si="31"/>
        <v>991549498</v>
      </c>
      <c r="AD108" s="513">
        <f t="shared" si="31"/>
        <v>23298024217</v>
      </c>
      <c r="AE108" s="513">
        <f t="shared" si="31"/>
        <v>13263354000</v>
      </c>
      <c r="AF108" s="513">
        <f t="shared" si="31"/>
        <v>0</v>
      </c>
      <c r="AG108" s="513">
        <f t="shared" si="31"/>
        <v>0</v>
      </c>
      <c r="AH108" s="513">
        <f t="shared" si="31"/>
        <v>0</v>
      </c>
      <c r="AI108" s="513">
        <f t="shared" si="31"/>
        <v>0</v>
      </c>
      <c r="AJ108" s="513">
        <f t="shared" si="31"/>
        <v>0</v>
      </c>
      <c r="AK108" s="513">
        <f t="shared" si="31"/>
        <v>5441710438</v>
      </c>
      <c r="AL108" s="513">
        <f t="shared" si="31"/>
        <v>23298024217</v>
      </c>
      <c r="AM108" s="513">
        <f t="shared" si="31"/>
        <v>0</v>
      </c>
      <c r="AN108" s="513">
        <f t="shared" si="31"/>
        <v>0</v>
      </c>
      <c r="AO108" s="515"/>
      <c r="AP108" s="516"/>
      <c r="AQ108" s="770"/>
      <c r="AR108" s="771"/>
      <c r="AS108" s="771"/>
      <c r="AT108" s="771"/>
      <c r="AU108" s="772"/>
      <c r="AV108" s="2"/>
      <c r="AW108" s="2"/>
    </row>
    <row r="109" spans="1:49" x14ac:dyDescent="0.25">
      <c r="Y109" s="61"/>
      <c r="Z109" s="61"/>
      <c r="AK109" s="62"/>
      <c r="AL109" s="64"/>
    </row>
    <row r="110" spans="1:49" x14ac:dyDescent="0.25">
      <c r="Y110" s="61"/>
      <c r="Z110" s="65"/>
      <c r="AA110" s="64"/>
      <c r="AB110" s="42"/>
      <c r="AC110" s="42"/>
      <c r="AD110" s="32"/>
      <c r="AE110" s="32"/>
      <c r="AF110" s="32"/>
      <c r="AG110" s="32"/>
      <c r="AH110" s="32"/>
      <c r="AI110" s="32"/>
      <c r="AJ110" s="32"/>
      <c r="AM110" s="32"/>
      <c r="AN110" s="32"/>
    </row>
    <row r="111" spans="1:49" x14ac:dyDescent="0.25">
      <c r="G111" s="41" t="s">
        <v>126</v>
      </c>
      <c r="H111" s="32"/>
      <c r="I111" s="32"/>
      <c r="J111" s="32"/>
      <c r="K111" s="32"/>
      <c r="L111" s="32"/>
      <c r="M111" s="32"/>
      <c r="Y111" s="61"/>
      <c r="Z111" s="62"/>
      <c r="AA111" s="64"/>
      <c r="AB111" s="42"/>
      <c r="AC111" s="42"/>
      <c r="AD111" s="32"/>
      <c r="AE111" s="32"/>
      <c r="AF111" s="32"/>
      <c r="AG111" s="32"/>
      <c r="AH111" s="32"/>
      <c r="AI111" s="32"/>
      <c r="AJ111" s="32"/>
      <c r="AM111" s="32"/>
      <c r="AN111" s="32"/>
    </row>
    <row r="112" spans="1:49" ht="15.75" customHeight="1" x14ac:dyDescent="0.25">
      <c r="G112" s="30" t="s">
        <v>127</v>
      </c>
      <c r="H112" s="732" t="s">
        <v>128</v>
      </c>
      <c r="I112" s="732"/>
      <c r="J112" s="732"/>
      <c r="K112" s="732"/>
      <c r="L112" s="734" t="s">
        <v>129</v>
      </c>
      <c r="M112" s="734"/>
      <c r="N112" s="734"/>
      <c r="Z112" s="62"/>
      <c r="AA112" s="64"/>
      <c r="AB112" s="42"/>
      <c r="AC112" s="42"/>
      <c r="AD112" s="32"/>
      <c r="AE112" s="32"/>
      <c r="AF112" s="32"/>
      <c r="AG112" s="32"/>
      <c r="AH112" s="32"/>
      <c r="AI112" s="32"/>
      <c r="AJ112" s="32"/>
      <c r="AM112" s="32"/>
      <c r="AN112" s="32"/>
    </row>
    <row r="113" spans="7:40" x14ac:dyDescent="0.25">
      <c r="G113" s="31">
        <v>11</v>
      </c>
      <c r="H113" s="733" t="s">
        <v>130</v>
      </c>
      <c r="I113" s="733"/>
      <c r="J113" s="733"/>
      <c r="K113" s="733"/>
      <c r="L113" s="735" t="s">
        <v>132</v>
      </c>
      <c r="M113" s="735"/>
      <c r="N113" s="735"/>
      <c r="Y113" s="61"/>
      <c r="Z113" s="32"/>
      <c r="AA113" s="32"/>
      <c r="AB113" s="42"/>
      <c r="AC113" s="42"/>
      <c r="AD113" s="32"/>
      <c r="AE113" s="32"/>
      <c r="AF113" s="32"/>
      <c r="AG113" s="32"/>
      <c r="AH113" s="32"/>
      <c r="AI113" s="32"/>
      <c r="AJ113" s="32"/>
      <c r="AM113" s="32"/>
      <c r="AN113" s="32"/>
    </row>
    <row r="114" spans="7:40" x14ac:dyDescent="0.25">
      <c r="Z114" s="32"/>
      <c r="AA114" s="32"/>
      <c r="AB114" s="42"/>
      <c r="AC114" s="42"/>
      <c r="AD114" s="32"/>
      <c r="AE114" s="32"/>
      <c r="AF114" s="32"/>
      <c r="AG114" s="32"/>
      <c r="AH114" s="32"/>
      <c r="AI114" s="32"/>
      <c r="AJ114" s="32"/>
      <c r="AM114" s="32"/>
      <c r="AN114" s="32"/>
    </row>
    <row r="115" spans="7:40" x14ac:dyDescent="0.25">
      <c r="Y115" s="61"/>
      <c r="Z115" s="61"/>
      <c r="AA115" s="32"/>
      <c r="AB115" s="42"/>
      <c r="AC115" s="42"/>
      <c r="AD115" s="32"/>
      <c r="AE115" s="32"/>
      <c r="AF115" s="32"/>
      <c r="AG115" s="32"/>
      <c r="AH115" s="32"/>
      <c r="AI115" s="32"/>
      <c r="AJ115" s="32"/>
      <c r="AM115" s="32"/>
      <c r="AN115" s="32"/>
    </row>
    <row r="116" spans="7:40" x14ac:dyDescent="0.25">
      <c r="Y116" s="66"/>
      <c r="Z116" s="66"/>
      <c r="AA116" s="32"/>
      <c r="AB116" s="42"/>
      <c r="AC116" s="42"/>
      <c r="AD116" s="32"/>
      <c r="AE116" s="32"/>
      <c r="AF116" s="32"/>
      <c r="AG116" s="32"/>
      <c r="AH116" s="32"/>
      <c r="AI116" s="32"/>
      <c r="AJ116" s="32"/>
      <c r="AM116" s="32"/>
      <c r="AN116" s="32"/>
    </row>
    <row r="117" spans="7:40" x14ac:dyDescent="0.25">
      <c r="Z117" s="32"/>
      <c r="AA117" s="32"/>
      <c r="AB117" s="42"/>
      <c r="AC117" s="42"/>
      <c r="AD117" s="32"/>
      <c r="AE117" s="32"/>
      <c r="AF117" s="32"/>
      <c r="AG117" s="32"/>
      <c r="AH117" s="32"/>
      <c r="AI117" s="32"/>
      <c r="AJ117" s="32"/>
      <c r="AM117" s="32"/>
      <c r="AN117" s="32"/>
    </row>
    <row r="118" spans="7:40" x14ac:dyDescent="0.25">
      <c r="Z118" s="32"/>
      <c r="AA118" s="32"/>
      <c r="AB118" s="42"/>
      <c r="AC118" s="42"/>
      <c r="AD118" s="32"/>
      <c r="AE118" s="32"/>
      <c r="AF118" s="32"/>
      <c r="AG118" s="32"/>
      <c r="AH118" s="32"/>
      <c r="AI118" s="32"/>
      <c r="AJ118" s="32"/>
      <c r="AM118" s="32"/>
      <c r="AN118" s="32"/>
    </row>
  </sheetData>
  <mergeCells count="193">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Q28:AQ33"/>
    <mergeCell ref="AR28:AR33"/>
    <mergeCell ref="AS28:AS33"/>
    <mergeCell ref="AT28:AT33"/>
    <mergeCell ref="AU28:AU33"/>
    <mergeCell ref="B28:B33"/>
    <mergeCell ref="C28:C33"/>
    <mergeCell ref="D28:D33"/>
    <mergeCell ref="E28:E33"/>
    <mergeCell ref="F28:F33"/>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106:AU108"/>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AQ16:AQ21"/>
    <mergeCell ref="AR16:AR21"/>
    <mergeCell ref="AS16:AS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E8:AJ8"/>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AU100:AU105"/>
    <mergeCell ref="A100:A105"/>
    <mergeCell ref="B100:B105"/>
    <mergeCell ref="C100:C105"/>
    <mergeCell ref="D100:D105"/>
    <mergeCell ref="E100:E105"/>
    <mergeCell ref="AQ100:AQ105"/>
    <mergeCell ref="AR100:AR105"/>
    <mergeCell ref="AS100:AS105"/>
    <mergeCell ref="AT100:AT105"/>
    <mergeCell ref="F100:F105"/>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s>
  <printOptions horizontalCentered="1" verticalCentered="1"/>
  <pageMargins left="0" right="0" top="0" bottom="0.59055118110236227" header="0.31496062992125984" footer="0"/>
  <pageSetup scale="50" fitToHeight="0" orientation="landscape" r:id="rId1"/>
  <headerFooter>
    <oddFooter>&amp;C&amp;G</oddFoot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'http://172.22.1.31/Documents and Settings/DIANA.OVIEDO/Escritorio/AJUSTES PROCEDIMIENTOS JUNIO 3/Procedimiento 02/Documents and Settings/Andre/My Documents/Downloads/Territorializacion/Formatos de Territorializacion a 31_12_2009/[285_V2.xls]GESTIÓN'!#REF!</xm:f>
          </x14:formula1>
          <xm:sqref>D94:D105 D52:D87 D34:D45 D16:D27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73"/>
  <sheetViews>
    <sheetView zoomScale="69" zoomScaleNormal="69" workbookViewId="0">
      <selection activeCell="D5" sqref="D5:V5"/>
    </sheetView>
  </sheetViews>
  <sheetFormatPr baseColWidth="10" defaultRowHeight="46.5" customHeight="1" x14ac:dyDescent="0.25"/>
  <cols>
    <col min="1" max="1" width="13.140625" style="52" customWidth="1"/>
    <col min="2" max="2" width="15.85546875" style="52" customWidth="1"/>
    <col min="3" max="3" width="19.140625" style="55" customWidth="1"/>
    <col min="4" max="4" width="7.28515625" style="52" customWidth="1"/>
    <col min="5" max="5" width="6.42578125" style="52" customWidth="1"/>
    <col min="6" max="6" width="7.42578125" style="52" customWidth="1"/>
    <col min="7" max="9" width="7.140625" style="52" customWidth="1"/>
    <col min="10" max="10" width="9.28515625" style="52" customWidth="1"/>
    <col min="11" max="11" width="9" style="52" customWidth="1"/>
    <col min="12" max="12" width="10.140625" style="52" customWidth="1"/>
    <col min="13" max="13" width="9.28515625" style="52" customWidth="1"/>
    <col min="14" max="15" width="9.28515625" style="54" customWidth="1"/>
    <col min="16" max="18" width="9.5703125" style="54" customWidth="1"/>
    <col min="19" max="19" width="7.7109375" style="54" customWidth="1"/>
    <col min="20" max="20" width="9.28515625" style="54" customWidth="1"/>
    <col min="21" max="21" width="10.140625" style="54" customWidth="1"/>
    <col min="22" max="22" width="42.7109375" style="49" customWidth="1"/>
    <col min="23" max="33" width="11.42578125" style="49"/>
    <col min="34" max="16384" width="11.42578125" style="52"/>
  </cols>
  <sheetData>
    <row r="1" spans="1:22" s="47" customFormat="1" ht="46.5" customHeight="1" x14ac:dyDescent="0.25">
      <c r="A1" s="747"/>
      <c r="B1" s="748"/>
      <c r="C1" s="748"/>
      <c r="D1" s="827" t="s">
        <v>135</v>
      </c>
      <c r="E1" s="828"/>
      <c r="F1" s="828"/>
      <c r="G1" s="828"/>
      <c r="H1" s="828"/>
      <c r="I1" s="828"/>
      <c r="J1" s="828"/>
      <c r="K1" s="828"/>
      <c r="L1" s="828"/>
      <c r="M1" s="828"/>
      <c r="N1" s="828"/>
      <c r="O1" s="828"/>
      <c r="P1" s="828"/>
      <c r="Q1" s="828"/>
      <c r="R1" s="828"/>
      <c r="S1" s="828"/>
      <c r="T1" s="828"/>
      <c r="U1" s="828"/>
      <c r="V1" s="829"/>
    </row>
    <row r="2" spans="1:22" s="47" customFormat="1" ht="46.5" customHeight="1" x14ac:dyDescent="0.25">
      <c r="A2" s="682"/>
      <c r="B2" s="683"/>
      <c r="C2" s="683"/>
      <c r="D2" s="830" t="s">
        <v>134</v>
      </c>
      <c r="E2" s="831"/>
      <c r="F2" s="831"/>
      <c r="G2" s="831"/>
      <c r="H2" s="831"/>
      <c r="I2" s="831"/>
      <c r="J2" s="831"/>
      <c r="K2" s="831"/>
      <c r="L2" s="831"/>
      <c r="M2" s="831"/>
      <c r="N2" s="831"/>
      <c r="O2" s="831"/>
      <c r="P2" s="831"/>
      <c r="Q2" s="831"/>
      <c r="R2" s="831"/>
      <c r="S2" s="831"/>
      <c r="T2" s="831"/>
      <c r="U2" s="831"/>
      <c r="V2" s="832"/>
    </row>
    <row r="3" spans="1:22" s="47" customFormat="1" ht="46.5" customHeight="1" thickBot="1" x14ac:dyDescent="0.3">
      <c r="A3" s="751"/>
      <c r="B3" s="752"/>
      <c r="C3" s="752"/>
      <c r="D3" s="846" t="s">
        <v>124</v>
      </c>
      <c r="E3" s="661"/>
      <c r="F3" s="661"/>
      <c r="G3" s="661"/>
      <c r="H3" s="661"/>
      <c r="I3" s="661"/>
      <c r="J3" s="661"/>
      <c r="K3" s="661"/>
      <c r="L3" s="661"/>
      <c r="M3" s="661"/>
      <c r="N3" s="661"/>
      <c r="O3" s="661"/>
      <c r="P3" s="661"/>
      <c r="Q3" s="661"/>
      <c r="R3" s="661"/>
      <c r="S3" s="661"/>
      <c r="T3" s="661"/>
      <c r="U3" s="662"/>
      <c r="V3" s="25" t="s">
        <v>125</v>
      </c>
    </row>
    <row r="4" spans="1:22" s="47" customFormat="1" ht="46.5" customHeight="1" thickBot="1" x14ac:dyDescent="0.3">
      <c r="A4" s="840" t="s">
        <v>0</v>
      </c>
      <c r="B4" s="841"/>
      <c r="C4" s="842"/>
      <c r="D4" s="839" t="s">
        <v>143</v>
      </c>
      <c r="E4" s="839"/>
      <c r="F4" s="839"/>
      <c r="G4" s="839"/>
      <c r="H4" s="839"/>
      <c r="I4" s="839"/>
      <c r="J4" s="839"/>
      <c r="K4" s="839"/>
      <c r="L4" s="839"/>
      <c r="M4" s="839"/>
      <c r="N4" s="839"/>
      <c r="O4" s="839"/>
      <c r="P4" s="839"/>
      <c r="Q4" s="839"/>
      <c r="R4" s="839"/>
      <c r="S4" s="839"/>
      <c r="T4" s="839"/>
      <c r="U4" s="839"/>
      <c r="V4" s="839"/>
    </row>
    <row r="5" spans="1:22" s="47" customFormat="1" ht="46.5" customHeight="1" thickBot="1" x14ac:dyDescent="0.3">
      <c r="A5" s="754" t="s">
        <v>2</v>
      </c>
      <c r="B5" s="755"/>
      <c r="C5" s="838"/>
      <c r="D5" s="839" t="s">
        <v>231</v>
      </c>
      <c r="E5" s="839"/>
      <c r="F5" s="839"/>
      <c r="G5" s="839"/>
      <c r="H5" s="839"/>
      <c r="I5" s="839"/>
      <c r="J5" s="839"/>
      <c r="K5" s="839"/>
      <c r="L5" s="839"/>
      <c r="M5" s="839"/>
      <c r="N5" s="839"/>
      <c r="O5" s="839"/>
      <c r="P5" s="839"/>
      <c r="Q5" s="839"/>
      <c r="R5" s="839"/>
      <c r="S5" s="839"/>
      <c r="T5" s="839"/>
      <c r="U5" s="839"/>
      <c r="V5" s="839"/>
    </row>
    <row r="6" spans="1:22" s="48" customFormat="1" ht="46.5" customHeight="1" x14ac:dyDescent="0.25">
      <c r="A6" s="843" t="s">
        <v>56</v>
      </c>
      <c r="B6" s="837" t="s">
        <v>57</v>
      </c>
      <c r="C6" s="833" t="s">
        <v>58</v>
      </c>
      <c r="D6" s="835" t="s">
        <v>59</v>
      </c>
      <c r="E6" s="836"/>
      <c r="F6" s="837" t="s">
        <v>446</v>
      </c>
      <c r="G6" s="837"/>
      <c r="H6" s="837"/>
      <c r="I6" s="837"/>
      <c r="J6" s="837"/>
      <c r="K6" s="837"/>
      <c r="L6" s="837"/>
      <c r="M6" s="837"/>
      <c r="N6" s="837"/>
      <c r="O6" s="837"/>
      <c r="P6" s="837"/>
      <c r="Q6" s="837"/>
      <c r="R6" s="837"/>
      <c r="S6" s="837"/>
      <c r="T6" s="837" t="s">
        <v>63</v>
      </c>
      <c r="U6" s="837"/>
      <c r="V6" s="849" t="s">
        <v>559</v>
      </c>
    </row>
    <row r="7" spans="1:22" s="48" customFormat="1" ht="46.5" customHeight="1" thickBot="1" x14ac:dyDescent="0.3">
      <c r="A7" s="844"/>
      <c r="B7" s="845"/>
      <c r="C7" s="834"/>
      <c r="D7" s="44" t="s">
        <v>60</v>
      </c>
      <c r="E7" s="44" t="s">
        <v>61</v>
      </c>
      <c r="F7" s="44" t="s">
        <v>62</v>
      </c>
      <c r="G7" s="45" t="s">
        <v>15</v>
      </c>
      <c r="H7" s="45" t="s">
        <v>16</v>
      </c>
      <c r="I7" s="45" t="s">
        <v>17</v>
      </c>
      <c r="J7" s="45" t="s">
        <v>18</v>
      </c>
      <c r="K7" s="45" t="s">
        <v>19</v>
      </c>
      <c r="L7" s="45" t="s">
        <v>20</v>
      </c>
      <c r="M7" s="45" t="s">
        <v>21</v>
      </c>
      <c r="N7" s="45" t="s">
        <v>22</v>
      </c>
      <c r="O7" s="45" t="s">
        <v>23</v>
      </c>
      <c r="P7" s="45" t="s">
        <v>24</v>
      </c>
      <c r="Q7" s="45" t="s">
        <v>25</v>
      </c>
      <c r="R7" s="45" t="s">
        <v>26</v>
      </c>
      <c r="S7" s="46" t="s">
        <v>27</v>
      </c>
      <c r="T7" s="46" t="s">
        <v>64</v>
      </c>
      <c r="U7" s="46" t="s">
        <v>65</v>
      </c>
      <c r="V7" s="850"/>
    </row>
    <row r="8" spans="1:22" s="17" customFormat="1" ht="46.5" customHeight="1" x14ac:dyDescent="0.25">
      <c r="A8" s="799" t="s">
        <v>232</v>
      </c>
      <c r="B8" s="801" t="s">
        <v>233</v>
      </c>
      <c r="C8" s="802" t="s">
        <v>234</v>
      </c>
      <c r="D8" s="804" t="s">
        <v>144</v>
      </c>
      <c r="E8" s="804"/>
      <c r="F8" s="10" t="s">
        <v>28</v>
      </c>
      <c r="G8" s="282">
        <v>0.33329999999999999</v>
      </c>
      <c r="H8" s="282">
        <v>0.33329999999999999</v>
      </c>
      <c r="I8" s="282">
        <v>0.33339999999999997</v>
      </c>
      <c r="J8" s="282"/>
      <c r="K8" s="282"/>
      <c r="L8" s="282"/>
      <c r="M8" s="282"/>
      <c r="N8" s="282"/>
      <c r="O8" s="282"/>
      <c r="P8" s="282"/>
      <c r="Q8" s="282"/>
      <c r="R8" s="282"/>
      <c r="S8" s="552">
        <f>SUM(G8:R8)</f>
        <v>1</v>
      </c>
      <c r="T8" s="818">
        <f>SUM(U8:U13)</f>
        <v>1.2999999999999999E-2</v>
      </c>
      <c r="U8" s="847">
        <v>0.01</v>
      </c>
      <c r="V8" s="848" t="s">
        <v>469</v>
      </c>
    </row>
    <row r="9" spans="1:22" s="17" customFormat="1" ht="46.5" customHeight="1" thickBot="1" x14ac:dyDescent="0.3">
      <c r="A9" s="815"/>
      <c r="B9" s="797"/>
      <c r="C9" s="812"/>
      <c r="D9" s="790"/>
      <c r="E9" s="790"/>
      <c r="F9" s="11" t="s">
        <v>29</v>
      </c>
      <c r="G9" s="283">
        <v>0.33329999999999999</v>
      </c>
      <c r="H9" s="283">
        <v>0.33329999999999999</v>
      </c>
      <c r="I9" s="283">
        <v>0.33339999999999997</v>
      </c>
      <c r="J9" s="283"/>
      <c r="K9" s="283"/>
      <c r="L9" s="283"/>
      <c r="M9" s="283"/>
      <c r="N9" s="283"/>
      <c r="O9" s="283"/>
      <c r="P9" s="283"/>
      <c r="Q9" s="283"/>
      <c r="R9" s="283"/>
      <c r="S9" s="553">
        <f>SUM(G9:R9)</f>
        <v>1</v>
      </c>
      <c r="T9" s="819"/>
      <c r="U9" s="813"/>
      <c r="V9" s="794"/>
    </row>
    <row r="10" spans="1:22" s="17" customFormat="1" ht="46.5" customHeight="1" x14ac:dyDescent="0.25">
      <c r="A10" s="815"/>
      <c r="B10" s="797"/>
      <c r="C10" s="812" t="s">
        <v>236</v>
      </c>
      <c r="D10" s="790" t="s">
        <v>144</v>
      </c>
      <c r="E10" s="790"/>
      <c r="F10" s="21" t="s">
        <v>28</v>
      </c>
      <c r="G10" s="284">
        <v>0</v>
      </c>
      <c r="H10" s="284">
        <v>0</v>
      </c>
      <c r="I10" s="284">
        <v>0</v>
      </c>
      <c r="J10" s="284">
        <v>0.2</v>
      </c>
      <c r="K10" s="284">
        <v>0.2</v>
      </c>
      <c r="L10" s="284">
        <v>0.1</v>
      </c>
      <c r="M10" s="284">
        <v>0.1</v>
      </c>
      <c r="N10" s="284">
        <v>0.1</v>
      </c>
      <c r="O10" s="284">
        <v>0.1</v>
      </c>
      <c r="P10" s="284">
        <v>0.1</v>
      </c>
      <c r="Q10" s="284">
        <v>0.1</v>
      </c>
      <c r="R10" s="284">
        <v>0</v>
      </c>
      <c r="S10" s="552">
        <f>SUM(G10:R10)</f>
        <v>0.99999999999999989</v>
      </c>
      <c r="T10" s="819"/>
      <c r="U10" s="813">
        <f>0.15%</f>
        <v>1.5E-3</v>
      </c>
      <c r="V10" s="851" t="s">
        <v>470</v>
      </c>
    </row>
    <row r="11" spans="1:22" s="17" customFormat="1" ht="46.5" customHeight="1" thickBot="1" x14ac:dyDescent="0.3">
      <c r="A11" s="815"/>
      <c r="B11" s="797"/>
      <c r="C11" s="812"/>
      <c r="D11" s="790"/>
      <c r="E11" s="790"/>
      <c r="F11" s="11" t="s">
        <v>29</v>
      </c>
      <c r="G11" s="283">
        <v>0</v>
      </c>
      <c r="H11" s="283">
        <v>0</v>
      </c>
      <c r="I11" s="283">
        <v>0</v>
      </c>
      <c r="J11" s="554">
        <v>0</v>
      </c>
      <c r="K11" s="554">
        <v>0</v>
      </c>
      <c r="L11" s="554">
        <v>0</v>
      </c>
      <c r="M11" s="283"/>
      <c r="N11" s="285"/>
      <c r="O11" s="285"/>
      <c r="P11" s="283"/>
      <c r="Q11" s="283"/>
      <c r="R11" s="283"/>
      <c r="S11" s="553">
        <f>SUM(G11:R11)</f>
        <v>0</v>
      </c>
      <c r="T11" s="819"/>
      <c r="U11" s="813"/>
      <c r="V11" s="794"/>
    </row>
    <row r="12" spans="1:22" s="17" customFormat="1" ht="46.5" customHeight="1" x14ac:dyDescent="0.25">
      <c r="A12" s="815"/>
      <c r="B12" s="797"/>
      <c r="C12" s="812" t="s">
        <v>237</v>
      </c>
      <c r="D12" s="790" t="s">
        <v>144</v>
      </c>
      <c r="E12" s="790"/>
      <c r="F12" s="21" t="s">
        <v>28</v>
      </c>
      <c r="G12" s="286">
        <v>0</v>
      </c>
      <c r="H12" s="286">
        <v>0</v>
      </c>
      <c r="I12" s="286">
        <v>0.15</v>
      </c>
      <c r="J12" s="286">
        <v>0.15</v>
      </c>
      <c r="K12" s="286">
        <v>0.15</v>
      </c>
      <c r="L12" s="286">
        <v>0.15</v>
      </c>
      <c r="M12" s="286">
        <v>0.1</v>
      </c>
      <c r="N12" s="286">
        <v>0.1</v>
      </c>
      <c r="O12" s="286">
        <v>0.1</v>
      </c>
      <c r="P12" s="286">
        <v>0.1</v>
      </c>
      <c r="Q12" s="286"/>
      <c r="R12" s="286"/>
      <c r="S12" s="552">
        <f t="shared" ref="S12" si="0">SUM(G12:R12)</f>
        <v>0.99999999999999989</v>
      </c>
      <c r="T12" s="819"/>
      <c r="U12" s="813">
        <f>0.15%</f>
        <v>1.5E-3</v>
      </c>
      <c r="V12" s="851" t="s">
        <v>477</v>
      </c>
    </row>
    <row r="13" spans="1:22" s="17" customFormat="1" ht="46.5" customHeight="1" thickBot="1" x14ac:dyDescent="0.3">
      <c r="A13" s="815"/>
      <c r="B13" s="797"/>
      <c r="C13" s="812"/>
      <c r="D13" s="790"/>
      <c r="E13" s="790"/>
      <c r="F13" s="11" t="s">
        <v>29</v>
      </c>
      <c r="G13" s="283">
        <v>0</v>
      </c>
      <c r="H13" s="283">
        <v>0</v>
      </c>
      <c r="I13" s="283">
        <v>0.15</v>
      </c>
      <c r="J13" s="554">
        <v>0.15</v>
      </c>
      <c r="K13" s="554">
        <v>0.15</v>
      </c>
      <c r="L13" s="554">
        <v>0.15</v>
      </c>
      <c r="M13" s="285"/>
      <c r="N13" s="285"/>
      <c r="O13" s="285"/>
      <c r="P13" s="283"/>
      <c r="Q13" s="283"/>
      <c r="R13" s="283"/>
      <c r="S13" s="553">
        <f>SUM(F13:O13)</f>
        <v>0.6</v>
      </c>
      <c r="T13" s="819"/>
      <c r="U13" s="813"/>
      <c r="V13" s="794"/>
    </row>
    <row r="14" spans="1:22" s="17" customFormat="1" ht="46.5" customHeight="1" x14ac:dyDescent="0.25">
      <c r="A14" s="815"/>
      <c r="B14" s="797" t="s">
        <v>238</v>
      </c>
      <c r="C14" s="812" t="s">
        <v>239</v>
      </c>
      <c r="D14" s="790" t="s">
        <v>144</v>
      </c>
      <c r="E14" s="790"/>
      <c r="F14" s="21" t="s">
        <v>28</v>
      </c>
      <c r="G14" s="282">
        <v>0.14000000000000001</v>
      </c>
      <c r="H14" s="282">
        <v>0.16</v>
      </c>
      <c r="I14" s="282">
        <v>0.12</v>
      </c>
      <c r="J14" s="282">
        <v>0.12</v>
      </c>
      <c r="K14" s="282">
        <v>0.12</v>
      </c>
      <c r="L14" s="282">
        <v>0.12</v>
      </c>
      <c r="M14" s="282">
        <v>0.06</v>
      </c>
      <c r="N14" s="282">
        <v>0.06</v>
      </c>
      <c r="O14" s="282">
        <v>0.06</v>
      </c>
      <c r="P14" s="282">
        <v>0.04</v>
      </c>
      <c r="Q14" s="282">
        <v>0</v>
      </c>
      <c r="R14" s="282">
        <v>0</v>
      </c>
      <c r="S14" s="552">
        <f t="shared" ref="S14" si="1">SUM(G14:R14)</f>
        <v>1.0000000000000002</v>
      </c>
      <c r="T14" s="819">
        <f>SUM(U14:U23)</f>
        <v>7.6999999999999999E-2</v>
      </c>
      <c r="U14" s="813">
        <f>1.54%</f>
        <v>1.54E-2</v>
      </c>
      <c r="V14" s="851" t="s">
        <v>491</v>
      </c>
    </row>
    <row r="15" spans="1:22" s="17" customFormat="1" ht="46.5" customHeight="1" thickBot="1" x14ac:dyDescent="0.3">
      <c r="A15" s="815"/>
      <c r="B15" s="797"/>
      <c r="C15" s="812"/>
      <c r="D15" s="790"/>
      <c r="E15" s="790"/>
      <c r="F15" s="11" t="s">
        <v>29</v>
      </c>
      <c r="G15" s="283">
        <v>0.14000000000000001</v>
      </c>
      <c r="H15" s="283">
        <v>0.16</v>
      </c>
      <c r="I15" s="283">
        <v>0.12</v>
      </c>
      <c r="J15" s="554">
        <v>0.12</v>
      </c>
      <c r="K15" s="554">
        <v>0.12</v>
      </c>
      <c r="L15" s="554">
        <v>0.12</v>
      </c>
      <c r="M15" s="285"/>
      <c r="N15" s="285"/>
      <c r="O15" s="285"/>
      <c r="P15" s="283"/>
      <c r="Q15" s="283"/>
      <c r="R15" s="283"/>
      <c r="S15" s="553">
        <f>SUM(G15:R15)</f>
        <v>0.78</v>
      </c>
      <c r="T15" s="819"/>
      <c r="U15" s="813"/>
      <c r="V15" s="794"/>
    </row>
    <row r="16" spans="1:22" s="17" customFormat="1" ht="46.5" customHeight="1" x14ac:dyDescent="0.25">
      <c r="A16" s="815"/>
      <c r="B16" s="797"/>
      <c r="C16" s="812" t="s">
        <v>240</v>
      </c>
      <c r="D16" s="790" t="s">
        <v>144</v>
      </c>
      <c r="E16" s="790"/>
      <c r="F16" s="21" t="s">
        <v>28</v>
      </c>
      <c r="G16" s="284">
        <v>0.12</v>
      </c>
      <c r="H16" s="284">
        <v>0.12</v>
      </c>
      <c r="I16" s="284">
        <v>0.12</v>
      </c>
      <c r="J16" s="284">
        <v>0.14000000000000001</v>
      </c>
      <c r="K16" s="284">
        <v>0.16</v>
      </c>
      <c r="L16" s="284">
        <v>0.12</v>
      </c>
      <c r="M16" s="284">
        <v>0.06</v>
      </c>
      <c r="N16" s="284">
        <v>0.06</v>
      </c>
      <c r="O16" s="284">
        <v>0.06</v>
      </c>
      <c r="P16" s="284">
        <v>0.04</v>
      </c>
      <c r="Q16" s="284">
        <v>0</v>
      </c>
      <c r="R16" s="284">
        <v>0</v>
      </c>
      <c r="S16" s="552">
        <f t="shared" ref="S16:S68" si="2">SUM(G16:R16)</f>
        <v>1.0000000000000002</v>
      </c>
      <c r="T16" s="819"/>
      <c r="U16" s="813">
        <f>1.54%</f>
        <v>1.54E-2</v>
      </c>
      <c r="V16" s="851" t="s">
        <v>494</v>
      </c>
    </row>
    <row r="17" spans="1:22" s="17" customFormat="1" ht="46.5" customHeight="1" thickBot="1" x14ac:dyDescent="0.3">
      <c r="A17" s="815"/>
      <c r="B17" s="797"/>
      <c r="C17" s="812"/>
      <c r="D17" s="790"/>
      <c r="E17" s="790"/>
      <c r="F17" s="11" t="s">
        <v>29</v>
      </c>
      <c r="G17" s="283">
        <v>0.12</v>
      </c>
      <c r="H17" s="283">
        <v>0.12</v>
      </c>
      <c r="I17" s="283">
        <v>0.12</v>
      </c>
      <c r="J17" s="554">
        <v>0.14000000000000001</v>
      </c>
      <c r="K17" s="554">
        <v>0.16</v>
      </c>
      <c r="L17" s="554">
        <v>0.12</v>
      </c>
      <c r="M17" s="285"/>
      <c r="N17" s="285"/>
      <c r="O17" s="285"/>
      <c r="P17" s="287"/>
      <c r="Q17" s="283"/>
      <c r="R17" s="283"/>
      <c r="S17" s="553">
        <f>SUM(G17:R17)</f>
        <v>0.78</v>
      </c>
      <c r="T17" s="819"/>
      <c r="U17" s="813"/>
      <c r="V17" s="794"/>
    </row>
    <row r="18" spans="1:22" s="17" customFormat="1" ht="46.5" customHeight="1" x14ac:dyDescent="0.25">
      <c r="A18" s="815"/>
      <c r="B18" s="797"/>
      <c r="C18" s="812" t="s">
        <v>241</v>
      </c>
      <c r="D18" s="790" t="s">
        <v>144</v>
      </c>
      <c r="E18" s="790"/>
      <c r="F18" s="21" t="s">
        <v>28</v>
      </c>
      <c r="G18" s="284">
        <v>0</v>
      </c>
      <c r="H18" s="284">
        <v>0</v>
      </c>
      <c r="I18" s="284">
        <v>0.22</v>
      </c>
      <c r="J18" s="284">
        <v>0.2</v>
      </c>
      <c r="K18" s="284">
        <v>0.2</v>
      </c>
      <c r="L18" s="284">
        <v>0.16</v>
      </c>
      <c r="M18" s="284">
        <v>0.06</v>
      </c>
      <c r="N18" s="284">
        <v>0.06</v>
      </c>
      <c r="O18" s="284">
        <v>0.06</v>
      </c>
      <c r="P18" s="284">
        <v>0.04</v>
      </c>
      <c r="Q18" s="284">
        <v>0</v>
      </c>
      <c r="R18" s="284">
        <v>0</v>
      </c>
      <c r="S18" s="552">
        <f>SUM(G18:R18)</f>
        <v>1.0000000000000002</v>
      </c>
      <c r="T18" s="819"/>
      <c r="U18" s="813">
        <f>1.54%</f>
        <v>1.54E-2</v>
      </c>
      <c r="V18" s="851" t="s">
        <v>492</v>
      </c>
    </row>
    <row r="19" spans="1:22" s="17" customFormat="1" ht="46.5" customHeight="1" thickBot="1" x14ac:dyDescent="0.3">
      <c r="A19" s="815"/>
      <c r="B19" s="797"/>
      <c r="C19" s="812"/>
      <c r="D19" s="790"/>
      <c r="E19" s="790"/>
      <c r="F19" s="11" t="s">
        <v>29</v>
      </c>
      <c r="G19" s="283">
        <v>0</v>
      </c>
      <c r="H19" s="283">
        <v>0</v>
      </c>
      <c r="I19" s="283">
        <v>0.22</v>
      </c>
      <c r="J19" s="554">
        <v>0.2</v>
      </c>
      <c r="K19" s="554">
        <v>0.2</v>
      </c>
      <c r="L19" s="554">
        <v>0.16</v>
      </c>
      <c r="M19" s="285"/>
      <c r="N19" s="285"/>
      <c r="O19" s="285"/>
      <c r="P19" s="283"/>
      <c r="Q19" s="283"/>
      <c r="R19" s="283"/>
      <c r="S19" s="553">
        <f>SUM(G19:R19)</f>
        <v>0.78000000000000014</v>
      </c>
      <c r="T19" s="819"/>
      <c r="U19" s="813"/>
      <c r="V19" s="794"/>
    </row>
    <row r="20" spans="1:22" s="17" customFormat="1" ht="46.5" customHeight="1" x14ac:dyDescent="0.25">
      <c r="A20" s="815"/>
      <c r="B20" s="797"/>
      <c r="C20" s="812" t="s">
        <v>242</v>
      </c>
      <c r="D20" s="790" t="s">
        <v>144</v>
      </c>
      <c r="E20" s="790"/>
      <c r="F20" s="21" t="s">
        <v>28</v>
      </c>
      <c r="G20" s="284">
        <v>8.3699999999999997E-2</v>
      </c>
      <c r="H20" s="284">
        <v>8.3299999999999999E-2</v>
      </c>
      <c r="I20" s="284">
        <v>8.3299999999999999E-2</v>
      </c>
      <c r="J20" s="284">
        <v>8.3299999999999999E-2</v>
      </c>
      <c r="K20" s="284">
        <v>8.3299999999999999E-2</v>
      </c>
      <c r="L20" s="284">
        <v>8.3299999999999999E-2</v>
      </c>
      <c r="M20" s="284">
        <v>8.3299999999999999E-2</v>
      </c>
      <c r="N20" s="284">
        <v>8.3299999999999999E-2</v>
      </c>
      <c r="O20" s="284">
        <v>8.3299999999999999E-2</v>
      </c>
      <c r="P20" s="284">
        <v>8.3299999999999999E-2</v>
      </c>
      <c r="Q20" s="284">
        <v>8.3299999999999999E-2</v>
      </c>
      <c r="R20" s="284">
        <v>8.3299999999999999E-2</v>
      </c>
      <c r="S20" s="552">
        <f>SUM(G20:R20)</f>
        <v>1.0000000000000002</v>
      </c>
      <c r="T20" s="819"/>
      <c r="U20" s="813">
        <f>1.54%</f>
        <v>1.54E-2</v>
      </c>
      <c r="V20" s="851" t="s">
        <v>493</v>
      </c>
    </row>
    <row r="21" spans="1:22" s="17" customFormat="1" ht="46.5" customHeight="1" thickBot="1" x14ac:dyDescent="0.3">
      <c r="A21" s="815"/>
      <c r="B21" s="797"/>
      <c r="C21" s="812"/>
      <c r="D21" s="790"/>
      <c r="E21" s="790"/>
      <c r="F21" s="11" t="s">
        <v>29</v>
      </c>
      <c r="G21" s="283">
        <v>8.3699999999999997E-2</v>
      </c>
      <c r="H21" s="283">
        <v>8.3299999999999999E-2</v>
      </c>
      <c r="I21" s="283">
        <v>8.3299999999999999E-2</v>
      </c>
      <c r="J21" s="554">
        <v>8.3299999999999999E-2</v>
      </c>
      <c r="K21" s="554">
        <v>8.3299999999999999E-2</v>
      </c>
      <c r="L21" s="554">
        <v>8.3299999999999999E-2</v>
      </c>
      <c r="M21" s="285"/>
      <c r="N21" s="285"/>
      <c r="O21" s="285"/>
      <c r="P21" s="283"/>
      <c r="Q21" s="283"/>
      <c r="R21" s="283"/>
      <c r="S21" s="555">
        <f>SUM(G21:R21)</f>
        <v>0.50019999999999998</v>
      </c>
      <c r="T21" s="819"/>
      <c r="U21" s="813"/>
      <c r="V21" s="794"/>
    </row>
    <row r="22" spans="1:22" s="17" customFormat="1" ht="46.5" customHeight="1" x14ac:dyDescent="0.25">
      <c r="A22" s="815"/>
      <c r="B22" s="797"/>
      <c r="C22" s="812" t="s">
        <v>243</v>
      </c>
      <c r="D22" s="790" t="s">
        <v>144</v>
      </c>
      <c r="E22" s="790"/>
      <c r="F22" s="21" t="s">
        <v>28</v>
      </c>
      <c r="G22" s="286">
        <v>0.12</v>
      </c>
      <c r="H22" s="286">
        <v>0.12</v>
      </c>
      <c r="I22" s="286">
        <v>0.12</v>
      </c>
      <c r="J22" s="286">
        <v>0.14000000000000001</v>
      </c>
      <c r="K22" s="286">
        <v>0.16</v>
      </c>
      <c r="L22" s="286">
        <v>0.12</v>
      </c>
      <c r="M22" s="286">
        <v>0.06</v>
      </c>
      <c r="N22" s="286">
        <v>0.06</v>
      </c>
      <c r="O22" s="286">
        <v>0.06</v>
      </c>
      <c r="P22" s="286">
        <v>0.04</v>
      </c>
      <c r="Q22" s="286">
        <v>0</v>
      </c>
      <c r="R22" s="286">
        <v>0</v>
      </c>
      <c r="S22" s="552">
        <f t="shared" ref="S22" si="3">SUM(G22:R22)</f>
        <v>1.0000000000000002</v>
      </c>
      <c r="T22" s="819"/>
      <c r="U22" s="813">
        <f>1.54%</f>
        <v>1.54E-2</v>
      </c>
      <c r="V22" s="851" t="s">
        <v>495</v>
      </c>
    </row>
    <row r="23" spans="1:22" s="17" customFormat="1" ht="46.5" customHeight="1" thickBot="1" x14ac:dyDescent="0.3">
      <c r="A23" s="800"/>
      <c r="B23" s="798"/>
      <c r="C23" s="803"/>
      <c r="D23" s="791"/>
      <c r="E23" s="791"/>
      <c r="F23" s="33" t="s">
        <v>29</v>
      </c>
      <c r="G23" s="288">
        <v>0.12</v>
      </c>
      <c r="H23" s="288">
        <v>0.12</v>
      </c>
      <c r="I23" s="288">
        <v>0.12</v>
      </c>
      <c r="J23" s="556">
        <v>0.14000000000000001</v>
      </c>
      <c r="K23" s="556">
        <v>0.16</v>
      </c>
      <c r="L23" s="556">
        <v>0.12</v>
      </c>
      <c r="M23" s="289"/>
      <c r="N23" s="289"/>
      <c r="O23" s="289"/>
      <c r="P23" s="288"/>
      <c r="Q23" s="288"/>
      <c r="R23" s="288"/>
      <c r="S23" s="553">
        <f>SUM(G23:R23)</f>
        <v>0.78</v>
      </c>
      <c r="T23" s="823"/>
      <c r="U23" s="814"/>
      <c r="V23" s="794"/>
    </row>
    <row r="24" spans="1:22" s="18" customFormat="1" ht="46.5" customHeight="1" x14ac:dyDescent="0.25">
      <c r="A24" s="799" t="s">
        <v>244</v>
      </c>
      <c r="B24" s="801" t="s">
        <v>245</v>
      </c>
      <c r="C24" s="802" t="s">
        <v>246</v>
      </c>
      <c r="D24" s="804" t="s">
        <v>144</v>
      </c>
      <c r="E24" s="804"/>
      <c r="F24" s="10" t="s">
        <v>28</v>
      </c>
      <c r="G24" s="282">
        <v>0.05</v>
      </c>
      <c r="H24" s="282">
        <v>0.05</v>
      </c>
      <c r="I24" s="282">
        <v>7.0000000000000007E-2</v>
      </c>
      <c r="J24" s="282">
        <v>7.0000000000000007E-2</v>
      </c>
      <c r="K24" s="282">
        <v>7.0000000000000007E-2</v>
      </c>
      <c r="L24" s="282">
        <v>7.0000000000000007E-2</v>
      </c>
      <c r="M24" s="282">
        <v>0.17</v>
      </c>
      <c r="N24" s="282">
        <v>7.0000000000000007E-2</v>
      </c>
      <c r="O24" s="282">
        <v>7.0000000000000007E-2</v>
      </c>
      <c r="P24" s="282">
        <v>7.0000000000000007E-2</v>
      </c>
      <c r="Q24" s="282">
        <v>7.0000000000000007E-2</v>
      </c>
      <c r="R24" s="282">
        <v>0.17</v>
      </c>
      <c r="S24" s="552">
        <f t="shared" si="2"/>
        <v>1.0000000000000002</v>
      </c>
      <c r="T24" s="805">
        <v>0.05</v>
      </c>
      <c r="U24" s="847">
        <v>1.7000000000000001E-2</v>
      </c>
      <c r="V24" s="848" t="s">
        <v>478</v>
      </c>
    </row>
    <row r="25" spans="1:22" s="18" customFormat="1" ht="46.5" customHeight="1" thickBot="1" x14ac:dyDescent="0.3">
      <c r="A25" s="815"/>
      <c r="B25" s="797"/>
      <c r="C25" s="812"/>
      <c r="D25" s="790"/>
      <c r="E25" s="790"/>
      <c r="F25" s="11" t="s">
        <v>29</v>
      </c>
      <c r="G25" s="283">
        <v>0.05</v>
      </c>
      <c r="H25" s="283">
        <v>0.05</v>
      </c>
      <c r="I25" s="283">
        <v>7.0000000000000007E-2</v>
      </c>
      <c r="J25" s="554">
        <v>7.0000000000000007E-2</v>
      </c>
      <c r="K25" s="554">
        <v>7.0000000000000007E-2</v>
      </c>
      <c r="L25" s="554">
        <v>7.0000000000000007E-2</v>
      </c>
      <c r="M25" s="283"/>
      <c r="N25" s="283"/>
      <c r="O25" s="283"/>
      <c r="P25" s="283"/>
      <c r="Q25" s="283"/>
      <c r="R25" s="283"/>
      <c r="S25" s="553">
        <f>SUM(G25:R25)</f>
        <v>0.38000000000000006</v>
      </c>
      <c r="T25" s="811"/>
      <c r="U25" s="813"/>
      <c r="V25" s="794"/>
    </row>
    <row r="26" spans="1:22" s="17" customFormat="1" ht="46.5" customHeight="1" x14ac:dyDescent="0.25">
      <c r="A26" s="815"/>
      <c r="B26" s="797"/>
      <c r="C26" s="812" t="s">
        <v>247</v>
      </c>
      <c r="D26" s="790"/>
      <c r="E26" s="790" t="s">
        <v>144</v>
      </c>
      <c r="F26" s="21" t="s">
        <v>28</v>
      </c>
      <c r="G26" s="284">
        <v>0</v>
      </c>
      <c r="H26" s="284">
        <v>0.05</v>
      </c>
      <c r="I26" s="284">
        <v>0.1</v>
      </c>
      <c r="J26" s="284">
        <v>0.1</v>
      </c>
      <c r="K26" s="284">
        <v>0.1</v>
      </c>
      <c r="L26" s="284">
        <v>0.1</v>
      </c>
      <c r="M26" s="284">
        <v>0.1</v>
      </c>
      <c r="N26" s="284">
        <v>0.1</v>
      </c>
      <c r="O26" s="284">
        <v>0.1</v>
      </c>
      <c r="P26" s="284">
        <v>0.1</v>
      </c>
      <c r="Q26" s="284">
        <v>0.1</v>
      </c>
      <c r="R26" s="284">
        <v>0.05</v>
      </c>
      <c r="S26" s="552">
        <f t="shared" si="2"/>
        <v>0.99999999999999989</v>
      </c>
      <c r="T26" s="811"/>
      <c r="U26" s="813">
        <v>1.7000000000000001E-2</v>
      </c>
      <c r="V26" s="848" t="s">
        <v>479</v>
      </c>
    </row>
    <row r="27" spans="1:22" s="17" customFormat="1" ht="46.5" customHeight="1" thickBot="1" x14ac:dyDescent="0.3">
      <c r="A27" s="815"/>
      <c r="B27" s="797"/>
      <c r="C27" s="812"/>
      <c r="D27" s="790"/>
      <c r="E27" s="790"/>
      <c r="F27" s="11" t="s">
        <v>29</v>
      </c>
      <c r="G27" s="283">
        <v>0</v>
      </c>
      <c r="H27" s="283">
        <v>0.05</v>
      </c>
      <c r="I27" s="283">
        <v>0.1</v>
      </c>
      <c r="J27" s="554">
        <v>0.1</v>
      </c>
      <c r="K27" s="554">
        <v>0.1</v>
      </c>
      <c r="L27" s="554">
        <v>0.1</v>
      </c>
      <c r="M27" s="283"/>
      <c r="N27" s="283"/>
      <c r="O27" s="283"/>
      <c r="P27" s="283"/>
      <c r="Q27" s="283"/>
      <c r="R27" s="283"/>
      <c r="S27" s="553">
        <f>SUM(G27:R27)</f>
        <v>0.44999999999999996</v>
      </c>
      <c r="T27" s="811"/>
      <c r="U27" s="813"/>
      <c r="V27" s="794"/>
    </row>
    <row r="28" spans="1:22" s="17" customFormat="1" ht="46.5" customHeight="1" x14ac:dyDescent="0.25">
      <c r="A28" s="815"/>
      <c r="B28" s="797"/>
      <c r="C28" s="812" t="s">
        <v>248</v>
      </c>
      <c r="D28" s="790" t="s">
        <v>144</v>
      </c>
      <c r="E28" s="790"/>
      <c r="F28" s="21" t="s">
        <v>28</v>
      </c>
      <c r="G28" s="284">
        <v>0</v>
      </c>
      <c r="H28" s="284">
        <v>0</v>
      </c>
      <c r="I28" s="284">
        <v>0</v>
      </c>
      <c r="J28" s="284">
        <v>0</v>
      </c>
      <c r="K28" s="284">
        <v>0</v>
      </c>
      <c r="L28" s="284">
        <v>0.1</v>
      </c>
      <c r="M28" s="284">
        <v>0.1</v>
      </c>
      <c r="N28" s="284">
        <v>0.1</v>
      </c>
      <c r="O28" s="284">
        <v>0.1</v>
      </c>
      <c r="P28" s="284">
        <v>0.2</v>
      </c>
      <c r="Q28" s="284">
        <v>0.2</v>
      </c>
      <c r="R28" s="284">
        <v>0.2</v>
      </c>
      <c r="S28" s="552">
        <f t="shared" si="2"/>
        <v>1</v>
      </c>
      <c r="T28" s="811"/>
      <c r="U28" s="813">
        <v>1.6E-2</v>
      </c>
      <c r="V28" s="794" t="s">
        <v>480</v>
      </c>
    </row>
    <row r="29" spans="1:22" s="17" customFormat="1" ht="46.5" customHeight="1" thickBot="1" x14ac:dyDescent="0.3">
      <c r="A29" s="815"/>
      <c r="B29" s="797"/>
      <c r="C29" s="812"/>
      <c r="D29" s="790"/>
      <c r="E29" s="790"/>
      <c r="F29" s="11" t="s">
        <v>29</v>
      </c>
      <c r="G29" s="283">
        <v>0</v>
      </c>
      <c r="H29" s="283">
        <v>0</v>
      </c>
      <c r="I29" s="283">
        <v>0</v>
      </c>
      <c r="J29" s="554">
        <v>0</v>
      </c>
      <c r="K29" s="554">
        <v>0</v>
      </c>
      <c r="L29" s="554">
        <v>0</v>
      </c>
      <c r="M29" s="283"/>
      <c r="N29" s="283"/>
      <c r="O29" s="283"/>
      <c r="P29" s="283"/>
      <c r="Q29" s="283"/>
      <c r="R29" s="283"/>
      <c r="S29" s="553">
        <f>SUM(G29:R29)</f>
        <v>0</v>
      </c>
      <c r="T29" s="811"/>
      <c r="U29" s="813"/>
      <c r="V29" s="794"/>
    </row>
    <row r="30" spans="1:22" s="17" customFormat="1" ht="46.5" customHeight="1" x14ac:dyDescent="0.25">
      <c r="A30" s="815"/>
      <c r="B30" s="797" t="s">
        <v>249</v>
      </c>
      <c r="C30" s="812" t="s">
        <v>250</v>
      </c>
      <c r="D30" s="790" t="s">
        <v>144</v>
      </c>
      <c r="E30" s="790" t="s">
        <v>144</v>
      </c>
      <c r="F30" s="21" t="s">
        <v>28</v>
      </c>
      <c r="G30" s="282">
        <v>8.3400000000000002E-2</v>
      </c>
      <c r="H30" s="282">
        <v>8.3400000000000002E-2</v>
      </c>
      <c r="I30" s="282">
        <v>8.3400000000000002E-2</v>
      </c>
      <c r="J30" s="282">
        <v>8.3400000000000002E-2</v>
      </c>
      <c r="K30" s="282">
        <v>8.3400000000000002E-2</v>
      </c>
      <c r="L30" s="282">
        <v>8.3400000000000002E-2</v>
      </c>
      <c r="M30" s="282">
        <v>8.3400000000000002E-2</v>
      </c>
      <c r="N30" s="282">
        <v>8.3400000000000002E-2</v>
      </c>
      <c r="O30" s="282">
        <v>8.3400000000000002E-2</v>
      </c>
      <c r="P30" s="282">
        <v>8.3400000000000002E-2</v>
      </c>
      <c r="Q30" s="282">
        <v>8.3400000000000002E-2</v>
      </c>
      <c r="R30" s="282">
        <v>8.2600000000000007E-2</v>
      </c>
      <c r="S30" s="552">
        <f t="shared" si="2"/>
        <v>1.0000000000000002</v>
      </c>
      <c r="T30" s="811">
        <v>0.12</v>
      </c>
      <c r="U30" s="813">
        <v>0.03</v>
      </c>
      <c r="V30" s="794" t="s">
        <v>481</v>
      </c>
    </row>
    <row r="31" spans="1:22" s="17" customFormat="1" ht="46.5" customHeight="1" thickBot="1" x14ac:dyDescent="0.3">
      <c r="A31" s="815"/>
      <c r="B31" s="797"/>
      <c r="C31" s="812"/>
      <c r="D31" s="790"/>
      <c r="E31" s="790"/>
      <c r="F31" s="11" t="s">
        <v>29</v>
      </c>
      <c r="G31" s="283">
        <v>8.3400000000000002E-2</v>
      </c>
      <c r="H31" s="283">
        <v>8.3400000000000002E-2</v>
      </c>
      <c r="I31" s="283">
        <v>8.3400000000000002E-2</v>
      </c>
      <c r="J31" s="554">
        <v>8.3400000000000002E-2</v>
      </c>
      <c r="K31" s="554">
        <v>8.3400000000000002E-2</v>
      </c>
      <c r="L31" s="554">
        <v>8.3400000000000002E-2</v>
      </c>
      <c r="M31" s="283"/>
      <c r="N31" s="283"/>
      <c r="O31" s="283"/>
      <c r="P31" s="283"/>
      <c r="Q31" s="283"/>
      <c r="R31" s="283"/>
      <c r="S31" s="553">
        <f>SUM(G31:R31)</f>
        <v>0.50040000000000007</v>
      </c>
      <c r="T31" s="811"/>
      <c r="U31" s="813"/>
      <c r="V31" s="794"/>
    </row>
    <row r="32" spans="1:22" s="17" customFormat="1" ht="46.5" customHeight="1" x14ac:dyDescent="0.25">
      <c r="A32" s="815"/>
      <c r="B32" s="797"/>
      <c r="C32" s="812" t="s">
        <v>251</v>
      </c>
      <c r="D32" s="790" t="s">
        <v>144</v>
      </c>
      <c r="E32" s="790"/>
      <c r="F32" s="21" t="s">
        <v>28</v>
      </c>
      <c r="G32" s="284">
        <v>8.2600000000000007E-2</v>
      </c>
      <c r="H32" s="284">
        <v>8.3400000000000002E-2</v>
      </c>
      <c r="I32" s="284">
        <v>8.3400000000000002E-2</v>
      </c>
      <c r="J32" s="284">
        <v>8.3400000000000002E-2</v>
      </c>
      <c r="K32" s="284">
        <v>8.3400000000000002E-2</v>
      </c>
      <c r="L32" s="284">
        <v>8.3400000000000002E-2</v>
      </c>
      <c r="M32" s="284">
        <v>8.3400000000000002E-2</v>
      </c>
      <c r="N32" s="284">
        <v>8.3400000000000002E-2</v>
      </c>
      <c r="O32" s="284">
        <v>8.3400000000000002E-2</v>
      </c>
      <c r="P32" s="284">
        <v>8.3400000000000002E-2</v>
      </c>
      <c r="Q32" s="284">
        <v>8.3400000000000002E-2</v>
      </c>
      <c r="R32" s="284">
        <v>8.3400000000000002E-2</v>
      </c>
      <c r="S32" s="552">
        <f t="shared" ref="S32" si="4">SUM(G32:R32)</f>
        <v>1.0000000000000002</v>
      </c>
      <c r="T32" s="811"/>
      <c r="U32" s="813">
        <v>0.03</v>
      </c>
      <c r="V32" s="794" t="s">
        <v>482</v>
      </c>
    </row>
    <row r="33" spans="1:30" s="17" customFormat="1" ht="46.5" customHeight="1" thickBot="1" x14ac:dyDescent="0.3">
      <c r="A33" s="815"/>
      <c r="B33" s="797"/>
      <c r="C33" s="812"/>
      <c r="D33" s="790"/>
      <c r="E33" s="790"/>
      <c r="F33" s="11" t="s">
        <v>29</v>
      </c>
      <c r="G33" s="283">
        <v>8.2600000000000007E-2</v>
      </c>
      <c r="H33" s="283">
        <v>8.3400000000000002E-2</v>
      </c>
      <c r="I33" s="283">
        <v>8.3400000000000002E-2</v>
      </c>
      <c r="J33" s="554">
        <v>8.3400000000000002E-2</v>
      </c>
      <c r="K33" s="557">
        <v>8.3400000000000002E-2</v>
      </c>
      <c r="L33" s="557">
        <v>8.3400000000000002E-2</v>
      </c>
      <c r="M33" s="283"/>
      <c r="N33" s="283"/>
      <c r="O33" s="283"/>
      <c r="P33" s="283"/>
      <c r="Q33" s="283"/>
      <c r="R33" s="283"/>
      <c r="S33" s="553">
        <f>SUM(G33:R33)</f>
        <v>0.49960000000000004</v>
      </c>
      <c r="T33" s="811"/>
      <c r="U33" s="813"/>
      <c r="V33" s="794"/>
    </row>
    <row r="34" spans="1:30" s="17" customFormat="1" ht="46.5" customHeight="1" x14ac:dyDescent="0.25">
      <c r="A34" s="815"/>
      <c r="B34" s="797"/>
      <c r="C34" s="812" t="s">
        <v>252</v>
      </c>
      <c r="D34" s="790" t="s">
        <v>144</v>
      </c>
      <c r="E34" s="790"/>
      <c r="F34" s="21" t="s">
        <v>28</v>
      </c>
      <c r="G34" s="284">
        <v>8.2600000000000007E-2</v>
      </c>
      <c r="H34" s="284">
        <v>8.3400000000000002E-2</v>
      </c>
      <c r="I34" s="284">
        <v>8.3400000000000002E-2</v>
      </c>
      <c r="J34" s="284">
        <v>8.3400000000000002E-2</v>
      </c>
      <c r="K34" s="284">
        <v>8.3400000000000002E-2</v>
      </c>
      <c r="L34" s="284">
        <v>8.3400000000000002E-2</v>
      </c>
      <c r="M34" s="284">
        <v>8.3400000000000002E-2</v>
      </c>
      <c r="N34" s="284">
        <v>8.3400000000000002E-2</v>
      </c>
      <c r="O34" s="284">
        <v>8.3400000000000002E-2</v>
      </c>
      <c r="P34" s="284">
        <v>8.3400000000000002E-2</v>
      </c>
      <c r="Q34" s="284">
        <v>8.3400000000000002E-2</v>
      </c>
      <c r="R34" s="284">
        <v>8.3400000000000002E-2</v>
      </c>
      <c r="S34" s="552">
        <f t="shared" ref="S34" si="5">SUM(G34:R34)</f>
        <v>1.0000000000000002</v>
      </c>
      <c r="T34" s="811"/>
      <c r="U34" s="813">
        <v>0.03</v>
      </c>
      <c r="V34" s="794" t="s">
        <v>483</v>
      </c>
    </row>
    <row r="35" spans="1:30" s="17" customFormat="1" ht="46.5" customHeight="1" thickBot="1" x14ac:dyDescent="0.3">
      <c r="A35" s="815"/>
      <c r="B35" s="797"/>
      <c r="C35" s="812"/>
      <c r="D35" s="790"/>
      <c r="E35" s="790"/>
      <c r="F35" s="11" t="s">
        <v>29</v>
      </c>
      <c r="G35" s="283">
        <v>8.2600000000000007E-2</v>
      </c>
      <c r="H35" s="283">
        <v>8.3400000000000002E-2</v>
      </c>
      <c r="I35" s="283">
        <v>8.3400000000000002E-2</v>
      </c>
      <c r="J35" s="554">
        <v>8.3400000000000002E-2</v>
      </c>
      <c r="K35" s="557">
        <v>8.3400000000000002E-2</v>
      </c>
      <c r="L35" s="557">
        <v>8.3400000000000002E-2</v>
      </c>
      <c r="M35" s="283"/>
      <c r="N35" s="283"/>
      <c r="O35" s="283"/>
      <c r="P35" s="283"/>
      <c r="Q35" s="283"/>
      <c r="R35" s="283"/>
      <c r="S35" s="553">
        <f>SUM(G35:O35)</f>
        <v>0.49960000000000004</v>
      </c>
      <c r="T35" s="811"/>
      <c r="U35" s="813"/>
      <c r="V35" s="794"/>
    </row>
    <row r="36" spans="1:30" s="18" customFormat="1" ht="46.5" customHeight="1" x14ac:dyDescent="0.25">
      <c r="A36" s="815"/>
      <c r="B36" s="797"/>
      <c r="C36" s="812" t="s">
        <v>253</v>
      </c>
      <c r="D36" s="790" t="s">
        <v>144</v>
      </c>
      <c r="E36" s="790"/>
      <c r="F36" s="21" t="s">
        <v>28</v>
      </c>
      <c r="G36" s="284">
        <v>8.2600000000000007E-2</v>
      </c>
      <c r="H36" s="284">
        <v>8.3400000000000002E-2</v>
      </c>
      <c r="I36" s="284">
        <v>8.3400000000000002E-2</v>
      </c>
      <c r="J36" s="284">
        <v>8.3400000000000002E-2</v>
      </c>
      <c r="K36" s="284">
        <v>8.3400000000000002E-2</v>
      </c>
      <c r="L36" s="284">
        <v>8.3400000000000002E-2</v>
      </c>
      <c r="M36" s="284">
        <v>8.3400000000000002E-2</v>
      </c>
      <c r="N36" s="284">
        <v>8.3400000000000002E-2</v>
      </c>
      <c r="O36" s="284">
        <v>8.3400000000000002E-2</v>
      </c>
      <c r="P36" s="284">
        <v>8.3400000000000002E-2</v>
      </c>
      <c r="Q36" s="284">
        <v>8.3400000000000002E-2</v>
      </c>
      <c r="R36" s="284">
        <v>8.3400000000000002E-2</v>
      </c>
      <c r="S36" s="552">
        <f t="shared" si="2"/>
        <v>1.0000000000000002</v>
      </c>
      <c r="T36" s="811"/>
      <c r="U36" s="813">
        <v>0.03</v>
      </c>
      <c r="V36" s="794" t="s">
        <v>484</v>
      </c>
    </row>
    <row r="37" spans="1:30" s="18" customFormat="1" ht="46.5" customHeight="1" thickBot="1" x14ac:dyDescent="0.3">
      <c r="A37" s="815"/>
      <c r="B37" s="797"/>
      <c r="C37" s="812"/>
      <c r="D37" s="790"/>
      <c r="E37" s="790"/>
      <c r="F37" s="11" t="s">
        <v>29</v>
      </c>
      <c r="G37" s="283">
        <v>8.2600000000000007E-2</v>
      </c>
      <c r="H37" s="283">
        <v>8.3400000000000002E-2</v>
      </c>
      <c r="I37" s="283">
        <v>8.3400000000000002E-2</v>
      </c>
      <c r="J37" s="554">
        <v>8.3400000000000002E-2</v>
      </c>
      <c r="K37" s="554">
        <v>8.3400000000000002E-2</v>
      </c>
      <c r="L37" s="554">
        <v>8.3400000000000002E-2</v>
      </c>
      <c r="M37" s="283"/>
      <c r="N37" s="283"/>
      <c r="O37" s="283"/>
      <c r="P37" s="283"/>
      <c r="Q37" s="283"/>
      <c r="R37" s="283"/>
      <c r="S37" s="553">
        <f>SUM(G37:O37)</f>
        <v>0.49960000000000004</v>
      </c>
      <c r="T37" s="811"/>
      <c r="U37" s="813"/>
      <c r="V37" s="794"/>
    </row>
    <row r="38" spans="1:30" s="17" customFormat="1" ht="46.5" customHeight="1" x14ac:dyDescent="0.25">
      <c r="A38" s="815"/>
      <c r="B38" s="797" t="s">
        <v>254</v>
      </c>
      <c r="C38" s="812" t="s">
        <v>255</v>
      </c>
      <c r="D38" s="790"/>
      <c r="E38" s="790" t="s">
        <v>144</v>
      </c>
      <c r="F38" s="21" t="s">
        <v>28</v>
      </c>
      <c r="G38" s="282">
        <v>0.02</v>
      </c>
      <c r="H38" s="282">
        <v>0.03</v>
      </c>
      <c r="I38" s="282">
        <v>0.05</v>
      </c>
      <c r="J38" s="282">
        <v>0.2</v>
      </c>
      <c r="K38" s="282">
        <v>0.2</v>
      </c>
      <c r="L38" s="282">
        <v>0.2</v>
      </c>
      <c r="M38" s="282">
        <v>0.2</v>
      </c>
      <c r="N38" s="282">
        <v>0.05</v>
      </c>
      <c r="O38" s="282">
        <v>0.05</v>
      </c>
      <c r="P38" s="282">
        <v>0</v>
      </c>
      <c r="Q38" s="282">
        <v>0</v>
      </c>
      <c r="R38" s="282">
        <v>0</v>
      </c>
      <c r="S38" s="552">
        <f t="shared" si="2"/>
        <v>1</v>
      </c>
      <c r="T38" s="819">
        <v>0.1</v>
      </c>
      <c r="U38" s="813">
        <v>0.05</v>
      </c>
      <c r="V38" s="794" t="s">
        <v>499</v>
      </c>
    </row>
    <row r="39" spans="1:30" s="17" customFormat="1" ht="46.5" customHeight="1" thickBot="1" x14ac:dyDescent="0.3">
      <c r="A39" s="815"/>
      <c r="B39" s="797"/>
      <c r="C39" s="812"/>
      <c r="D39" s="790"/>
      <c r="E39" s="790"/>
      <c r="F39" s="11" t="s">
        <v>29</v>
      </c>
      <c r="G39" s="283">
        <v>0.02</v>
      </c>
      <c r="H39" s="283">
        <v>0.05</v>
      </c>
      <c r="I39" s="283">
        <v>0.05</v>
      </c>
      <c r="J39" s="554">
        <v>0.01</v>
      </c>
      <c r="K39" s="554">
        <v>0.02</v>
      </c>
      <c r="L39" s="554">
        <v>0.2</v>
      </c>
      <c r="M39" s="283"/>
      <c r="N39" s="283"/>
      <c r="O39" s="283"/>
      <c r="P39" s="283"/>
      <c r="Q39" s="283"/>
      <c r="R39" s="283"/>
      <c r="S39" s="553">
        <f>SUM(G39:O39)</f>
        <v>0.35</v>
      </c>
      <c r="T39" s="819"/>
      <c r="U39" s="813"/>
      <c r="V39" s="794"/>
    </row>
    <row r="40" spans="1:30" s="20" customFormat="1" ht="46.5" customHeight="1" x14ac:dyDescent="0.25">
      <c r="A40" s="815"/>
      <c r="B40" s="797"/>
      <c r="C40" s="812" t="s">
        <v>256</v>
      </c>
      <c r="D40" s="790"/>
      <c r="E40" s="790" t="s">
        <v>144</v>
      </c>
      <c r="F40" s="21" t="s">
        <v>28</v>
      </c>
      <c r="G40" s="284">
        <v>0.02</v>
      </c>
      <c r="H40" s="284">
        <v>0.02</v>
      </c>
      <c r="I40" s="284">
        <v>0.06</v>
      </c>
      <c r="J40" s="284">
        <v>0.1</v>
      </c>
      <c r="K40" s="284">
        <v>0.1</v>
      </c>
      <c r="L40" s="284">
        <v>0.1</v>
      </c>
      <c r="M40" s="284">
        <v>0.1</v>
      </c>
      <c r="N40" s="284">
        <v>0.1</v>
      </c>
      <c r="O40" s="284">
        <v>0.1</v>
      </c>
      <c r="P40" s="284">
        <v>0.1</v>
      </c>
      <c r="Q40" s="284">
        <v>0.1</v>
      </c>
      <c r="R40" s="284">
        <v>0.1</v>
      </c>
      <c r="S40" s="552">
        <f t="shared" ref="S40:S41" si="6">SUM(G40:R40)</f>
        <v>0.99999999999999989</v>
      </c>
      <c r="T40" s="819"/>
      <c r="U40" s="813">
        <v>0.05</v>
      </c>
      <c r="V40" s="794" t="s">
        <v>498</v>
      </c>
      <c r="W40" s="19"/>
      <c r="X40" s="19"/>
      <c r="Y40" s="19"/>
      <c r="Z40" s="19"/>
      <c r="AA40" s="19"/>
      <c r="AB40" s="19"/>
      <c r="AC40" s="19"/>
      <c r="AD40" s="19"/>
    </row>
    <row r="41" spans="1:30" s="20" customFormat="1" ht="46.5" customHeight="1" thickBot="1" x14ac:dyDescent="0.3">
      <c r="A41" s="815"/>
      <c r="B41" s="797"/>
      <c r="C41" s="812"/>
      <c r="D41" s="790"/>
      <c r="E41" s="790"/>
      <c r="F41" s="11" t="s">
        <v>29</v>
      </c>
      <c r="G41" s="283">
        <v>0.01</v>
      </c>
      <c r="H41" s="283">
        <v>0.01</v>
      </c>
      <c r="I41" s="283">
        <v>0.03</v>
      </c>
      <c r="J41" s="554">
        <v>0.05</v>
      </c>
      <c r="K41" s="554">
        <v>0.05</v>
      </c>
      <c r="L41" s="554">
        <v>0.1</v>
      </c>
      <c r="M41" s="283"/>
      <c r="N41" s="283"/>
      <c r="O41" s="283"/>
      <c r="P41" s="283"/>
      <c r="Q41" s="283"/>
      <c r="R41" s="283"/>
      <c r="S41" s="553">
        <f t="shared" si="6"/>
        <v>0.25</v>
      </c>
      <c r="T41" s="819"/>
      <c r="U41" s="813"/>
      <c r="V41" s="794"/>
      <c r="W41" s="19"/>
      <c r="X41" s="19"/>
      <c r="Y41" s="19"/>
      <c r="Z41" s="19"/>
      <c r="AA41" s="19"/>
      <c r="AB41" s="19"/>
      <c r="AC41" s="19"/>
      <c r="AD41" s="19"/>
    </row>
    <row r="42" spans="1:30" s="18" customFormat="1" ht="46.5" customHeight="1" x14ac:dyDescent="0.25">
      <c r="A42" s="815"/>
      <c r="B42" s="797" t="s">
        <v>257</v>
      </c>
      <c r="C42" s="812" t="s">
        <v>258</v>
      </c>
      <c r="D42" s="790"/>
      <c r="E42" s="790" t="s">
        <v>144</v>
      </c>
      <c r="F42" s="21" t="s">
        <v>28</v>
      </c>
      <c r="G42" s="282">
        <v>6.6699999999999995E-2</v>
      </c>
      <c r="H42" s="282">
        <v>6.6699999999999995E-2</v>
      </c>
      <c r="I42" s="282">
        <v>6.6699999999999995E-2</v>
      </c>
      <c r="J42" s="282">
        <v>6.6699999999999995E-2</v>
      </c>
      <c r="K42" s="282">
        <v>6.6699999999999995E-2</v>
      </c>
      <c r="L42" s="282">
        <v>6.6699999999999995E-2</v>
      </c>
      <c r="M42" s="282">
        <v>8.3400000000000002E-2</v>
      </c>
      <c r="N42" s="282">
        <v>8.3400000000000002E-2</v>
      </c>
      <c r="O42" s="282">
        <v>8.3400000000000002E-2</v>
      </c>
      <c r="P42" s="282">
        <v>0.1167</v>
      </c>
      <c r="Q42" s="282">
        <v>0.1167</v>
      </c>
      <c r="R42" s="282">
        <v>0.11619999999999989</v>
      </c>
      <c r="S42" s="552">
        <f t="shared" si="2"/>
        <v>0.99999999999999989</v>
      </c>
      <c r="T42" s="811">
        <v>0.06</v>
      </c>
      <c r="U42" s="813">
        <v>0.03</v>
      </c>
      <c r="V42" s="794" t="s">
        <v>501</v>
      </c>
    </row>
    <row r="43" spans="1:30" s="18" customFormat="1" ht="46.5" customHeight="1" x14ac:dyDescent="0.25">
      <c r="A43" s="815"/>
      <c r="B43" s="797"/>
      <c r="C43" s="812"/>
      <c r="D43" s="790"/>
      <c r="E43" s="790"/>
      <c r="F43" s="11" t="s">
        <v>29</v>
      </c>
      <c r="G43" s="283">
        <v>6.6699999999999995E-2</v>
      </c>
      <c r="H43" s="283">
        <v>6.6699999999999995E-2</v>
      </c>
      <c r="I43" s="283">
        <v>6.6699999999999995E-2</v>
      </c>
      <c r="J43" s="554">
        <v>0.03</v>
      </c>
      <c r="K43" s="554">
        <v>0.03</v>
      </c>
      <c r="L43" s="554">
        <v>0.03</v>
      </c>
      <c r="M43" s="283"/>
      <c r="N43" s="283"/>
      <c r="O43" s="283"/>
      <c r="P43" s="283"/>
      <c r="Q43" s="283"/>
      <c r="R43" s="283"/>
      <c r="S43" s="558">
        <f>SUM(G43:O43)</f>
        <v>0.29010000000000002</v>
      </c>
      <c r="T43" s="811"/>
      <c r="U43" s="813"/>
      <c r="V43" s="794"/>
    </row>
    <row r="44" spans="1:30" s="17" customFormat="1" ht="46.5" customHeight="1" x14ac:dyDescent="0.25">
      <c r="A44" s="815"/>
      <c r="B44" s="797"/>
      <c r="C44" s="812" t="s">
        <v>259</v>
      </c>
      <c r="D44" s="790" t="s">
        <v>144</v>
      </c>
      <c r="E44" s="790"/>
      <c r="F44" s="21" t="s">
        <v>28</v>
      </c>
      <c r="G44" s="284">
        <v>6.6699999999999995E-2</v>
      </c>
      <c r="H44" s="284">
        <v>6.6699999999999995E-2</v>
      </c>
      <c r="I44" s="284">
        <v>6.6699999999999995E-2</v>
      </c>
      <c r="J44" s="284">
        <v>6.6699999999999995E-2</v>
      </c>
      <c r="K44" s="284">
        <v>6.6699999999999995E-2</v>
      </c>
      <c r="L44" s="284">
        <v>6.6699999999999995E-2</v>
      </c>
      <c r="M44" s="284">
        <v>8.3400000000000002E-2</v>
      </c>
      <c r="N44" s="284">
        <v>8.3400000000000002E-2</v>
      </c>
      <c r="O44" s="284">
        <v>8.3400000000000002E-2</v>
      </c>
      <c r="P44" s="284">
        <v>0.1167</v>
      </c>
      <c r="Q44" s="284">
        <v>0.1167</v>
      </c>
      <c r="R44" s="284">
        <v>0.11619999999999989</v>
      </c>
      <c r="S44" s="559">
        <f t="shared" si="2"/>
        <v>0.99999999999999989</v>
      </c>
      <c r="T44" s="811"/>
      <c r="U44" s="813">
        <v>0.03</v>
      </c>
      <c r="V44" s="794" t="s">
        <v>500</v>
      </c>
    </row>
    <row r="45" spans="1:30" s="17" customFormat="1" ht="46.5" customHeight="1" thickBot="1" x14ac:dyDescent="0.3">
      <c r="A45" s="815"/>
      <c r="B45" s="797"/>
      <c r="C45" s="812"/>
      <c r="D45" s="790"/>
      <c r="E45" s="790"/>
      <c r="F45" s="11" t="s">
        <v>29</v>
      </c>
      <c r="G45" s="283">
        <v>6.6699999999999995E-2</v>
      </c>
      <c r="H45" s="283">
        <v>6.6699999999999995E-2</v>
      </c>
      <c r="I45" s="283">
        <v>6.6699999999999995E-2</v>
      </c>
      <c r="J45" s="554">
        <v>0.03</v>
      </c>
      <c r="K45" s="554">
        <v>0.03</v>
      </c>
      <c r="L45" s="554">
        <v>0.03</v>
      </c>
      <c r="M45" s="283"/>
      <c r="N45" s="283"/>
      <c r="O45" s="283"/>
      <c r="P45" s="283"/>
      <c r="Q45" s="283"/>
      <c r="R45" s="283"/>
      <c r="S45" s="553">
        <f>SUM(G45:O45)</f>
        <v>0.29010000000000002</v>
      </c>
      <c r="T45" s="811"/>
      <c r="U45" s="813"/>
      <c r="V45" s="794"/>
    </row>
    <row r="46" spans="1:30" s="17" customFormat="1" ht="46.5" customHeight="1" x14ac:dyDescent="0.25">
      <c r="A46" s="815"/>
      <c r="B46" s="797" t="s">
        <v>260</v>
      </c>
      <c r="C46" s="812" t="s">
        <v>261</v>
      </c>
      <c r="D46" s="790" t="s">
        <v>144</v>
      </c>
      <c r="E46" s="790" t="s">
        <v>144</v>
      </c>
      <c r="F46" s="21" t="s">
        <v>28</v>
      </c>
      <c r="G46" s="282">
        <v>0.08</v>
      </c>
      <c r="H46" s="282">
        <v>0.08</v>
      </c>
      <c r="I46" s="282">
        <v>0.08</v>
      </c>
      <c r="J46" s="282">
        <v>0.08</v>
      </c>
      <c r="K46" s="282">
        <v>0.08</v>
      </c>
      <c r="L46" s="282">
        <v>0.08</v>
      </c>
      <c r="M46" s="282">
        <v>0.08</v>
      </c>
      <c r="N46" s="282">
        <v>0.08</v>
      </c>
      <c r="O46" s="282">
        <v>0.09</v>
      </c>
      <c r="P46" s="282">
        <v>0.09</v>
      </c>
      <c r="Q46" s="282">
        <v>0.09</v>
      </c>
      <c r="R46" s="282">
        <v>0.09</v>
      </c>
      <c r="S46" s="552">
        <f t="shared" si="2"/>
        <v>0.99999999999999989</v>
      </c>
      <c r="T46" s="811">
        <v>0.14000000000000001</v>
      </c>
      <c r="U46" s="813">
        <v>3.5000000000000003E-2</v>
      </c>
      <c r="V46" s="794" t="s">
        <v>502</v>
      </c>
    </row>
    <row r="47" spans="1:30" s="17" customFormat="1" ht="46.5" customHeight="1" thickBot="1" x14ac:dyDescent="0.3">
      <c r="A47" s="815"/>
      <c r="B47" s="797"/>
      <c r="C47" s="812"/>
      <c r="D47" s="790"/>
      <c r="E47" s="790"/>
      <c r="F47" s="11" t="s">
        <v>29</v>
      </c>
      <c r="G47" s="283">
        <v>0.08</v>
      </c>
      <c r="H47" s="283">
        <v>0.08</v>
      </c>
      <c r="I47" s="283">
        <v>0.08</v>
      </c>
      <c r="J47" s="554">
        <v>0.08</v>
      </c>
      <c r="K47" s="554">
        <v>0.08</v>
      </c>
      <c r="L47" s="554">
        <v>0.08</v>
      </c>
      <c r="M47" s="283"/>
      <c r="N47" s="283"/>
      <c r="O47" s="283"/>
      <c r="P47" s="283"/>
      <c r="Q47" s="283"/>
      <c r="R47" s="283"/>
      <c r="S47" s="553">
        <f>SUM(G47:O47)</f>
        <v>0.48000000000000004</v>
      </c>
      <c r="T47" s="811"/>
      <c r="U47" s="813"/>
      <c r="V47" s="794"/>
    </row>
    <row r="48" spans="1:30" s="17" customFormat="1" ht="46.5" customHeight="1" x14ac:dyDescent="0.25">
      <c r="A48" s="815"/>
      <c r="B48" s="797"/>
      <c r="C48" s="812" t="s">
        <v>262</v>
      </c>
      <c r="D48" s="790" t="s">
        <v>144</v>
      </c>
      <c r="E48" s="790" t="s">
        <v>144</v>
      </c>
      <c r="F48" s="21" t="s">
        <v>28</v>
      </c>
      <c r="G48" s="560">
        <v>0.08</v>
      </c>
      <c r="H48" s="560">
        <v>0.08</v>
      </c>
      <c r="I48" s="282">
        <v>0.08</v>
      </c>
      <c r="J48" s="282">
        <v>0.08</v>
      </c>
      <c r="K48" s="282">
        <v>0.08</v>
      </c>
      <c r="L48" s="282">
        <v>0.08</v>
      </c>
      <c r="M48" s="282">
        <v>0.08</v>
      </c>
      <c r="N48" s="282">
        <v>0.08</v>
      </c>
      <c r="O48" s="282">
        <v>0.09</v>
      </c>
      <c r="P48" s="282">
        <v>0.09</v>
      </c>
      <c r="Q48" s="282">
        <v>0.09</v>
      </c>
      <c r="R48" s="282">
        <v>0.09</v>
      </c>
      <c r="S48" s="552">
        <f t="shared" si="2"/>
        <v>0.99999999999999989</v>
      </c>
      <c r="T48" s="811"/>
      <c r="U48" s="813">
        <v>3.5000000000000003E-2</v>
      </c>
      <c r="V48" s="794" t="s">
        <v>503</v>
      </c>
    </row>
    <row r="49" spans="1:30" s="17" customFormat="1" ht="46.5" customHeight="1" thickBot="1" x14ac:dyDescent="0.3">
      <c r="A49" s="815"/>
      <c r="B49" s="797"/>
      <c r="C49" s="812"/>
      <c r="D49" s="790"/>
      <c r="E49" s="790"/>
      <c r="F49" s="11" t="s">
        <v>29</v>
      </c>
      <c r="G49" s="283">
        <v>0.03</v>
      </c>
      <c r="H49" s="283">
        <v>0.03</v>
      </c>
      <c r="I49" s="283">
        <v>0.05</v>
      </c>
      <c r="J49" s="554">
        <v>0.05</v>
      </c>
      <c r="K49" s="554">
        <v>0.05</v>
      </c>
      <c r="L49" s="554">
        <v>0.05</v>
      </c>
      <c r="M49" s="283"/>
      <c r="N49" s="283"/>
      <c r="O49" s="283"/>
      <c r="P49" s="283"/>
      <c r="Q49" s="283"/>
      <c r="R49" s="283"/>
      <c r="S49" s="553">
        <f>SUM(G49:O49)</f>
        <v>0.26</v>
      </c>
      <c r="T49" s="811"/>
      <c r="U49" s="813"/>
      <c r="V49" s="794"/>
    </row>
    <row r="50" spans="1:30" s="17" customFormat="1" ht="46.5" customHeight="1" x14ac:dyDescent="0.25">
      <c r="A50" s="815"/>
      <c r="B50" s="797"/>
      <c r="C50" s="812" t="s">
        <v>263</v>
      </c>
      <c r="D50" s="790" t="s">
        <v>144</v>
      </c>
      <c r="E50" s="790"/>
      <c r="F50" s="21" t="s">
        <v>28</v>
      </c>
      <c r="G50" s="560">
        <v>0.08</v>
      </c>
      <c r="H50" s="560">
        <v>0.08</v>
      </c>
      <c r="I50" s="282">
        <v>0.08</v>
      </c>
      <c r="J50" s="282">
        <v>0.08</v>
      </c>
      <c r="K50" s="282">
        <v>0.08</v>
      </c>
      <c r="L50" s="282">
        <v>0.08</v>
      </c>
      <c r="M50" s="282">
        <v>0.08</v>
      </c>
      <c r="N50" s="282">
        <v>0.08</v>
      </c>
      <c r="O50" s="282">
        <v>0.09</v>
      </c>
      <c r="P50" s="282">
        <v>0.09</v>
      </c>
      <c r="Q50" s="282">
        <v>0.09</v>
      </c>
      <c r="R50" s="282">
        <v>0.09</v>
      </c>
      <c r="S50" s="552">
        <f>SUM(G50:R50)</f>
        <v>0.99999999999999989</v>
      </c>
      <c r="T50" s="811"/>
      <c r="U50" s="813">
        <v>3.5000000000000003E-2</v>
      </c>
      <c r="V50" s="794" t="s">
        <v>504</v>
      </c>
      <c r="AA50" s="4"/>
    </row>
    <row r="51" spans="1:30" s="17" customFormat="1" ht="46.5" customHeight="1" thickBot="1" x14ac:dyDescent="0.3">
      <c r="A51" s="815"/>
      <c r="B51" s="797"/>
      <c r="C51" s="812"/>
      <c r="D51" s="790"/>
      <c r="E51" s="790"/>
      <c r="F51" s="11" t="s">
        <v>29</v>
      </c>
      <c r="G51" s="283">
        <v>0.02</v>
      </c>
      <c r="H51" s="283">
        <v>0.02</v>
      </c>
      <c r="I51" s="283">
        <v>0.02</v>
      </c>
      <c r="J51" s="554">
        <v>0.05</v>
      </c>
      <c r="K51" s="554">
        <v>0.08</v>
      </c>
      <c r="L51" s="554">
        <v>0.08</v>
      </c>
      <c r="M51" s="283"/>
      <c r="N51" s="283"/>
      <c r="O51" s="283"/>
      <c r="P51" s="283"/>
      <c r="Q51" s="283"/>
      <c r="R51" s="283"/>
      <c r="S51" s="553">
        <f>SUM(G51:O51)</f>
        <v>0.27</v>
      </c>
      <c r="T51" s="811"/>
      <c r="U51" s="813"/>
      <c r="V51" s="794"/>
    </row>
    <row r="52" spans="1:30" s="17" customFormat="1" ht="46.5" customHeight="1" x14ac:dyDescent="0.25">
      <c r="A52" s="815"/>
      <c r="B52" s="797"/>
      <c r="C52" s="812" t="s">
        <v>264</v>
      </c>
      <c r="D52" s="790" t="s">
        <v>144</v>
      </c>
      <c r="E52" s="790" t="s">
        <v>144</v>
      </c>
      <c r="F52" s="21" t="s">
        <v>28</v>
      </c>
      <c r="G52" s="560">
        <v>0.08</v>
      </c>
      <c r="H52" s="560">
        <v>0.08</v>
      </c>
      <c r="I52" s="282">
        <v>0.08</v>
      </c>
      <c r="J52" s="282">
        <v>0.08</v>
      </c>
      <c r="K52" s="282">
        <v>0.08</v>
      </c>
      <c r="L52" s="282">
        <v>0.08</v>
      </c>
      <c r="M52" s="282">
        <v>0.08</v>
      </c>
      <c r="N52" s="282">
        <v>0.08</v>
      </c>
      <c r="O52" s="282">
        <v>0.09</v>
      </c>
      <c r="P52" s="282">
        <v>0.09</v>
      </c>
      <c r="Q52" s="282">
        <v>0.09</v>
      </c>
      <c r="R52" s="282">
        <v>0.09</v>
      </c>
      <c r="S52" s="552">
        <f t="shared" si="2"/>
        <v>0.99999999999999989</v>
      </c>
      <c r="T52" s="811"/>
      <c r="U52" s="813">
        <v>3.5000000000000003E-2</v>
      </c>
      <c r="V52" s="794" t="s">
        <v>505</v>
      </c>
    </row>
    <row r="53" spans="1:30" s="17" customFormat="1" ht="46.5" customHeight="1" thickBot="1" x14ac:dyDescent="0.3">
      <c r="A53" s="815"/>
      <c r="B53" s="797"/>
      <c r="C53" s="812"/>
      <c r="D53" s="790"/>
      <c r="E53" s="790"/>
      <c r="F53" s="11" t="s">
        <v>29</v>
      </c>
      <c r="G53" s="283">
        <v>0.05</v>
      </c>
      <c r="H53" s="283">
        <v>0.05</v>
      </c>
      <c r="I53" s="283">
        <v>0.03</v>
      </c>
      <c r="J53" s="554">
        <v>0.02</v>
      </c>
      <c r="K53" s="554">
        <v>0.05</v>
      </c>
      <c r="L53" s="554">
        <v>0.08</v>
      </c>
      <c r="M53" s="283"/>
      <c r="N53" s="283"/>
      <c r="O53" s="283"/>
      <c r="P53" s="283"/>
      <c r="Q53" s="283"/>
      <c r="R53" s="283"/>
      <c r="S53" s="553">
        <f t="shared" si="2"/>
        <v>0.28000000000000003</v>
      </c>
      <c r="T53" s="811"/>
      <c r="U53" s="813"/>
      <c r="V53" s="794"/>
    </row>
    <row r="54" spans="1:30" s="18" customFormat="1" ht="46.5" customHeight="1" x14ac:dyDescent="0.25">
      <c r="A54" s="815"/>
      <c r="B54" s="797" t="s">
        <v>265</v>
      </c>
      <c r="C54" s="812" t="s">
        <v>266</v>
      </c>
      <c r="D54" s="790" t="s">
        <v>235</v>
      </c>
      <c r="E54" s="790" t="s">
        <v>235</v>
      </c>
      <c r="F54" s="21" t="s">
        <v>28</v>
      </c>
      <c r="G54" s="282">
        <v>0.02</v>
      </c>
      <c r="H54" s="282">
        <v>0.02</v>
      </c>
      <c r="I54" s="282">
        <v>0.02</v>
      </c>
      <c r="J54" s="282">
        <v>0.02</v>
      </c>
      <c r="K54" s="282">
        <v>0.02</v>
      </c>
      <c r="L54" s="282">
        <v>0.02</v>
      </c>
      <c r="M54" s="282">
        <v>0.02</v>
      </c>
      <c r="N54" s="282">
        <v>0.05</v>
      </c>
      <c r="O54" s="282">
        <v>0.06</v>
      </c>
      <c r="P54" s="282">
        <v>0.25</v>
      </c>
      <c r="Q54" s="282">
        <v>0.25</v>
      </c>
      <c r="R54" s="282">
        <v>0.25</v>
      </c>
      <c r="S54" s="552">
        <f t="shared" si="2"/>
        <v>1</v>
      </c>
      <c r="T54" s="819">
        <v>0.06</v>
      </c>
      <c r="U54" s="813">
        <f>2%</f>
        <v>0.02</v>
      </c>
      <c r="V54" s="794" t="s">
        <v>538</v>
      </c>
    </row>
    <row r="55" spans="1:30" s="18" customFormat="1" ht="46.5" customHeight="1" thickBot="1" x14ac:dyDescent="0.3">
      <c r="A55" s="815"/>
      <c r="B55" s="797"/>
      <c r="C55" s="812"/>
      <c r="D55" s="790"/>
      <c r="E55" s="790"/>
      <c r="F55" s="11" t="s">
        <v>29</v>
      </c>
      <c r="G55" s="283">
        <v>0.02</v>
      </c>
      <c r="H55" s="283">
        <v>0.02</v>
      </c>
      <c r="I55" s="283">
        <v>0.02</v>
      </c>
      <c r="J55" s="283">
        <v>0.02</v>
      </c>
      <c r="K55" s="283">
        <v>0.02</v>
      </c>
      <c r="L55" s="283">
        <v>0.02</v>
      </c>
      <c r="M55" s="283"/>
      <c r="N55" s="283"/>
      <c r="O55" s="283"/>
      <c r="P55" s="283"/>
      <c r="Q55" s="283"/>
      <c r="R55" s="283"/>
      <c r="S55" s="553">
        <f>SUM(G55:O55)</f>
        <v>0.12000000000000001</v>
      </c>
      <c r="T55" s="819"/>
      <c r="U55" s="813"/>
      <c r="V55" s="794"/>
    </row>
    <row r="56" spans="1:30" s="17" customFormat="1" ht="46.5" customHeight="1" x14ac:dyDescent="0.25">
      <c r="A56" s="815"/>
      <c r="B56" s="797"/>
      <c r="C56" s="812" t="s">
        <v>267</v>
      </c>
      <c r="D56" s="790" t="s">
        <v>235</v>
      </c>
      <c r="E56" s="790"/>
      <c r="F56" s="21" t="s">
        <v>28</v>
      </c>
      <c r="G56" s="284">
        <v>0.05</v>
      </c>
      <c r="H56" s="284">
        <v>7.0000000000000007E-2</v>
      </c>
      <c r="I56" s="284">
        <v>0.1</v>
      </c>
      <c r="J56" s="284">
        <v>0.1</v>
      </c>
      <c r="K56" s="284">
        <v>0.1</v>
      </c>
      <c r="L56" s="284">
        <v>0.1</v>
      </c>
      <c r="M56" s="284">
        <v>0.1</v>
      </c>
      <c r="N56" s="284">
        <v>0.1</v>
      </c>
      <c r="O56" s="284">
        <v>0.1</v>
      </c>
      <c r="P56" s="284">
        <v>0.08</v>
      </c>
      <c r="Q56" s="284">
        <v>0.05</v>
      </c>
      <c r="R56" s="284">
        <v>0.05</v>
      </c>
      <c r="S56" s="552">
        <f t="shared" si="2"/>
        <v>1</v>
      </c>
      <c r="T56" s="819"/>
      <c r="U56" s="813">
        <f>2%</f>
        <v>0.02</v>
      </c>
      <c r="V56" s="794" t="s">
        <v>539</v>
      </c>
    </row>
    <row r="57" spans="1:30" s="17" customFormat="1" ht="46.5" customHeight="1" thickBot="1" x14ac:dyDescent="0.3">
      <c r="A57" s="815"/>
      <c r="B57" s="797"/>
      <c r="C57" s="812"/>
      <c r="D57" s="790"/>
      <c r="E57" s="790"/>
      <c r="F57" s="11" t="s">
        <v>29</v>
      </c>
      <c r="G57" s="283">
        <v>0.05</v>
      </c>
      <c r="H57" s="283">
        <v>7.0000000000000007E-2</v>
      </c>
      <c r="I57" s="283">
        <v>0.1</v>
      </c>
      <c r="J57" s="283">
        <v>0.1</v>
      </c>
      <c r="K57" s="283">
        <v>0.05</v>
      </c>
      <c r="L57" s="283">
        <v>0.05</v>
      </c>
      <c r="M57" s="283"/>
      <c r="N57" s="283"/>
      <c r="O57" s="283"/>
      <c r="P57" s="283"/>
      <c r="Q57" s="283"/>
      <c r="R57" s="283"/>
      <c r="S57" s="553">
        <f>SUM(G57:O57)</f>
        <v>0.42000000000000004</v>
      </c>
      <c r="T57" s="819"/>
      <c r="U57" s="813"/>
      <c r="V57" s="794"/>
    </row>
    <row r="58" spans="1:30" s="20" customFormat="1" ht="46.5" customHeight="1" x14ac:dyDescent="0.25">
      <c r="A58" s="815"/>
      <c r="B58" s="797"/>
      <c r="C58" s="812" t="s">
        <v>268</v>
      </c>
      <c r="D58" s="790" t="s">
        <v>235</v>
      </c>
      <c r="E58" s="790"/>
      <c r="F58" s="21" t="s">
        <v>28</v>
      </c>
      <c r="G58" s="284">
        <v>0.05</v>
      </c>
      <c r="H58" s="284">
        <v>0.12</v>
      </c>
      <c r="I58" s="284">
        <v>0.15</v>
      </c>
      <c r="J58" s="284">
        <v>0.1</v>
      </c>
      <c r="K58" s="284">
        <v>0.15</v>
      </c>
      <c r="L58" s="284">
        <v>0.1</v>
      </c>
      <c r="M58" s="284">
        <v>0.1</v>
      </c>
      <c r="N58" s="284">
        <v>0.1</v>
      </c>
      <c r="O58" s="284">
        <v>0.05</v>
      </c>
      <c r="P58" s="284">
        <v>0.04</v>
      </c>
      <c r="Q58" s="284">
        <v>0.02</v>
      </c>
      <c r="R58" s="284">
        <v>0.02</v>
      </c>
      <c r="S58" s="552">
        <f t="shared" si="2"/>
        <v>1</v>
      </c>
      <c r="T58" s="819"/>
      <c r="U58" s="813">
        <f>2%</f>
        <v>0.02</v>
      </c>
      <c r="V58" s="794" t="s">
        <v>540</v>
      </c>
      <c r="W58" s="19"/>
      <c r="X58" s="19"/>
      <c r="Y58" s="19"/>
      <c r="Z58" s="19"/>
      <c r="AA58" s="19"/>
      <c r="AB58" s="19"/>
      <c r="AC58" s="19"/>
      <c r="AD58" s="19"/>
    </row>
    <row r="59" spans="1:30" s="20" customFormat="1" ht="46.5" customHeight="1" thickBot="1" x14ac:dyDescent="0.3">
      <c r="A59" s="815"/>
      <c r="B59" s="797"/>
      <c r="C59" s="812"/>
      <c r="D59" s="790"/>
      <c r="E59" s="790"/>
      <c r="F59" s="11" t="s">
        <v>29</v>
      </c>
      <c r="G59" s="283">
        <v>0.05</v>
      </c>
      <c r="H59" s="283">
        <v>0.12</v>
      </c>
      <c r="I59" s="283">
        <v>0.15</v>
      </c>
      <c r="J59" s="283">
        <v>0.1</v>
      </c>
      <c r="K59" s="284">
        <v>0.15</v>
      </c>
      <c r="L59" s="284">
        <v>0.1</v>
      </c>
      <c r="M59" s="283"/>
      <c r="N59" s="283"/>
      <c r="O59" s="283"/>
      <c r="P59" s="283"/>
      <c r="Q59" s="283"/>
      <c r="R59" s="283"/>
      <c r="S59" s="553">
        <f>SUM(G59:O59)</f>
        <v>0.66999999999999993</v>
      </c>
      <c r="T59" s="819"/>
      <c r="U59" s="813"/>
      <c r="V59" s="794"/>
      <c r="W59" s="19"/>
      <c r="X59" s="19"/>
      <c r="Y59" s="19"/>
      <c r="Z59" s="19"/>
      <c r="AA59" s="19"/>
      <c r="AB59" s="19"/>
      <c r="AC59" s="19"/>
      <c r="AD59" s="19"/>
    </row>
    <row r="60" spans="1:30" s="20" customFormat="1" ht="46.5" customHeight="1" x14ac:dyDescent="0.25">
      <c r="A60" s="815"/>
      <c r="B60" s="797" t="s">
        <v>269</v>
      </c>
      <c r="C60" s="812" t="s">
        <v>270</v>
      </c>
      <c r="D60" s="790" t="s">
        <v>144</v>
      </c>
      <c r="E60" s="790" t="s">
        <v>144</v>
      </c>
      <c r="F60" s="21" t="s">
        <v>28</v>
      </c>
      <c r="G60" s="282">
        <v>0.1</v>
      </c>
      <c r="H60" s="282">
        <v>0.1</v>
      </c>
      <c r="I60" s="282">
        <v>0.1</v>
      </c>
      <c r="J60" s="282">
        <v>0.08</v>
      </c>
      <c r="K60" s="282">
        <v>0.08</v>
      </c>
      <c r="L60" s="282">
        <v>0.08</v>
      </c>
      <c r="M60" s="282">
        <v>8.3299999999999999E-2</v>
      </c>
      <c r="N60" s="282">
        <v>8.3299999999999999E-2</v>
      </c>
      <c r="O60" s="282">
        <v>0.1666</v>
      </c>
      <c r="P60" s="282">
        <v>0.1268</v>
      </c>
      <c r="Q60" s="282"/>
      <c r="R60" s="282"/>
      <c r="S60" s="552">
        <f>J60+K60+L60+M60+N60+O60+P60+Q60+R60+I60+H60+G60</f>
        <v>0.99999999999999989</v>
      </c>
      <c r="T60" s="811">
        <v>0.09</v>
      </c>
      <c r="U60" s="813">
        <v>0.03</v>
      </c>
      <c r="V60" s="794" t="s">
        <v>518</v>
      </c>
      <c r="W60" s="19"/>
      <c r="X60" s="19"/>
      <c r="Y60" s="19"/>
      <c r="Z60" s="19"/>
      <c r="AA60" s="19"/>
      <c r="AB60" s="19"/>
      <c r="AC60" s="19"/>
      <c r="AD60" s="19"/>
    </row>
    <row r="61" spans="1:30" s="20" customFormat="1" ht="46.5" customHeight="1" thickBot="1" x14ac:dyDescent="0.3">
      <c r="A61" s="815"/>
      <c r="B61" s="797"/>
      <c r="C61" s="812"/>
      <c r="D61" s="790"/>
      <c r="E61" s="790"/>
      <c r="F61" s="11" t="s">
        <v>29</v>
      </c>
      <c r="G61" s="283">
        <v>0.1</v>
      </c>
      <c r="H61" s="283">
        <v>0.1</v>
      </c>
      <c r="I61" s="283">
        <v>0.1</v>
      </c>
      <c r="J61" s="554">
        <v>0.08</v>
      </c>
      <c r="K61" s="554">
        <v>0.08</v>
      </c>
      <c r="L61" s="554">
        <v>0.08</v>
      </c>
      <c r="M61" s="283"/>
      <c r="N61" s="283"/>
      <c r="O61" s="283"/>
      <c r="P61" s="283"/>
      <c r="Q61" s="283"/>
      <c r="R61" s="283"/>
      <c r="S61" s="553">
        <f>SUM(G61:O61)</f>
        <v>0.54</v>
      </c>
      <c r="T61" s="811"/>
      <c r="U61" s="813"/>
      <c r="V61" s="794"/>
      <c r="W61" s="19"/>
      <c r="X61" s="19"/>
      <c r="Y61" s="19"/>
      <c r="Z61" s="19"/>
      <c r="AA61" s="19"/>
      <c r="AB61" s="19"/>
      <c r="AC61" s="19"/>
      <c r="AD61" s="19"/>
    </row>
    <row r="62" spans="1:30" s="20" customFormat="1" ht="46.5" customHeight="1" x14ac:dyDescent="0.25">
      <c r="A62" s="815"/>
      <c r="B62" s="797"/>
      <c r="C62" s="812" t="s">
        <v>271</v>
      </c>
      <c r="D62" s="790" t="s">
        <v>144</v>
      </c>
      <c r="E62" s="790" t="s">
        <v>144</v>
      </c>
      <c r="F62" s="21" t="s">
        <v>28</v>
      </c>
      <c r="G62" s="284">
        <v>0.02</v>
      </c>
      <c r="H62" s="284">
        <v>0.02</v>
      </c>
      <c r="I62" s="284">
        <v>0.01</v>
      </c>
      <c r="J62" s="284">
        <v>0.2</v>
      </c>
      <c r="K62" s="284">
        <v>0.2</v>
      </c>
      <c r="L62" s="284">
        <v>0.2</v>
      </c>
      <c r="M62" s="284">
        <v>0.2</v>
      </c>
      <c r="N62" s="284">
        <v>0.12</v>
      </c>
      <c r="O62" s="284">
        <v>0.02</v>
      </c>
      <c r="P62" s="284">
        <v>0.01</v>
      </c>
      <c r="Q62" s="284"/>
      <c r="R62" s="284"/>
      <c r="S62" s="552">
        <f t="shared" si="2"/>
        <v>1</v>
      </c>
      <c r="T62" s="811"/>
      <c r="U62" s="813">
        <v>0.03</v>
      </c>
      <c r="V62" s="794" t="s">
        <v>519</v>
      </c>
      <c r="W62" s="19"/>
      <c r="X62" s="19"/>
      <c r="Y62" s="19"/>
      <c r="Z62" s="19"/>
      <c r="AA62" s="19"/>
      <c r="AB62" s="19"/>
      <c r="AC62" s="19"/>
      <c r="AD62" s="19"/>
    </row>
    <row r="63" spans="1:30" s="20" customFormat="1" ht="46.5" customHeight="1" thickBot="1" x14ac:dyDescent="0.3">
      <c r="A63" s="815"/>
      <c r="B63" s="797"/>
      <c r="C63" s="812"/>
      <c r="D63" s="790"/>
      <c r="E63" s="790"/>
      <c r="F63" s="11" t="s">
        <v>29</v>
      </c>
      <c r="G63" s="283">
        <v>0.02</v>
      </c>
      <c r="H63" s="283">
        <v>0.02</v>
      </c>
      <c r="I63" s="283">
        <v>0.01</v>
      </c>
      <c r="J63" s="554">
        <v>0.2</v>
      </c>
      <c r="K63" s="554">
        <v>0.2</v>
      </c>
      <c r="L63" s="554">
        <v>0.2</v>
      </c>
      <c r="M63" s="283"/>
      <c r="N63" s="283"/>
      <c r="O63" s="283"/>
      <c r="P63" s="283"/>
      <c r="Q63" s="283"/>
      <c r="R63" s="283"/>
      <c r="S63" s="553">
        <f>SUM(G63:O63)</f>
        <v>0.65</v>
      </c>
      <c r="T63" s="811"/>
      <c r="U63" s="813"/>
      <c r="V63" s="794"/>
      <c r="W63" s="19"/>
      <c r="X63" s="19"/>
      <c r="Y63" s="19"/>
      <c r="Z63" s="19"/>
      <c r="AA63" s="19"/>
      <c r="AB63" s="19"/>
      <c r="AC63" s="19"/>
      <c r="AD63" s="19"/>
    </row>
    <row r="64" spans="1:30" s="20" customFormat="1" ht="46.5" customHeight="1" x14ac:dyDescent="0.25">
      <c r="A64" s="815"/>
      <c r="B64" s="797"/>
      <c r="C64" s="812" t="s">
        <v>272</v>
      </c>
      <c r="D64" s="790" t="s">
        <v>144</v>
      </c>
      <c r="E64" s="790" t="s">
        <v>144</v>
      </c>
      <c r="F64" s="21" t="s">
        <v>28</v>
      </c>
      <c r="G64" s="284">
        <v>3.3E-3</v>
      </c>
      <c r="H64" s="284">
        <v>3.3E-3</v>
      </c>
      <c r="I64" s="284">
        <v>5.4800000000000001E-2</v>
      </c>
      <c r="J64" s="284">
        <v>0.1181</v>
      </c>
      <c r="K64" s="284">
        <v>0.1181</v>
      </c>
      <c r="L64" s="284">
        <v>0.1181</v>
      </c>
      <c r="M64" s="284">
        <v>0.1181</v>
      </c>
      <c r="N64" s="284">
        <v>0.1181</v>
      </c>
      <c r="O64" s="284">
        <v>0.1181</v>
      </c>
      <c r="P64" s="284">
        <v>0.1181</v>
      </c>
      <c r="Q64" s="284">
        <v>5.4800000000000001E-2</v>
      </c>
      <c r="R64" s="284">
        <v>5.7099999999999998E-2</v>
      </c>
      <c r="S64" s="552">
        <f t="shared" si="2"/>
        <v>0.99999999999999989</v>
      </c>
      <c r="T64" s="811"/>
      <c r="U64" s="813">
        <v>0.03</v>
      </c>
      <c r="V64" s="794" t="s">
        <v>520</v>
      </c>
      <c r="W64" s="19"/>
      <c r="X64" s="19"/>
      <c r="Y64" s="19"/>
      <c r="Z64" s="19"/>
      <c r="AA64" s="19"/>
      <c r="AB64" s="19"/>
      <c r="AC64" s="19"/>
      <c r="AD64" s="19"/>
    </row>
    <row r="65" spans="1:30" s="20" customFormat="1" ht="46.5" customHeight="1" x14ac:dyDescent="0.25">
      <c r="A65" s="815"/>
      <c r="B65" s="824"/>
      <c r="C65" s="865"/>
      <c r="D65" s="866"/>
      <c r="E65" s="866"/>
      <c r="F65" s="163" t="s">
        <v>29</v>
      </c>
      <c r="G65" s="290">
        <v>3.3E-3</v>
      </c>
      <c r="H65" s="290">
        <v>3.3E-3</v>
      </c>
      <c r="I65" s="290">
        <v>5.4800000000000001E-2</v>
      </c>
      <c r="J65" s="561">
        <v>0</v>
      </c>
      <c r="K65" s="561">
        <v>0</v>
      </c>
      <c r="L65" s="561">
        <v>0.02</v>
      </c>
      <c r="M65" s="290"/>
      <c r="N65" s="290"/>
      <c r="O65" s="290"/>
      <c r="P65" s="290"/>
      <c r="Q65" s="290"/>
      <c r="R65" s="290"/>
      <c r="S65" s="562">
        <f>SUM(G65:O65)</f>
        <v>8.14E-2</v>
      </c>
      <c r="T65" s="825"/>
      <c r="U65" s="863"/>
      <c r="V65" s="794"/>
      <c r="W65" s="19"/>
      <c r="X65" s="19"/>
      <c r="Y65" s="19"/>
      <c r="Z65" s="19"/>
      <c r="AA65" s="19"/>
      <c r="AB65" s="19"/>
      <c r="AC65" s="19"/>
      <c r="AD65" s="19"/>
    </row>
    <row r="66" spans="1:30" s="20" customFormat="1" ht="46.5" customHeight="1" x14ac:dyDescent="0.25">
      <c r="A66" s="815"/>
      <c r="B66" s="826" t="s">
        <v>273</v>
      </c>
      <c r="C66" s="856" t="s">
        <v>274</v>
      </c>
      <c r="D66" s="864" t="s">
        <v>144</v>
      </c>
      <c r="E66" s="864" t="s">
        <v>144</v>
      </c>
      <c r="F66" s="164" t="s">
        <v>28</v>
      </c>
      <c r="G66" s="291">
        <v>0.159</v>
      </c>
      <c r="H66" s="291">
        <v>0.159</v>
      </c>
      <c r="I66" s="291">
        <v>0.159</v>
      </c>
      <c r="J66" s="291">
        <v>0.1111</v>
      </c>
      <c r="K66" s="291">
        <v>0.1111</v>
      </c>
      <c r="L66" s="291">
        <v>0.1108</v>
      </c>
      <c r="M66" s="291">
        <v>0.05</v>
      </c>
      <c r="N66" s="291">
        <v>0.06</v>
      </c>
      <c r="O66" s="291">
        <v>0.08</v>
      </c>
      <c r="P66" s="291"/>
      <c r="Q66" s="291"/>
      <c r="R66" s="291"/>
      <c r="S66" s="558">
        <f t="shared" si="2"/>
        <v>0.99999999999999989</v>
      </c>
      <c r="T66" s="862">
        <v>0.09</v>
      </c>
      <c r="U66" s="852">
        <v>0.03</v>
      </c>
      <c r="V66" s="860" t="s">
        <v>524</v>
      </c>
      <c r="W66" s="19"/>
      <c r="X66" s="19"/>
      <c r="Y66" s="19"/>
      <c r="Z66" s="19"/>
      <c r="AA66" s="19"/>
      <c r="AB66" s="19"/>
      <c r="AC66" s="19"/>
    </row>
    <row r="67" spans="1:30" s="20" customFormat="1" ht="46.5" customHeight="1" x14ac:dyDescent="0.25">
      <c r="A67" s="815"/>
      <c r="B67" s="826"/>
      <c r="C67" s="856"/>
      <c r="D67" s="864"/>
      <c r="E67" s="864"/>
      <c r="F67" s="162" t="s">
        <v>29</v>
      </c>
      <c r="G67" s="292">
        <v>0.159</v>
      </c>
      <c r="H67" s="292">
        <v>0.159</v>
      </c>
      <c r="I67" s="292">
        <v>0.159</v>
      </c>
      <c r="J67" s="563">
        <v>0.1111</v>
      </c>
      <c r="K67" s="563">
        <v>0.1111</v>
      </c>
      <c r="L67" s="563">
        <v>0.1108</v>
      </c>
      <c r="M67" s="292"/>
      <c r="N67" s="292"/>
      <c r="O67" s="292"/>
      <c r="P67" s="292"/>
      <c r="Q67" s="292"/>
      <c r="R67" s="292"/>
      <c r="S67" s="558">
        <f>SUM(G67:O67)</f>
        <v>0.80999999999999994</v>
      </c>
      <c r="T67" s="862"/>
      <c r="U67" s="852"/>
      <c r="V67" s="860"/>
      <c r="W67" s="19"/>
      <c r="X67" s="19"/>
      <c r="Y67" s="19"/>
      <c r="Z67" s="19"/>
      <c r="AA67" s="19"/>
      <c r="AB67" s="19"/>
      <c r="AC67" s="19"/>
    </row>
    <row r="68" spans="1:30" s="17" customFormat="1" ht="46.5" customHeight="1" x14ac:dyDescent="0.25">
      <c r="A68" s="815"/>
      <c r="B68" s="826"/>
      <c r="C68" s="856" t="s">
        <v>275</v>
      </c>
      <c r="D68" s="864" t="s">
        <v>144</v>
      </c>
      <c r="E68" s="864" t="s">
        <v>144</v>
      </c>
      <c r="F68" s="164" t="s">
        <v>28</v>
      </c>
      <c r="G68" s="291">
        <v>0</v>
      </c>
      <c r="H68" s="291">
        <v>0</v>
      </c>
      <c r="I68" s="291">
        <v>0</v>
      </c>
      <c r="J68" s="291">
        <v>0.20499999999999999</v>
      </c>
      <c r="K68" s="291">
        <v>0.2</v>
      </c>
      <c r="L68" s="291">
        <v>0.14000000000000001</v>
      </c>
      <c r="M68" s="291">
        <v>0.155</v>
      </c>
      <c r="N68" s="291">
        <v>0.15</v>
      </c>
      <c r="O68" s="291">
        <v>0.15</v>
      </c>
      <c r="P68" s="291"/>
      <c r="Q68" s="291"/>
      <c r="R68" s="291"/>
      <c r="S68" s="558">
        <f t="shared" si="2"/>
        <v>1</v>
      </c>
      <c r="T68" s="862"/>
      <c r="U68" s="852">
        <v>0.03</v>
      </c>
      <c r="V68" s="860" t="s">
        <v>525</v>
      </c>
    </row>
    <row r="69" spans="1:30" s="17" customFormat="1" ht="46.5" customHeight="1" x14ac:dyDescent="0.25">
      <c r="A69" s="815"/>
      <c r="B69" s="826"/>
      <c r="C69" s="856"/>
      <c r="D69" s="864"/>
      <c r="E69" s="864"/>
      <c r="F69" s="162" t="s">
        <v>29</v>
      </c>
      <c r="G69" s="292">
        <v>0</v>
      </c>
      <c r="H69" s="292">
        <v>0</v>
      </c>
      <c r="I69" s="292">
        <v>0</v>
      </c>
      <c r="J69" s="563">
        <v>0</v>
      </c>
      <c r="K69" s="563">
        <v>0</v>
      </c>
      <c r="L69" s="563">
        <v>0</v>
      </c>
      <c r="M69" s="292"/>
      <c r="N69" s="292"/>
      <c r="O69" s="292"/>
      <c r="P69" s="292"/>
      <c r="Q69" s="292"/>
      <c r="R69" s="292"/>
      <c r="S69" s="558">
        <f>SUM(J69:O69)</f>
        <v>0</v>
      </c>
      <c r="T69" s="862"/>
      <c r="U69" s="852"/>
      <c r="V69" s="860"/>
    </row>
    <row r="70" spans="1:30" s="17" customFormat="1" ht="46.5" customHeight="1" x14ac:dyDescent="0.25">
      <c r="A70" s="815"/>
      <c r="B70" s="826"/>
      <c r="C70" s="856" t="s">
        <v>276</v>
      </c>
      <c r="D70" s="864" t="s">
        <v>144</v>
      </c>
      <c r="E70" s="864" t="s">
        <v>144</v>
      </c>
      <c r="F70" s="164" t="s">
        <v>28</v>
      </c>
      <c r="G70" s="291">
        <v>8.3299999999999999E-2</v>
      </c>
      <c r="H70" s="291">
        <v>8.3299999999999999E-2</v>
      </c>
      <c r="I70" s="291">
        <v>8.3299999999999999E-2</v>
      </c>
      <c r="J70" s="291">
        <v>8.3299999999999999E-2</v>
      </c>
      <c r="K70" s="291">
        <v>8.3299999999999999E-2</v>
      </c>
      <c r="L70" s="291">
        <v>8.3299999999999999E-2</v>
      </c>
      <c r="M70" s="291">
        <v>8.3299999999999999E-2</v>
      </c>
      <c r="N70" s="291">
        <v>8.3299999999999999E-2</v>
      </c>
      <c r="O70" s="291">
        <v>8.3299999999999999E-2</v>
      </c>
      <c r="P70" s="291">
        <v>8.3299999999999999E-2</v>
      </c>
      <c r="Q70" s="291">
        <v>8.3299999999999999E-2</v>
      </c>
      <c r="R70" s="291">
        <v>8.3699999999999997E-2</v>
      </c>
      <c r="S70" s="558">
        <f t="shared" ref="S70:S76" si="7">SUM(G70:R70)</f>
        <v>1</v>
      </c>
      <c r="T70" s="862"/>
      <c r="U70" s="852">
        <v>0.03</v>
      </c>
      <c r="V70" s="860" t="s">
        <v>526</v>
      </c>
    </row>
    <row r="71" spans="1:30" s="17" customFormat="1" ht="46.5" customHeight="1" x14ac:dyDescent="0.25">
      <c r="A71" s="815"/>
      <c r="B71" s="826"/>
      <c r="C71" s="856"/>
      <c r="D71" s="864"/>
      <c r="E71" s="864"/>
      <c r="F71" s="162" t="s">
        <v>29</v>
      </c>
      <c r="G71" s="292">
        <v>8.3299999999999999E-2</v>
      </c>
      <c r="H71" s="292">
        <v>8.3299999999999999E-2</v>
      </c>
      <c r="I71" s="292">
        <v>8.3299999999999999E-2</v>
      </c>
      <c r="J71" s="563">
        <v>8.3299999999999999E-2</v>
      </c>
      <c r="K71" s="563">
        <v>8.3299999999999999E-2</v>
      </c>
      <c r="L71" s="563">
        <v>8.3299999999999999E-2</v>
      </c>
      <c r="M71" s="292"/>
      <c r="N71" s="292"/>
      <c r="O71" s="292"/>
      <c r="P71" s="292"/>
      <c r="Q71" s="292"/>
      <c r="R71" s="292"/>
      <c r="S71" s="558">
        <f t="shared" si="7"/>
        <v>0.49979999999999997</v>
      </c>
      <c r="T71" s="862"/>
      <c r="U71" s="852"/>
      <c r="V71" s="860"/>
    </row>
    <row r="72" spans="1:30" s="17" customFormat="1" ht="46.5" customHeight="1" x14ac:dyDescent="0.25">
      <c r="A72" s="815"/>
      <c r="B72" s="858" t="s">
        <v>277</v>
      </c>
      <c r="C72" s="857" t="s">
        <v>448</v>
      </c>
      <c r="D72" s="867" t="s">
        <v>144</v>
      </c>
      <c r="E72" s="867"/>
      <c r="F72" s="161" t="s">
        <v>28</v>
      </c>
      <c r="G72" s="293">
        <v>0</v>
      </c>
      <c r="H72" s="293">
        <v>0.05</v>
      </c>
      <c r="I72" s="293">
        <v>7.0000000000000007E-2</v>
      </c>
      <c r="J72" s="293">
        <v>0.23</v>
      </c>
      <c r="K72" s="293">
        <v>0.1</v>
      </c>
      <c r="L72" s="293">
        <v>0.15</v>
      </c>
      <c r="M72" s="293">
        <v>0.09</v>
      </c>
      <c r="N72" s="293">
        <v>0.08</v>
      </c>
      <c r="O72" s="293">
        <v>0.08</v>
      </c>
      <c r="P72" s="293">
        <v>0.15</v>
      </c>
      <c r="Q72" s="293"/>
      <c r="R72" s="293"/>
      <c r="S72" s="559">
        <f t="shared" si="7"/>
        <v>1</v>
      </c>
      <c r="T72" s="859">
        <v>7.0000000000000007E-2</v>
      </c>
      <c r="U72" s="853">
        <v>0.01</v>
      </c>
      <c r="V72" s="861" t="s">
        <v>506</v>
      </c>
    </row>
    <row r="73" spans="1:30" s="17" customFormat="1" ht="46.5" customHeight="1" thickBot="1" x14ac:dyDescent="0.3">
      <c r="A73" s="815"/>
      <c r="B73" s="797"/>
      <c r="C73" s="812"/>
      <c r="D73" s="790"/>
      <c r="E73" s="790"/>
      <c r="F73" s="11" t="s">
        <v>29</v>
      </c>
      <c r="G73" s="283">
        <v>0</v>
      </c>
      <c r="H73" s="283">
        <v>0.05</v>
      </c>
      <c r="I73" s="283">
        <v>7.0000000000000007E-2</v>
      </c>
      <c r="J73" s="554">
        <v>0.13</v>
      </c>
      <c r="K73" s="554">
        <v>0.1</v>
      </c>
      <c r="L73" s="554">
        <v>0.15</v>
      </c>
      <c r="M73" s="283"/>
      <c r="N73" s="283"/>
      <c r="O73" s="283"/>
      <c r="P73" s="283"/>
      <c r="Q73" s="283"/>
      <c r="R73" s="283"/>
      <c r="S73" s="553">
        <f>SUM(G73:O73)</f>
        <v>0.5</v>
      </c>
      <c r="T73" s="811"/>
      <c r="U73" s="813"/>
      <c r="V73" s="794"/>
    </row>
    <row r="74" spans="1:30" s="18" customFormat="1" ht="46.5" customHeight="1" x14ac:dyDescent="0.25">
      <c r="A74" s="815"/>
      <c r="B74" s="797"/>
      <c r="C74" s="812" t="s">
        <v>449</v>
      </c>
      <c r="D74" s="790" t="s">
        <v>144</v>
      </c>
      <c r="E74" s="790"/>
      <c r="F74" s="21" t="s">
        <v>28</v>
      </c>
      <c r="G74" s="284">
        <v>0</v>
      </c>
      <c r="H74" s="284">
        <v>0</v>
      </c>
      <c r="I74" s="284">
        <v>0.1</v>
      </c>
      <c r="J74" s="284">
        <v>0.1</v>
      </c>
      <c r="K74" s="284">
        <v>0.2</v>
      </c>
      <c r="L74" s="284">
        <v>0.2</v>
      </c>
      <c r="M74" s="284">
        <v>0.2</v>
      </c>
      <c r="N74" s="284">
        <v>0.2</v>
      </c>
      <c r="O74" s="284"/>
      <c r="P74" s="284"/>
      <c r="Q74" s="284"/>
      <c r="R74" s="284"/>
      <c r="S74" s="552">
        <f t="shared" ref="S74" si="8">SUM(G74:R74)</f>
        <v>1</v>
      </c>
      <c r="T74" s="811"/>
      <c r="U74" s="813">
        <v>0.01</v>
      </c>
      <c r="V74" s="794" t="s">
        <v>507</v>
      </c>
    </row>
    <row r="75" spans="1:30" s="18" customFormat="1" ht="46.5" customHeight="1" thickBot="1" x14ac:dyDescent="0.3">
      <c r="A75" s="815"/>
      <c r="B75" s="797"/>
      <c r="C75" s="812"/>
      <c r="D75" s="790"/>
      <c r="E75" s="790"/>
      <c r="F75" s="11" t="s">
        <v>29</v>
      </c>
      <c r="G75" s="283">
        <v>0</v>
      </c>
      <c r="H75" s="283">
        <v>0</v>
      </c>
      <c r="I75" s="283">
        <v>0.1</v>
      </c>
      <c r="J75" s="554">
        <v>0.1</v>
      </c>
      <c r="K75" s="554">
        <v>0.1</v>
      </c>
      <c r="L75" s="554">
        <v>0.2</v>
      </c>
      <c r="M75" s="283"/>
      <c r="N75" s="283"/>
      <c r="O75" s="283"/>
      <c r="P75" s="283"/>
      <c r="Q75" s="283"/>
      <c r="R75" s="283"/>
      <c r="S75" s="553">
        <f>SUM(G75:L75)</f>
        <v>0.5</v>
      </c>
      <c r="T75" s="811"/>
      <c r="U75" s="813"/>
      <c r="V75" s="794"/>
    </row>
    <row r="76" spans="1:30" s="17" customFormat="1" ht="46.5" customHeight="1" x14ac:dyDescent="0.25">
      <c r="A76" s="815"/>
      <c r="B76" s="797"/>
      <c r="C76" s="812" t="s">
        <v>450</v>
      </c>
      <c r="D76" s="790" t="s">
        <v>144</v>
      </c>
      <c r="E76" s="790"/>
      <c r="F76" s="21" t="s">
        <v>28</v>
      </c>
      <c r="G76" s="284">
        <v>0.04</v>
      </c>
      <c r="H76" s="284">
        <v>0.04</v>
      </c>
      <c r="I76" s="284">
        <v>0.01</v>
      </c>
      <c r="J76" s="284">
        <v>0.04</v>
      </c>
      <c r="K76" s="284">
        <v>0.05</v>
      </c>
      <c r="L76" s="284">
        <v>9.3299999999999994E-2</v>
      </c>
      <c r="M76" s="284">
        <v>9.3299999999999994E-2</v>
      </c>
      <c r="N76" s="284">
        <v>8.3400000000000002E-2</v>
      </c>
      <c r="O76" s="284">
        <v>0.1</v>
      </c>
      <c r="P76" s="284">
        <v>0.15</v>
      </c>
      <c r="Q76" s="284">
        <v>0.15</v>
      </c>
      <c r="R76" s="284">
        <v>0.15</v>
      </c>
      <c r="S76" s="552">
        <f t="shared" si="7"/>
        <v>1</v>
      </c>
      <c r="T76" s="811"/>
      <c r="U76" s="813">
        <v>0.01</v>
      </c>
      <c r="V76" s="794" t="s">
        <v>508</v>
      </c>
    </row>
    <row r="77" spans="1:30" s="17" customFormat="1" ht="46.5" customHeight="1" thickBot="1" x14ac:dyDescent="0.3">
      <c r="A77" s="815"/>
      <c r="B77" s="797"/>
      <c r="C77" s="812"/>
      <c r="D77" s="790"/>
      <c r="E77" s="790"/>
      <c r="F77" s="11" t="s">
        <v>29</v>
      </c>
      <c r="G77" s="283">
        <v>0.04</v>
      </c>
      <c r="H77" s="283">
        <v>0.04</v>
      </c>
      <c r="I77" s="283">
        <v>0.01</v>
      </c>
      <c r="J77" s="554">
        <v>0.02</v>
      </c>
      <c r="K77" s="554">
        <v>0.05</v>
      </c>
      <c r="L77" s="554">
        <v>0.1133</v>
      </c>
      <c r="M77" s="283"/>
      <c r="N77" s="283"/>
      <c r="O77" s="283"/>
      <c r="P77" s="283"/>
      <c r="Q77" s="283"/>
      <c r="R77" s="283"/>
      <c r="S77" s="553">
        <f>SUM(G77:O77)</f>
        <v>0.27329999999999999</v>
      </c>
      <c r="T77" s="811"/>
      <c r="U77" s="813"/>
      <c r="V77" s="794"/>
    </row>
    <row r="78" spans="1:30" s="20" customFormat="1" ht="46.5" customHeight="1" x14ac:dyDescent="0.25">
      <c r="A78" s="815"/>
      <c r="B78" s="797"/>
      <c r="C78" s="812" t="s">
        <v>451</v>
      </c>
      <c r="D78" s="790" t="s">
        <v>144</v>
      </c>
      <c r="E78" s="790"/>
      <c r="F78" s="21" t="s">
        <v>28</v>
      </c>
      <c r="G78" s="284">
        <v>0.1633</v>
      </c>
      <c r="H78" s="284">
        <v>4.1700000000000001E-2</v>
      </c>
      <c r="I78" s="284">
        <v>0</v>
      </c>
      <c r="J78" s="284">
        <v>0.1633</v>
      </c>
      <c r="K78" s="284">
        <v>8.9899999999999994E-2</v>
      </c>
      <c r="L78" s="284">
        <v>8.3299999999999999E-2</v>
      </c>
      <c r="M78" s="284">
        <v>8.3299999999999999E-2</v>
      </c>
      <c r="N78" s="284">
        <v>8.3299999999999999E-2</v>
      </c>
      <c r="O78" s="284">
        <v>8.3299999999999999E-2</v>
      </c>
      <c r="P78" s="284">
        <v>8.3299999999999999E-2</v>
      </c>
      <c r="Q78" s="284">
        <v>7.5300000000000006E-2</v>
      </c>
      <c r="R78" s="284">
        <v>0.05</v>
      </c>
      <c r="S78" s="552">
        <f t="shared" ref="S78:S84" si="9">SUM(G78:R78)</f>
        <v>1.0000000000000002</v>
      </c>
      <c r="T78" s="811"/>
      <c r="U78" s="813">
        <v>0.01</v>
      </c>
      <c r="V78" s="794" t="s">
        <v>509</v>
      </c>
      <c r="W78" s="19"/>
      <c r="X78" s="19"/>
      <c r="Y78" s="19"/>
      <c r="Z78" s="19"/>
      <c r="AA78" s="19"/>
      <c r="AB78" s="19"/>
      <c r="AC78" s="19"/>
      <c r="AD78" s="19"/>
    </row>
    <row r="79" spans="1:30" s="20" customFormat="1" ht="46.5" customHeight="1" thickBot="1" x14ac:dyDescent="0.3">
      <c r="A79" s="815"/>
      <c r="B79" s="797"/>
      <c r="C79" s="812"/>
      <c r="D79" s="790"/>
      <c r="E79" s="790"/>
      <c r="F79" s="11" t="s">
        <v>29</v>
      </c>
      <c r="G79" s="283">
        <v>0.1633</v>
      </c>
      <c r="H79" s="283">
        <v>4.1700000000000001E-2</v>
      </c>
      <c r="I79" s="283">
        <v>0</v>
      </c>
      <c r="J79" s="554">
        <v>0.1</v>
      </c>
      <c r="K79" s="554">
        <v>7.0000000000000007E-2</v>
      </c>
      <c r="L79" s="554">
        <v>0.1031</v>
      </c>
      <c r="M79" s="283"/>
      <c r="N79" s="283"/>
      <c r="O79" s="283"/>
      <c r="P79" s="285"/>
      <c r="Q79" s="285"/>
      <c r="R79" s="285"/>
      <c r="S79" s="553">
        <f>SUM(G79:O79)</f>
        <v>0.47810000000000008</v>
      </c>
      <c r="T79" s="811"/>
      <c r="U79" s="813"/>
      <c r="V79" s="794"/>
      <c r="W79" s="19"/>
      <c r="X79" s="19"/>
      <c r="Y79" s="19"/>
      <c r="Z79" s="19"/>
      <c r="AA79" s="19"/>
      <c r="AB79" s="19"/>
      <c r="AC79" s="19"/>
      <c r="AD79" s="19"/>
    </row>
    <row r="80" spans="1:30" s="20" customFormat="1" ht="46.5" customHeight="1" x14ac:dyDescent="0.25">
      <c r="A80" s="815"/>
      <c r="B80" s="797"/>
      <c r="C80" s="812" t="s">
        <v>452</v>
      </c>
      <c r="D80" s="790" t="s">
        <v>144</v>
      </c>
      <c r="E80" s="790"/>
      <c r="F80" s="21" t="s">
        <v>28</v>
      </c>
      <c r="G80" s="284">
        <v>0</v>
      </c>
      <c r="H80" s="284">
        <v>7.0000000000000007E-2</v>
      </c>
      <c r="I80" s="284">
        <v>0</v>
      </c>
      <c r="J80" s="284">
        <v>0.2</v>
      </c>
      <c r="K80" s="284">
        <v>0.2</v>
      </c>
      <c r="L80" s="284">
        <v>0.05</v>
      </c>
      <c r="M80" s="284">
        <v>0.04</v>
      </c>
      <c r="N80" s="284">
        <v>0.08</v>
      </c>
      <c r="O80" s="284">
        <v>0.08</v>
      </c>
      <c r="P80" s="284">
        <v>0.15</v>
      </c>
      <c r="Q80" s="284">
        <v>0.08</v>
      </c>
      <c r="R80" s="284">
        <v>0.05</v>
      </c>
      <c r="S80" s="552">
        <f t="shared" si="9"/>
        <v>1</v>
      </c>
      <c r="T80" s="811"/>
      <c r="U80" s="813">
        <v>0.01</v>
      </c>
      <c r="V80" s="794" t="s">
        <v>510</v>
      </c>
      <c r="W80" s="19"/>
      <c r="X80" s="19"/>
      <c r="Y80" s="19"/>
      <c r="Z80" s="19"/>
      <c r="AA80" s="19"/>
      <c r="AB80" s="19"/>
      <c r="AC80" s="19"/>
      <c r="AD80" s="19"/>
    </row>
    <row r="81" spans="1:30" s="20" customFormat="1" ht="46.5" customHeight="1" thickBot="1" x14ac:dyDescent="0.3">
      <c r="A81" s="815"/>
      <c r="B81" s="797"/>
      <c r="C81" s="812"/>
      <c r="D81" s="790"/>
      <c r="E81" s="790"/>
      <c r="F81" s="11" t="s">
        <v>29</v>
      </c>
      <c r="G81" s="283">
        <v>0</v>
      </c>
      <c r="H81" s="283">
        <v>7.0000000000000007E-2</v>
      </c>
      <c r="I81" s="283">
        <v>0</v>
      </c>
      <c r="J81" s="554">
        <v>0.1</v>
      </c>
      <c r="K81" s="554">
        <v>7.0000000000000007E-2</v>
      </c>
      <c r="L81" s="554">
        <v>0.16650000000000001</v>
      </c>
      <c r="M81" s="283"/>
      <c r="N81" s="283"/>
      <c r="O81" s="283"/>
      <c r="P81" s="283"/>
      <c r="Q81" s="283"/>
      <c r="R81" s="283"/>
      <c r="S81" s="553">
        <f>SUM(G81:O81)</f>
        <v>0.40650000000000003</v>
      </c>
      <c r="T81" s="811"/>
      <c r="U81" s="813"/>
      <c r="V81" s="794"/>
      <c r="W81" s="19"/>
      <c r="X81" s="19"/>
      <c r="Y81" s="19"/>
      <c r="Z81" s="19"/>
      <c r="AA81" s="19"/>
      <c r="AB81" s="19"/>
      <c r="AC81" s="19"/>
      <c r="AD81" s="19"/>
    </row>
    <row r="82" spans="1:30" s="20" customFormat="1" ht="46.5" customHeight="1" x14ac:dyDescent="0.25">
      <c r="A82" s="815"/>
      <c r="B82" s="797"/>
      <c r="C82" s="812" t="s">
        <v>453</v>
      </c>
      <c r="D82" s="790" t="s">
        <v>144</v>
      </c>
      <c r="E82" s="790" t="s">
        <v>144</v>
      </c>
      <c r="F82" s="21" t="s">
        <v>28</v>
      </c>
      <c r="G82" s="284">
        <v>0</v>
      </c>
      <c r="H82" s="284">
        <v>0.05</v>
      </c>
      <c r="I82" s="284">
        <v>0.1</v>
      </c>
      <c r="J82" s="284">
        <v>0.2</v>
      </c>
      <c r="K82" s="284">
        <v>0.2</v>
      </c>
      <c r="L82" s="284">
        <v>0.05</v>
      </c>
      <c r="M82" s="284">
        <v>0.04</v>
      </c>
      <c r="N82" s="284">
        <v>0.05</v>
      </c>
      <c r="O82" s="284">
        <v>0.06</v>
      </c>
      <c r="P82" s="284">
        <v>0.1</v>
      </c>
      <c r="Q82" s="284">
        <v>0.1</v>
      </c>
      <c r="R82" s="284">
        <v>0.05</v>
      </c>
      <c r="S82" s="552">
        <f>SUM(G82:R82)</f>
        <v>1.0000000000000002</v>
      </c>
      <c r="T82" s="811"/>
      <c r="U82" s="813">
        <v>0.01</v>
      </c>
      <c r="V82" s="794" t="s">
        <v>511</v>
      </c>
      <c r="W82" s="19"/>
      <c r="X82" s="19"/>
      <c r="Y82" s="19"/>
      <c r="Z82" s="19"/>
      <c r="AA82" s="19"/>
      <c r="AB82" s="19"/>
      <c r="AC82" s="19"/>
      <c r="AD82" s="19"/>
    </row>
    <row r="83" spans="1:30" s="20" customFormat="1" ht="46.5" customHeight="1" thickBot="1" x14ac:dyDescent="0.3">
      <c r="A83" s="815"/>
      <c r="B83" s="797"/>
      <c r="C83" s="812"/>
      <c r="D83" s="790"/>
      <c r="E83" s="790"/>
      <c r="F83" s="11" t="s">
        <v>29</v>
      </c>
      <c r="G83" s="283">
        <v>0</v>
      </c>
      <c r="H83" s="283">
        <v>0.05</v>
      </c>
      <c r="I83" s="283">
        <v>0.1</v>
      </c>
      <c r="J83" s="554">
        <v>0.2</v>
      </c>
      <c r="K83" s="554">
        <v>0.2</v>
      </c>
      <c r="L83" s="554">
        <v>0.05</v>
      </c>
      <c r="M83" s="283"/>
      <c r="N83" s="283"/>
      <c r="O83" s="283"/>
      <c r="P83" s="283"/>
      <c r="Q83" s="283"/>
      <c r="R83" s="283"/>
      <c r="S83" s="553">
        <f t="shared" si="9"/>
        <v>0.60000000000000009</v>
      </c>
      <c r="T83" s="811"/>
      <c r="U83" s="813"/>
      <c r="V83" s="794"/>
      <c r="W83" s="19"/>
      <c r="X83" s="19"/>
      <c r="Y83" s="19"/>
      <c r="Z83" s="19"/>
      <c r="AA83" s="19"/>
      <c r="AB83" s="19"/>
      <c r="AC83" s="19"/>
      <c r="AD83" s="19"/>
    </row>
    <row r="84" spans="1:30" s="20" customFormat="1" ht="46.5" customHeight="1" x14ac:dyDescent="0.25">
      <c r="A84" s="815"/>
      <c r="B84" s="797"/>
      <c r="C84" s="812" t="s">
        <v>454</v>
      </c>
      <c r="D84" s="790" t="s">
        <v>144</v>
      </c>
      <c r="E84" s="790" t="s">
        <v>144</v>
      </c>
      <c r="F84" s="21" t="s">
        <v>28</v>
      </c>
      <c r="G84" s="284">
        <v>0</v>
      </c>
      <c r="H84" s="284">
        <v>0</v>
      </c>
      <c r="I84" s="284">
        <v>0</v>
      </c>
      <c r="J84" s="284">
        <v>0.02</v>
      </c>
      <c r="K84" s="284">
        <v>0.2</v>
      </c>
      <c r="L84" s="284">
        <v>0.18</v>
      </c>
      <c r="M84" s="284">
        <v>0.04</v>
      </c>
      <c r="N84" s="284">
        <v>0.08</v>
      </c>
      <c r="O84" s="284">
        <v>0.08</v>
      </c>
      <c r="P84" s="284">
        <v>0.15</v>
      </c>
      <c r="Q84" s="284">
        <v>0.2</v>
      </c>
      <c r="R84" s="284">
        <v>0.05</v>
      </c>
      <c r="S84" s="552">
        <f t="shared" si="9"/>
        <v>1</v>
      </c>
      <c r="T84" s="811"/>
      <c r="U84" s="813">
        <v>0.01</v>
      </c>
      <c r="V84" s="794" t="s">
        <v>512</v>
      </c>
      <c r="W84" s="19"/>
      <c r="X84" s="19"/>
      <c r="Y84" s="19"/>
      <c r="Z84" s="19"/>
      <c r="AA84" s="19"/>
      <c r="AB84" s="19"/>
      <c r="AC84" s="19"/>
      <c r="AD84" s="19"/>
    </row>
    <row r="85" spans="1:30" s="20" customFormat="1" ht="46.5" customHeight="1" thickBot="1" x14ac:dyDescent="0.3">
      <c r="A85" s="800"/>
      <c r="B85" s="798"/>
      <c r="C85" s="803"/>
      <c r="D85" s="791"/>
      <c r="E85" s="791"/>
      <c r="F85" s="33" t="s">
        <v>29</v>
      </c>
      <c r="G85" s="288">
        <v>0</v>
      </c>
      <c r="H85" s="288">
        <v>0</v>
      </c>
      <c r="I85" s="288">
        <v>0</v>
      </c>
      <c r="J85" s="556">
        <v>0</v>
      </c>
      <c r="K85" s="556">
        <v>0</v>
      </c>
      <c r="L85" s="556">
        <v>0.18</v>
      </c>
      <c r="M85" s="288"/>
      <c r="N85" s="288"/>
      <c r="O85" s="288"/>
      <c r="P85" s="288"/>
      <c r="Q85" s="288"/>
      <c r="R85" s="288"/>
      <c r="S85" s="553">
        <f>SUM(G85:O85)</f>
        <v>0.18</v>
      </c>
      <c r="T85" s="806"/>
      <c r="U85" s="814"/>
      <c r="V85" s="794"/>
      <c r="W85" s="19"/>
      <c r="X85" s="19"/>
      <c r="Y85" s="19"/>
      <c r="Z85" s="19"/>
      <c r="AA85" s="19"/>
      <c r="AB85" s="19"/>
      <c r="AC85" s="19"/>
      <c r="AD85" s="19"/>
    </row>
    <row r="86" spans="1:30" s="20" customFormat="1" ht="46.5" customHeight="1" x14ac:dyDescent="0.25">
      <c r="A86" s="799" t="s">
        <v>278</v>
      </c>
      <c r="B86" s="801" t="s">
        <v>279</v>
      </c>
      <c r="C86" s="816" t="s">
        <v>280</v>
      </c>
      <c r="D86" s="804"/>
      <c r="E86" s="804" t="s">
        <v>235</v>
      </c>
      <c r="F86" s="10" t="s">
        <v>28</v>
      </c>
      <c r="G86" s="282">
        <v>0.25</v>
      </c>
      <c r="H86" s="282">
        <v>0.25</v>
      </c>
      <c r="I86" s="282">
        <v>0.3</v>
      </c>
      <c r="J86" s="282">
        <v>0.2</v>
      </c>
      <c r="K86" s="282">
        <v>0</v>
      </c>
      <c r="L86" s="282">
        <v>0</v>
      </c>
      <c r="M86" s="282">
        <v>0</v>
      </c>
      <c r="N86" s="282">
        <v>0</v>
      </c>
      <c r="O86" s="282">
        <v>0</v>
      </c>
      <c r="P86" s="282">
        <v>0</v>
      </c>
      <c r="Q86" s="282">
        <v>0</v>
      </c>
      <c r="R86" s="282">
        <v>0</v>
      </c>
      <c r="S86" s="552">
        <f>SUM(G86:R86)</f>
        <v>1</v>
      </c>
      <c r="T86" s="818">
        <v>0.05</v>
      </c>
      <c r="U86" s="820">
        <v>1.2500000000000001E-2</v>
      </c>
      <c r="V86" s="821" t="s">
        <v>532</v>
      </c>
      <c r="W86" s="19"/>
      <c r="X86" s="19"/>
      <c r="Y86" s="19"/>
      <c r="Z86" s="19"/>
      <c r="AA86" s="19"/>
      <c r="AB86" s="19"/>
      <c r="AC86" s="19"/>
    </row>
    <row r="87" spans="1:30" s="20" customFormat="1" ht="46.5" customHeight="1" thickBot="1" x14ac:dyDescent="0.3">
      <c r="A87" s="815"/>
      <c r="B87" s="797"/>
      <c r="C87" s="817"/>
      <c r="D87" s="790"/>
      <c r="E87" s="790"/>
      <c r="F87" s="11" t="s">
        <v>29</v>
      </c>
      <c r="G87" s="283">
        <v>0.25</v>
      </c>
      <c r="H87" s="283">
        <v>0.2</v>
      </c>
      <c r="I87" s="283">
        <v>0.25</v>
      </c>
      <c r="J87" s="283">
        <v>0.25</v>
      </c>
      <c r="K87" s="283">
        <v>0.05</v>
      </c>
      <c r="L87" s="283">
        <v>0</v>
      </c>
      <c r="M87" s="283"/>
      <c r="N87" s="283"/>
      <c r="O87" s="283"/>
      <c r="P87" s="283"/>
      <c r="Q87" s="283"/>
      <c r="R87" s="283"/>
      <c r="S87" s="553">
        <f>SUM(G87:O87)</f>
        <v>1</v>
      </c>
      <c r="T87" s="819"/>
      <c r="U87" s="796"/>
      <c r="V87" s="822"/>
      <c r="W87" s="19"/>
      <c r="X87" s="19"/>
      <c r="Y87" s="19"/>
      <c r="Z87" s="19"/>
      <c r="AA87" s="19"/>
      <c r="AB87" s="19"/>
      <c r="AC87" s="19"/>
    </row>
    <row r="88" spans="1:30" s="17" customFormat="1" ht="46.5" customHeight="1" x14ac:dyDescent="0.25">
      <c r="A88" s="815"/>
      <c r="B88" s="797"/>
      <c r="C88" s="817" t="s">
        <v>281</v>
      </c>
      <c r="D88" s="790" t="s">
        <v>235</v>
      </c>
      <c r="E88" s="790"/>
      <c r="F88" s="21" t="s">
        <v>28</v>
      </c>
      <c r="G88" s="284">
        <v>0</v>
      </c>
      <c r="H88" s="284">
        <v>0</v>
      </c>
      <c r="I88" s="284">
        <v>0.1</v>
      </c>
      <c r="J88" s="284">
        <v>0.1</v>
      </c>
      <c r="K88" s="284">
        <v>0.1</v>
      </c>
      <c r="L88" s="284">
        <v>0.1</v>
      </c>
      <c r="M88" s="284">
        <v>0.1</v>
      </c>
      <c r="N88" s="284">
        <v>0.1</v>
      </c>
      <c r="O88" s="284">
        <v>0.1</v>
      </c>
      <c r="P88" s="284">
        <v>0.1</v>
      </c>
      <c r="Q88" s="284">
        <v>0.1</v>
      </c>
      <c r="R88" s="284">
        <v>0.1</v>
      </c>
      <c r="S88" s="552">
        <f>SUM(G88:R88)</f>
        <v>0.99999999999999989</v>
      </c>
      <c r="T88" s="819"/>
      <c r="U88" s="796">
        <v>1.2500000000000001E-2</v>
      </c>
      <c r="V88" s="794" t="s">
        <v>533</v>
      </c>
    </row>
    <row r="89" spans="1:30" s="17" customFormat="1" ht="46.5" customHeight="1" thickBot="1" x14ac:dyDescent="0.3">
      <c r="A89" s="815"/>
      <c r="B89" s="797"/>
      <c r="C89" s="817"/>
      <c r="D89" s="790"/>
      <c r="E89" s="790"/>
      <c r="F89" s="11" t="s">
        <v>29</v>
      </c>
      <c r="G89" s="283">
        <v>0</v>
      </c>
      <c r="H89" s="283">
        <v>0</v>
      </c>
      <c r="I89" s="283">
        <v>0.1</v>
      </c>
      <c r="J89" s="283">
        <v>0.1</v>
      </c>
      <c r="K89" s="283">
        <v>0.1</v>
      </c>
      <c r="L89" s="283">
        <v>0.1</v>
      </c>
      <c r="M89" s="283"/>
      <c r="N89" s="283"/>
      <c r="O89" s="283"/>
      <c r="P89" s="283"/>
      <c r="Q89" s="283"/>
      <c r="R89" s="283"/>
      <c r="S89" s="553">
        <f>SUM(G89:O89)</f>
        <v>0.4</v>
      </c>
      <c r="T89" s="819"/>
      <c r="U89" s="796"/>
      <c r="V89" s="794"/>
    </row>
    <row r="90" spans="1:30" s="17" customFormat="1" ht="46.5" customHeight="1" x14ac:dyDescent="0.25">
      <c r="A90" s="815"/>
      <c r="B90" s="797"/>
      <c r="C90" s="817" t="s">
        <v>282</v>
      </c>
      <c r="D90" s="790" t="s">
        <v>235</v>
      </c>
      <c r="E90" s="790"/>
      <c r="F90" s="21" t="s">
        <v>28</v>
      </c>
      <c r="G90" s="284">
        <v>0</v>
      </c>
      <c r="H90" s="284">
        <v>0</v>
      </c>
      <c r="I90" s="284">
        <v>0</v>
      </c>
      <c r="J90" s="284">
        <v>0.05</v>
      </c>
      <c r="K90" s="284">
        <v>0.08</v>
      </c>
      <c r="L90" s="284">
        <v>0.08</v>
      </c>
      <c r="M90" s="284">
        <v>0.08</v>
      </c>
      <c r="N90" s="284">
        <v>0.1</v>
      </c>
      <c r="O90" s="284">
        <v>0.1</v>
      </c>
      <c r="P90" s="284">
        <v>0.1</v>
      </c>
      <c r="Q90" s="284">
        <v>0.2</v>
      </c>
      <c r="R90" s="284">
        <v>0.21</v>
      </c>
      <c r="S90" s="552">
        <f>SUM(G90:R90)</f>
        <v>1</v>
      </c>
      <c r="T90" s="819"/>
      <c r="U90" s="796">
        <v>1.2500000000000001E-2</v>
      </c>
      <c r="V90" s="794" t="s">
        <v>534</v>
      </c>
    </row>
    <row r="91" spans="1:30" s="17" customFormat="1" ht="46.5" customHeight="1" thickBot="1" x14ac:dyDescent="0.3">
      <c r="A91" s="815"/>
      <c r="B91" s="797"/>
      <c r="C91" s="817"/>
      <c r="D91" s="790"/>
      <c r="E91" s="790"/>
      <c r="F91" s="11" t="s">
        <v>29</v>
      </c>
      <c r="G91" s="283">
        <v>0.02</v>
      </c>
      <c r="H91" s="283">
        <v>0.02</v>
      </c>
      <c r="I91" s="283">
        <v>0.02</v>
      </c>
      <c r="J91" s="283">
        <v>0.05</v>
      </c>
      <c r="K91" s="283">
        <v>0.02</v>
      </c>
      <c r="L91" s="283">
        <v>0.05</v>
      </c>
      <c r="M91" s="283"/>
      <c r="N91" s="283"/>
      <c r="O91" s="283"/>
      <c r="P91" s="283"/>
      <c r="Q91" s="283"/>
      <c r="R91" s="283"/>
      <c r="S91" s="553">
        <f>SUM(G91:O91)</f>
        <v>0.18</v>
      </c>
      <c r="T91" s="819"/>
      <c r="U91" s="796"/>
      <c r="V91" s="794"/>
    </row>
    <row r="92" spans="1:30" s="17" customFormat="1" ht="46.5" customHeight="1" x14ac:dyDescent="0.25">
      <c r="A92" s="815"/>
      <c r="B92" s="797"/>
      <c r="C92" s="817" t="s">
        <v>283</v>
      </c>
      <c r="D92" s="790" t="s">
        <v>235</v>
      </c>
      <c r="E92" s="790"/>
      <c r="F92" s="21" t="s">
        <v>28</v>
      </c>
      <c r="G92" s="284">
        <v>8.3299999999999999E-2</v>
      </c>
      <c r="H92" s="284">
        <v>8.3299999999999999E-2</v>
      </c>
      <c r="I92" s="284">
        <v>8.3299999999999999E-2</v>
      </c>
      <c r="J92" s="284">
        <v>8.3299999999999999E-2</v>
      </c>
      <c r="K92" s="284">
        <v>8.3299999999999999E-2</v>
      </c>
      <c r="L92" s="284">
        <v>8.3299999999999999E-2</v>
      </c>
      <c r="M92" s="284">
        <v>8.3299999999999999E-2</v>
      </c>
      <c r="N92" s="284">
        <v>8.3299999999999999E-2</v>
      </c>
      <c r="O92" s="284">
        <v>8.3400000000000002E-2</v>
      </c>
      <c r="P92" s="284">
        <v>8.3400000000000002E-2</v>
      </c>
      <c r="Q92" s="284">
        <v>8.3400000000000002E-2</v>
      </c>
      <c r="R92" s="284">
        <v>8.3400000000000002E-2</v>
      </c>
      <c r="S92" s="552">
        <f>SUM(G92:R92)</f>
        <v>1</v>
      </c>
      <c r="T92" s="819"/>
      <c r="U92" s="796">
        <v>1.2500000000000001E-2</v>
      </c>
      <c r="V92" s="794" t="s">
        <v>535</v>
      </c>
    </row>
    <row r="93" spans="1:30" s="17" customFormat="1" ht="46.5" customHeight="1" thickBot="1" x14ac:dyDescent="0.3">
      <c r="A93" s="815"/>
      <c r="B93" s="797"/>
      <c r="C93" s="817"/>
      <c r="D93" s="790"/>
      <c r="E93" s="790"/>
      <c r="F93" s="11" t="s">
        <v>29</v>
      </c>
      <c r="G93" s="283">
        <v>8.3000000000000004E-2</v>
      </c>
      <c r="H93" s="283">
        <v>8.3000000000000004E-2</v>
      </c>
      <c r="I93" s="283">
        <v>0</v>
      </c>
      <c r="J93" s="283">
        <v>8.3299999999999999E-2</v>
      </c>
      <c r="K93" s="283">
        <v>8.3299999999999999E-2</v>
      </c>
      <c r="L93" s="283">
        <v>8.3299999999999999E-2</v>
      </c>
      <c r="M93" s="283"/>
      <c r="N93" s="283"/>
      <c r="O93" s="283"/>
      <c r="P93" s="283"/>
      <c r="Q93" s="283"/>
      <c r="R93" s="283"/>
      <c r="S93" s="553">
        <f>SUM(G93:R93)</f>
        <v>0.41589999999999999</v>
      </c>
      <c r="T93" s="819"/>
      <c r="U93" s="796"/>
      <c r="V93" s="794"/>
    </row>
    <row r="94" spans="1:30" s="18" customFormat="1" ht="46.5" customHeight="1" x14ac:dyDescent="0.25">
      <c r="A94" s="815"/>
      <c r="B94" s="797" t="s">
        <v>284</v>
      </c>
      <c r="C94" s="809" t="s">
        <v>285</v>
      </c>
      <c r="D94" s="790" t="s">
        <v>235</v>
      </c>
      <c r="E94" s="790" t="s">
        <v>235</v>
      </c>
      <c r="F94" s="21" t="s">
        <v>28</v>
      </c>
      <c r="G94" s="282">
        <v>1.67E-2</v>
      </c>
      <c r="H94" s="282">
        <v>8.3000000000000004E-2</v>
      </c>
      <c r="I94" s="282">
        <v>8.3000000000000004E-2</v>
      </c>
      <c r="J94" s="282">
        <v>8.3000000000000004E-2</v>
      </c>
      <c r="K94" s="282">
        <v>8.3000000000000004E-2</v>
      </c>
      <c r="L94" s="282">
        <v>8.3000000000000004E-2</v>
      </c>
      <c r="M94" s="282">
        <v>8.3000000000000004E-2</v>
      </c>
      <c r="N94" s="282">
        <v>8.4000000000000005E-2</v>
      </c>
      <c r="O94" s="282">
        <v>8.4000000000000005E-2</v>
      </c>
      <c r="P94" s="282">
        <v>8.4000000000000005E-2</v>
      </c>
      <c r="Q94" s="282">
        <v>8.3000000000000004E-2</v>
      </c>
      <c r="R94" s="282">
        <v>8.3000000000000004E-2</v>
      </c>
      <c r="S94" s="552">
        <f t="shared" ref="S94:S99" si="10">SUM(G94:R94)</f>
        <v>0.93269999999999986</v>
      </c>
      <c r="T94" s="811">
        <v>7.0000000000000007E-2</v>
      </c>
      <c r="U94" s="792">
        <v>2.3300000000000001E-2</v>
      </c>
      <c r="V94" s="794" t="s">
        <v>536</v>
      </c>
    </row>
    <row r="95" spans="1:30" s="18" customFormat="1" ht="46.5" customHeight="1" thickBot="1" x14ac:dyDescent="0.3">
      <c r="A95" s="815"/>
      <c r="B95" s="797"/>
      <c r="C95" s="810"/>
      <c r="D95" s="790"/>
      <c r="E95" s="790"/>
      <c r="F95" s="11" t="s">
        <v>29</v>
      </c>
      <c r="G95" s="283">
        <v>8.4000000000000005E-2</v>
      </c>
      <c r="H95" s="283">
        <v>8.3000000000000004E-2</v>
      </c>
      <c r="I95" s="283">
        <v>8.3000000000000004E-2</v>
      </c>
      <c r="J95" s="292">
        <v>8.4000000000000005E-2</v>
      </c>
      <c r="K95" s="292">
        <v>8.3000000000000004E-2</v>
      </c>
      <c r="L95" s="292">
        <v>8.3000000000000004E-2</v>
      </c>
      <c r="M95" s="283"/>
      <c r="N95" s="283"/>
      <c r="O95" s="283"/>
      <c r="P95" s="283"/>
      <c r="Q95" s="283"/>
      <c r="R95" s="283"/>
      <c r="S95" s="553">
        <f>SUM(G95:O95)</f>
        <v>0.5</v>
      </c>
      <c r="T95" s="811"/>
      <c r="U95" s="792"/>
      <c r="V95" s="794"/>
    </row>
    <row r="96" spans="1:30" s="17" customFormat="1" ht="46.5" customHeight="1" x14ac:dyDescent="0.25">
      <c r="A96" s="815"/>
      <c r="B96" s="797"/>
      <c r="C96" s="812" t="s">
        <v>286</v>
      </c>
      <c r="D96" s="790" t="s">
        <v>235</v>
      </c>
      <c r="E96" s="790"/>
      <c r="F96" s="21" t="s">
        <v>28</v>
      </c>
      <c r="G96" s="284">
        <v>1.67E-2</v>
      </c>
      <c r="H96" s="284">
        <v>1.67E-2</v>
      </c>
      <c r="I96" s="284">
        <v>1.67E-2</v>
      </c>
      <c r="J96" s="284">
        <v>1.67E-2</v>
      </c>
      <c r="K96" s="284">
        <v>1.67E-2</v>
      </c>
      <c r="L96" s="284">
        <v>1.67E-2</v>
      </c>
      <c r="M96" s="284">
        <v>3.3399999999999999E-2</v>
      </c>
      <c r="N96" s="284">
        <v>3.3399999999999999E-2</v>
      </c>
      <c r="O96" s="284">
        <v>3.3399999999999999E-2</v>
      </c>
      <c r="P96" s="284">
        <v>0.26669999999999999</v>
      </c>
      <c r="Q96" s="284">
        <v>0.26669999999999999</v>
      </c>
      <c r="R96" s="284">
        <v>0.26620000000000005</v>
      </c>
      <c r="S96" s="552">
        <f t="shared" si="10"/>
        <v>1</v>
      </c>
      <c r="T96" s="811"/>
      <c r="U96" s="792">
        <v>2.3300000000000001E-2</v>
      </c>
      <c r="V96" s="794" t="s">
        <v>542</v>
      </c>
    </row>
    <row r="97" spans="1:33" s="17" customFormat="1" ht="46.5" customHeight="1" thickBot="1" x14ac:dyDescent="0.3">
      <c r="A97" s="815"/>
      <c r="B97" s="797"/>
      <c r="C97" s="812"/>
      <c r="D97" s="790"/>
      <c r="E97" s="790"/>
      <c r="F97" s="11" t="s">
        <v>29</v>
      </c>
      <c r="G97" s="292">
        <v>0</v>
      </c>
      <c r="H97" s="292">
        <v>0</v>
      </c>
      <c r="I97" s="292">
        <v>0</v>
      </c>
      <c r="J97" s="292" t="s">
        <v>541</v>
      </c>
      <c r="K97" s="292" t="s">
        <v>541</v>
      </c>
      <c r="L97" s="292" t="s">
        <v>541</v>
      </c>
      <c r="M97" s="283"/>
      <c r="N97" s="283"/>
      <c r="O97" s="283"/>
      <c r="P97" s="283"/>
      <c r="Q97" s="283"/>
      <c r="R97" s="283"/>
      <c r="S97" s="553">
        <f>J97+K97+L97</f>
        <v>5.0099999999999999E-2</v>
      </c>
      <c r="T97" s="811"/>
      <c r="U97" s="792"/>
      <c r="V97" s="794"/>
    </row>
    <row r="98" spans="1:33" s="18" customFormat="1" ht="46.5" customHeight="1" x14ac:dyDescent="0.25">
      <c r="A98" s="815"/>
      <c r="B98" s="797"/>
      <c r="C98" s="812" t="s">
        <v>287</v>
      </c>
      <c r="D98" s="790" t="s">
        <v>235</v>
      </c>
      <c r="E98" s="790"/>
      <c r="F98" s="21" t="s">
        <v>28</v>
      </c>
      <c r="G98" s="284">
        <v>8.3400000000000002E-2</v>
      </c>
      <c r="H98" s="284">
        <v>8.3400000000000002E-2</v>
      </c>
      <c r="I98" s="284">
        <v>8.3400000000000002E-2</v>
      </c>
      <c r="J98" s="284">
        <v>8.3400000000000002E-2</v>
      </c>
      <c r="K98" s="284">
        <v>8.3400000000000002E-2</v>
      </c>
      <c r="L98" s="284">
        <v>8.3400000000000002E-2</v>
      </c>
      <c r="M98" s="284">
        <v>8.3400000000000002E-2</v>
      </c>
      <c r="N98" s="284">
        <v>8.3400000000000002E-2</v>
      </c>
      <c r="O98" s="284">
        <v>8.3400000000000002E-2</v>
      </c>
      <c r="P98" s="284">
        <v>8.3400000000000002E-2</v>
      </c>
      <c r="Q98" s="284">
        <v>8.3400000000000002E-2</v>
      </c>
      <c r="R98" s="284">
        <v>8.2600000000000007E-2</v>
      </c>
      <c r="S98" s="552">
        <f>SUM(G98:R98)</f>
        <v>1.0000000000000002</v>
      </c>
      <c r="T98" s="811"/>
      <c r="U98" s="792">
        <v>2.3400000000000001E-2</v>
      </c>
      <c r="V98" s="794" t="s">
        <v>443</v>
      </c>
    </row>
    <row r="99" spans="1:33" s="18" customFormat="1" ht="46.5" customHeight="1" thickBot="1" x14ac:dyDescent="0.3">
      <c r="A99" s="800"/>
      <c r="B99" s="798"/>
      <c r="C99" s="803"/>
      <c r="D99" s="791"/>
      <c r="E99" s="791"/>
      <c r="F99" s="33" t="s">
        <v>29</v>
      </c>
      <c r="G99" s="288">
        <v>8.3400000000000002E-2</v>
      </c>
      <c r="H99" s="288">
        <v>8.3400000000000002E-2</v>
      </c>
      <c r="I99" s="288">
        <v>8.3400000000000002E-2</v>
      </c>
      <c r="J99" s="564">
        <v>8.3400000000000002E-2</v>
      </c>
      <c r="K99" s="564">
        <v>8.3400000000000002E-2</v>
      </c>
      <c r="L99" s="564">
        <v>8.3400000000000002E-2</v>
      </c>
      <c r="M99" s="288"/>
      <c r="N99" s="288"/>
      <c r="O99" s="288"/>
      <c r="P99" s="288"/>
      <c r="Q99" s="288"/>
      <c r="R99" s="288"/>
      <c r="S99" s="553">
        <f t="shared" si="10"/>
        <v>0.50040000000000007</v>
      </c>
      <c r="T99" s="806"/>
      <c r="U99" s="793"/>
      <c r="V99" s="795"/>
    </row>
    <row r="100" spans="1:33" s="18" customFormat="1" ht="46.5" customHeight="1" x14ac:dyDescent="0.25">
      <c r="A100" s="799" t="s">
        <v>288</v>
      </c>
      <c r="B100" s="801" t="s">
        <v>289</v>
      </c>
      <c r="C100" s="802" t="s">
        <v>290</v>
      </c>
      <c r="D100" s="804" t="s">
        <v>235</v>
      </c>
      <c r="E100" s="804"/>
      <c r="F100" s="10" t="s">
        <v>28</v>
      </c>
      <c r="G100" s="282">
        <v>8.3400000000000002E-2</v>
      </c>
      <c r="H100" s="282">
        <v>8.3400000000000002E-2</v>
      </c>
      <c r="I100" s="282">
        <v>8.3400000000000002E-2</v>
      </c>
      <c r="J100" s="282">
        <v>8.3400000000000002E-2</v>
      </c>
      <c r="K100" s="282">
        <v>8.3400000000000002E-2</v>
      </c>
      <c r="L100" s="282">
        <v>8.3400000000000002E-2</v>
      </c>
      <c r="M100" s="282">
        <v>8.3400000000000002E-2</v>
      </c>
      <c r="N100" s="282">
        <v>8.3400000000000002E-2</v>
      </c>
      <c r="O100" s="282">
        <v>8.3400000000000002E-2</v>
      </c>
      <c r="P100" s="282">
        <v>8.3400000000000002E-2</v>
      </c>
      <c r="Q100" s="282">
        <v>8.3400000000000002E-2</v>
      </c>
      <c r="R100" s="282">
        <v>8.2600000000000007E-2</v>
      </c>
      <c r="S100" s="552">
        <f>SUM(G100:R100)</f>
        <v>1.0000000000000002</v>
      </c>
      <c r="T100" s="805">
        <v>0.01</v>
      </c>
      <c r="U100" s="807">
        <v>0.01</v>
      </c>
      <c r="V100" s="808" t="s">
        <v>227</v>
      </c>
    </row>
    <row r="101" spans="1:33" s="18" customFormat="1" ht="46.5" customHeight="1" thickBot="1" x14ac:dyDescent="0.3">
      <c r="A101" s="800"/>
      <c r="B101" s="798"/>
      <c r="C101" s="803"/>
      <c r="D101" s="791"/>
      <c r="E101" s="791"/>
      <c r="F101" s="33" t="s">
        <v>29</v>
      </c>
      <c r="G101" s="288"/>
      <c r="H101" s="288"/>
      <c r="I101" s="288"/>
      <c r="J101" s="288">
        <v>0</v>
      </c>
      <c r="K101" s="288">
        <v>0</v>
      </c>
      <c r="L101" s="288">
        <v>0</v>
      </c>
      <c r="M101" s="288"/>
      <c r="N101" s="288"/>
      <c r="O101" s="288"/>
      <c r="P101" s="288"/>
      <c r="Q101" s="288"/>
      <c r="R101" s="288"/>
      <c r="S101" s="553">
        <f>SUM(G101:I101)</f>
        <v>0</v>
      </c>
      <c r="T101" s="806"/>
      <c r="U101" s="793"/>
      <c r="V101" s="795"/>
    </row>
    <row r="102" spans="1:33" s="5" customFormat="1" ht="46.5" customHeight="1" thickBot="1" x14ac:dyDescent="0.3">
      <c r="A102" s="854" t="s">
        <v>30</v>
      </c>
      <c r="B102" s="855"/>
      <c r="C102" s="855"/>
      <c r="D102" s="855"/>
      <c r="E102" s="855"/>
      <c r="F102" s="855"/>
      <c r="G102" s="855"/>
      <c r="H102" s="855"/>
      <c r="I102" s="855"/>
      <c r="J102" s="855"/>
      <c r="K102" s="855"/>
      <c r="L102" s="855"/>
      <c r="M102" s="855"/>
      <c r="N102" s="855"/>
      <c r="O102" s="855"/>
      <c r="P102" s="855"/>
      <c r="Q102" s="855"/>
      <c r="R102" s="855"/>
      <c r="S102" s="855"/>
      <c r="T102" s="22">
        <f>SUM(T8:T101)</f>
        <v>1.0000000000000002</v>
      </c>
      <c r="U102" s="22">
        <f>SUM(U8:U101)</f>
        <v>1.0000000000000002</v>
      </c>
      <c r="V102" s="12"/>
      <c r="W102" s="4"/>
      <c r="X102" s="4"/>
      <c r="Y102" s="4"/>
      <c r="Z102" s="4"/>
      <c r="AA102" s="4"/>
      <c r="AB102" s="4"/>
      <c r="AC102" s="4"/>
      <c r="AD102" s="4"/>
      <c r="AE102" s="4"/>
      <c r="AF102" s="4"/>
      <c r="AG102" s="4"/>
    </row>
    <row r="103" spans="1:33" ht="46.5" customHeight="1" x14ac:dyDescent="0.25">
      <c r="A103" s="49"/>
      <c r="B103" s="49"/>
      <c r="C103" s="50"/>
      <c r="D103" s="49"/>
      <c r="E103" s="49"/>
      <c r="F103" s="49"/>
      <c r="G103" s="49"/>
      <c r="H103" s="49"/>
      <c r="I103" s="49"/>
      <c r="J103" s="49"/>
      <c r="K103" s="49"/>
      <c r="L103" s="49"/>
      <c r="M103" s="49"/>
      <c r="N103" s="51"/>
      <c r="O103" s="51"/>
      <c r="P103" s="51"/>
      <c r="Q103" s="51"/>
      <c r="R103" s="51"/>
      <c r="S103" s="51"/>
      <c r="T103" s="51"/>
      <c r="U103" s="51"/>
    </row>
    <row r="104" spans="1:33" ht="46.5" customHeight="1" x14ac:dyDescent="0.25">
      <c r="A104" s="49"/>
      <c r="B104" s="49"/>
      <c r="C104" s="50"/>
      <c r="D104" s="49"/>
      <c r="E104" s="49"/>
      <c r="F104" s="49"/>
      <c r="G104" s="49"/>
      <c r="H104" s="49"/>
      <c r="I104" s="49"/>
      <c r="J104" s="49"/>
      <c r="K104" s="49"/>
      <c r="L104" s="49"/>
      <c r="M104" s="49"/>
      <c r="N104" s="51"/>
      <c r="O104" s="51"/>
      <c r="P104" s="51"/>
      <c r="Q104" s="51"/>
      <c r="R104" s="51"/>
      <c r="S104" s="51"/>
      <c r="T104" s="51"/>
      <c r="U104" s="51"/>
    </row>
    <row r="105" spans="1:33" ht="46.5" customHeight="1" x14ac:dyDescent="0.25">
      <c r="A105" s="41" t="s">
        <v>126</v>
      </c>
      <c r="B105" s="28"/>
      <c r="C105" s="28"/>
      <c r="D105" s="28"/>
      <c r="E105" s="28"/>
      <c r="F105" s="28"/>
      <c r="G105" s="28"/>
      <c r="H105" s="53"/>
      <c r="I105" s="49"/>
      <c r="J105" s="49"/>
      <c r="K105" s="49"/>
      <c r="L105" s="49"/>
      <c r="M105" s="49"/>
      <c r="N105" s="51"/>
      <c r="O105" s="51"/>
      <c r="P105" s="51"/>
      <c r="Q105" s="51"/>
      <c r="R105" s="51"/>
      <c r="S105" s="51"/>
      <c r="T105" s="51"/>
      <c r="U105" s="51"/>
    </row>
    <row r="106" spans="1:33" ht="46.5" customHeight="1" x14ac:dyDescent="0.25">
      <c r="A106" s="30" t="s">
        <v>127</v>
      </c>
      <c r="B106" s="732" t="s">
        <v>128</v>
      </c>
      <c r="C106" s="732"/>
      <c r="D106" s="732"/>
      <c r="E106" s="732"/>
      <c r="F106" s="732"/>
      <c r="G106" s="732"/>
      <c r="H106" s="732"/>
      <c r="I106" s="734" t="s">
        <v>129</v>
      </c>
      <c r="J106" s="734"/>
      <c r="K106" s="734"/>
      <c r="L106" s="734"/>
      <c r="M106" s="734"/>
      <c r="N106" s="734"/>
      <c r="O106" s="734"/>
      <c r="P106" s="51"/>
      <c r="Q106" s="51"/>
      <c r="R106" s="51"/>
      <c r="S106" s="51"/>
      <c r="T106" s="51"/>
      <c r="U106" s="51"/>
    </row>
    <row r="107" spans="1:33" ht="46.5" customHeight="1" x14ac:dyDescent="0.25">
      <c r="A107" s="31">
        <v>11</v>
      </c>
      <c r="B107" s="735" t="s">
        <v>130</v>
      </c>
      <c r="C107" s="735"/>
      <c r="D107" s="735"/>
      <c r="E107" s="735"/>
      <c r="F107" s="735"/>
      <c r="G107" s="735"/>
      <c r="H107" s="735"/>
      <c r="I107" s="735" t="s">
        <v>132</v>
      </c>
      <c r="J107" s="735"/>
      <c r="K107" s="735"/>
      <c r="L107" s="735"/>
      <c r="M107" s="735"/>
      <c r="N107" s="735"/>
      <c r="O107" s="735"/>
      <c r="P107" s="51"/>
      <c r="Q107" s="51"/>
      <c r="R107" s="51"/>
      <c r="S107" s="51"/>
      <c r="T107" s="51"/>
      <c r="U107" s="51"/>
    </row>
    <row r="108" spans="1:33" ht="46.5" customHeight="1" x14ac:dyDescent="0.25">
      <c r="A108" s="49"/>
      <c r="B108" s="49"/>
      <c r="C108" s="50"/>
      <c r="D108" s="49"/>
      <c r="E108" s="49"/>
      <c r="F108" s="49"/>
      <c r="G108" s="49"/>
      <c r="H108" s="49"/>
      <c r="I108" s="49"/>
      <c r="J108" s="49"/>
      <c r="K108" s="49"/>
      <c r="L108" s="49"/>
      <c r="M108" s="49"/>
      <c r="N108" s="51"/>
      <c r="O108" s="51"/>
      <c r="P108" s="51"/>
      <c r="Q108" s="51"/>
      <c r="R108" s="51"/>
      <c r="S108" s="51"/>
      <c r="T108" s="51"/>
      <c r="U108" s="51"/>
    </row>
    <row r="109" spans="1:33" ht="46.5" customHeight="1" x14ac:dyDescent="0.25">
      <c r="A109" s="49"/>
      <c r="B109" s="49"/>
      <c r="C109" s="50"/>
      <c r="D109" s="49"/>
      <c r="E109" s="49"/>
      <c r="F109" s="49"/>
      <c r="G109" s="49"/>
      <c r="H109" s="49"/>
      <c r="I109" s="49"/>
      <c r="J109" s="49"/>
      <c r="K109" s="49"/>
      <c r="L109" s="49"/>
      <c r="M109" s="49"/>
      <c r="N109" s="51"/>
      <c r="O109" s="51"/>
      <c r="P109" s="51"/>
      <c r="Q109" s="51"/>
      <c r="R109" s="51"/>
      <c r="S109" s="51"/>
      <c r="T109" s="51"/>
      <c r="U109" s="51"/>
    </row>
    <row r="110" spans="1:33" ht="46.5" customHeight="1" x14ac:dyDescent="0.25">
      <c r="A110" s="49"/>
      <c r="B110" s="49"/>
      <c r="C110" s="50"/>
      <c r="D110" s="49"/>
      <c r="E110" s="49"/>
      <c r="F110" s="49"/>
      <c r="G110" s="49"/>
      <c r="H110" s="49"/>
      <c r="I110" s="49"/>
      <c r="J110" s="49"/>
      <c r="K110" s="49"/>
      <c r="L110" s="49"/>
      <c r="M110" s="49"/>
      <c r="N110" s="51"/>
      <c r="O110" s="51"/>
      <c r="P110" s="51"/>
      <c r="Q110" s="51"/>
      <c r="R110" s="51"/>
      <c r="S110" s="51"/>
      <c r="T110" s="51"/>
      <c r="U110" s="51"/>
    </row>
    <row r="111" spans="1:33" ht="46.5" customHeight="1" x14ac:dyDescent="0.25">
      <c r="A111" s="49"/>
      <c r="B111" s="49"/>
      <c r="C111" s="50"/>
      <c r="D111" s="49"/>
      <c r="E111" s="49"/>
      <c r="F111" s="49"/>
      <c r="G111" s="49"/>
      <c r="H111" s="49"/>
      <c r="I111" s="49"/>
      <c r="J111" s="49"/>
      <c r="K111" s="49"/>
      <c r="L111" s="49"/>
      <c r="M111" s="49"/>
      <c r="N111" s="51"/>
      <c r="O111" s="51"/>
      <c r="P111" s="51"/>
      <c r="Q111" s="51"/>
      <c r="R111" s="51"/>
      <c r="S111" s="51"/>
      <c r="T111" s="51"/>
      <c r="U111" s="51"/>
    </row>
    <row r="112" spans="1:33" ht="46.5" customHeight="1" x14ac:dyDescent="0.25">
      <c r="A112" s="49"/>
      <c r="B112" s="49"/>
      <c r="C112" s="50"/>
      <c r="D112" s="49"/>
      <c r="E112" s="49"/>
      <c r="F112" s="49"/>
      <c r="G112" s="49"/>
      <c r="H112" s="49"/>
      <c r="I112" s="49"/>
      <c r="J112" s="49"/>
      <c r="K112" s="49"/>
      <c r="L112" s="49"/>
      <c r="M112" s="49"/>
      <c r="N112" s="51"/>
      <c r="O112" s="51"/>
      <c r="P112" s="51"/>
      <c r="Q112" s="51"/>
      <c r="R112" s="51"/>
      <c r="S112" s="51"/>
      <c r="T112" s="51"/>
      <c r="U112" s="51"/>
    </row>
    <row r="113" spans="1:21" ht="46.5" customHeight="1" x14ac:dyDescent="0.25">
      <c r="A113" s="49"/>
      <c r="B113" s="49"/>
      <c r="C113" s="50"/>
      <c r="D113" s="49"/>
      <c r="E113" s="49"/>
      <c r="F113" s="49"/>
      <c r="G113" s="49"/>
      <c r="H113" s="49"/>
      <c r="I113" s="49"/>
      <c r="J113" s="49"/>
      <c r="K113" s="49"/>
      <c r="L113" s="49"/>
      <c r="M113" s="49"/>
      <c r="N113" s="51"/>
      <c r="O113" s="51"/>
      <c r="P113" s="51"/>
      <c r="Q113" s="51"/>
      <c r="R113" s="51"/>
      <c r="S113" s="51"/>
      <c r="T113" s="51"/>
      <c r="U113" s="51"/>
    </row>
    <row r="114" spans="1:21" ht="46.5" customHeight="1" x14ac:dyDescent="0.25">
      <c r="A114" s="49"/>
      <c r="B114" s="49"/>
      <c r="C114" s="50"/>
      <c r="D114" s="49"/>
      <c r="E114" s="49"/>
      <c r="F114" s="49"/>
      <c r="G114" s="49"/>
      <c r="H114" s="49"/>
      <c r="I114" s="49"/>
      <c r="J114" s="49"/>
      <c r="K114" s="49"/>
      <c r="L114" s="49"/>
      <c r="M114" s="49"/>
      <c r="N114" s="51"/>
      <c r="O114" s="51"/>
      <c r="P114" s="51"/>
      <c r="Q114" s="51"/>
      <c r="R114" s="51"/>
      <c r="S114" s="51"/>
      <c r="T114" s="51"/>
      <c r="U114" s="51"/>
    </row>
    <row r="115" spans="1:21" ht="46.5" customHeight="1" x14ac:dyDescent="0.25">
      <c r="A115" s="49"/>
      <c r="B115" s="49"/>
      <c r="C115" s="50"/>
      <c r="D115" s="49"/>
      <c r="E115" s="49"/>
      <c r="F115" s="49"/>
      <c r="G115" s="49"/>
      <c r="H115" s="49"/>
      <c r="I115" s="49"/>
      <c r="J115" s="49"/>
      <c r="K115" s="49"/>
      <c r="L115" s="49"/>
      <c r="M115" s="49"/>
      <c r="N115" s="51"/>
      <c r="O115" s="51"/>
      <c r="P115" s="51"/>
      <c r="Q115" s="51"/>
      <c r="R115" s="51"/>
      <c r="S115" s="51"/>
      <c r="T115" s="51"/>
      <c r="U115" s="51"/>
    </row>
    <row r="116" spans="1:21" ht="46.5" customHeight="1" x14ac:dyDescent="0.25">
      <c r="A116" s="49"/>
      <c r="B116" s="49"/>
      <c r="C116" s="50"/>
      <c r="D116" s="49"/>
      <c r="E116" s="49"/>
      <c r="F116" s="49"/>
      <c r="G116" s="49"/>
      <c r="H116" s="49"/>
      <c r="I116" s="49"/>
      <c r="J116" s="49"/>
      <c r="K116" s="49"/>
      <c r="L116" s="49"/>
      <c r="M116" s="49"/>
      <c r="N116" s="51"/>
      <c r="O116" s="51"/>
      <c r="P116" s="51"/>
      <c r="Q116" s="51"/>
      <c r="R116" s="51"/>
      <c r="S116" s="51"/>
      <c r="T116" s="51"/>
      <c r="U116" s="51"/>
    </row>
    <row r="117" spans="1:21" ht="46.5" customHeight="1" x14ac:dyDescent="0.25">
      <c r="A117" s="49"/>
      <c r="B117" s="49"/>
      <c r="C117" s="50"/>
      <c r="D117" s="49"/>
      <c r="E117" s="49"/>
      <c r="F117" s="49"/>
      <c r="G117" s="49"/>
      <c r="H117" s="49"/>
      <c r="I117" s="49"/>
      <c r="J117" s="49"/>
      <c r="K117" s="49"/>
      <c r="L117" s="49"/>
      <c r="M117" s="49"/>
      <c r="N117" s="51"/>
      <c r="O117" s="51"/>
      <c r="P117" s="51"/>
      <c r="Q117" s="51"/>
      <c r="R117" s="51"/>
      <c r="S117" s="51"/>
      <c r="T117" s="51"/>
      <c r="U117" s="51"/>
    </row>
    <row r="118" spans="1:21" ht="46.5" customHeight="1" x14ac:dyDescent="0.25">
      <c r="A118" s="49"/>
      <c r="B118" s="49"/>
      <c r="C118" s="50"/>
      <c r="D118" s="49"/>
      <c r="E118" s="49"/>
      <c r="F118" s="49"/>
      <c r="G118" s="49"/>
      <c r="H118" s="49"/>
      <c r="I118" s="49"/>
      <c r="J118" s="49"/>
      <c r="K118" s="49"/>
      <c r="L118" s="49"/>
      <c r="M118" s="49"/>
      <c r="N118" s="51"/>
      <c r="O118" s="51"/>
      <c r="P118" s="51"/>
      <c r="Q118" s="51"/>
      <c r="R118" s="51"/>
      <c r="S118" s="51"/>
      <c r="T118" s="51"/>
      <c r="U118" s="51"/>
    </row>
    <row r="119" spans="1:21" ht="46.5" customHeight="1" x14ac:dyDescent="0.25">
      <c r="A119" s="49"/>
      <c r="B119" s="49"/>
      <c r="C119" s="50"/>
      <c r="D119" s="49"/>
      <c r="E119" s="49"/>
      <c r="F119" s="49"/>
      <c r="G119" s="49"/>
      <c r="H119" s="49"/>
      <c r="I119" s="49"/>
      <c r="J119" s="49"/>
      <c r="K119" s="49"/>
      <c r="L119" s="49"/>
      <c r="M119" s="49"/>
      <c r="N119" s="51"/>
      <c r="O119" s="51"/>
      <c r="P119" s="51"/>
      <c r="Q119" s="51"/>
      <c r="R119" s="51"/>
      <c r="S119" s="51"/>
      <c r="T119" s="51"/>
      <c r="U119" s="51"/>
    </row>
    <row r="120" spans="1:21" ht="46.5" customHeight="1" x14ac:dyDescent="0.25">
      <c r="A120" s="49"/>
      <c r="B120" s="49"/>
      <c r="C120" s="50"/>
      <c r="D120" s="49"/>
      <c r="E120" s="49"/>
      <c r="F120" s="49"/>
      <c r="G120" s="49"/>
      <c r="H120" s="49"/>
      <c r="I120" s="49"/>
      <c r="J120" s="49"/>
      <c r="K120" s="49"/>
      <c r="L120" s="49"/>
      <c r="M120" s="49"/>
      <c r="N120" s="51"/>
      <c r="O120" s="51"/>
      <c r="P120" s="51"/>
      <c r="Q120" s="51"/>
      <c r="R120" s="51"/>
      <c r="S120" s="51"/>
      <c r="T120" s="51"/>
      <c r="U120" s="51"/>
    </row>
    <row r="121" spans="1:21" ht="46.5" customHeight="1" x14ac:dyDescent="0.25">
      <c r="A121" s="49"/>
      <c r="B121" s="49"/>
      <c r="C121" s="50"/>
      <c r="D121" s="49"/>
      <c r="E121" s="49"/>
      <c r="F121" s="49"/>
      <c r="G121" s="49"/>
      <c r="H121" s="49"/>
      <c r="I121" s="49"/>
      <c r="J121" s="49"/>
      <c r="K121" s="49"/>
      <c r="L121" s="49"/>
      <c r="M121" s="49"/>
      <c r="N121" s="51"/>
      <c r="O121" s="51"/>
      <c r="P121" s="51"/>
      <c r="Q121" s="51"/>
      <c r="R121" s="51"/>
      <c r="S121" s="51"/>
      <c r="T121" s="51"/>
      <c r="U121" s="51"/>
    </row>
    <row r="122" spans="1:21" ht="46.5" customHeight="1" x14ac:dyDescent="0.25">
      <c r="A122" s="49"/>
      <c r="B122" s="49"/>
      <c r="C122" s="50"/>
      <c r="D122" s="49"/>
      <c r="E122" s="49"/>
      <c r="F122" s="49"/>
      <c r="G122" s="49"/>
      <c r="H122" s="49"/>
      <c r="I122" s="49"/>
      <c r="J122" s="49"/>
      <c r="K122" s="49"/>
      <c r="L122" s="49"/>
      <c r="M122" s="49"/>
      <c r="N122" s="51"/>
      <c r="O122" s="51"/>
      <c r="P122" s="51"/>
      <c r="Q122" s="51"/>
      <c r="R122" s="51"/>
      <c r="S122" s="51"/>
      <c r="T122" s="51"/>
      <c r="U122" s="51"/>
    </row>
    <row r="123" spans="1:21" ht="46.5" customHeight="1" x14ac:dyDescent="0.25">
      <c r="A123" s="49"/>
      <c r="B123" s="49"/>
      <c r="C123" s="50"/>
      <c r="D123" s="49"/>
      <c r="E123" s="49"/>
      <c r="F123" s="49"/>
      <c r="G123" s="49"/>
      <c r="H123" s="49"/>
      <c r="I123" s="49"/>
      <c r="J123" s="49"/>
      <c r="K123" s="49"/>
      <c r="L123" s="49"/>
      <c r="M123" s="49"/>
      <c r="N123" s="51"/>
      <c r="O123" s="51"/>
      <c r="P123" s="51"/>
      <c r="Q123" s="51"/>
      <c r="R123" s="51"/>
      <c r="S123" s="51"/>
      <c r="T123" s="51"/>
      <c r="U123" s="51"/>
    </row>
    <row r="124" spans="1:21" ht="46.5" customHeight="1" x14ac:dyDescent="0.25">
      <c r="A124" s="49"/>
      <c r="B124" s="49"/>
      <c r="C124" s="50"/>
      <c r="D124" s="49"/>
      <c r="E124" s="49"/>
      <c r="F124" s="49"/>
      <c r="G124" s="49"/>
      <c r="H124" s="49"/>
      <c r="I124" s="49"/>
      <c r="J124" s="49"/>
      <c r="K124" s="49"/>
      <c r="L124" s="49"/>
      <c r="M124" s="49"/>
      <c r="N124" s="51"/>
      <c r="O124" s="51"/>
      <c r="P124" s="51"/>
      <c r="Q124" s="51"/>
      <c r="R124" s="51"/>
      <c r="S124" s="51"/>
      <c r="T124" s="51"/>
      <c r="U124" s="51"/>
    </row>
    <row r="125" spans="1:21" ht="46.5" customHeight="1" x14ac:dyDescent="0.25">
      <c r="A125" s="49"/>
      <c r="B125" s="49"/>
      <c r="C125" s="50"/>
      <c r="D125" s="49"/>
      <c r="E125" s="49"/>
      <c r="F125" s="49"/>
      <c r="G125" s="49"/>
      <c r="H125" s="49"/>
      <c r="I125" s="49"/>
      <c r="J125" s="49"/>
      <c r="K125" s="49"/>
      <c r="L125" s="49"/>
      <c r="M125" s="49"/>
      <c r="N125" s="51"/>
      <c r="O125" s="51"/>
      <c r="P125" s="51"/>
      <c r="Q125" s="51"/>
      <c r="R125" s="51"/>
      <c r="S125" s="51"/>
      <c r="T125" s="51"/>
      <c r="U125" s="51"/>
    </row>
    <row r="126" spans="1:21" ht="46.5" customHeight="1" x14ac:dyDescent="0.25">
      <c r="A126" s="49"/>
      <c r="B126" s="49"/>
      <c r="C126" s="50"/>
      <c r="D126" s="49"/>
      <c r="E126" s="49"/>
      <c r="F126" s="49"/>
      <c r="G126" s="49"/>
      <c r="H126" s="49"/>
      <c r="I126" s="49"/>
      <c r="J126" s="49"/>
      <c r="K126" s="49"/>
      <c r="L126" s="49"/>
      <c r="M126" s="49"/>
      <c r="N126" s="51"/>
      <c r="O126" s="51"/>
      <c r="P126" s="51"/>
      <c r="Q126" s="51"/>
      <c r="R126" s="51"/>
      <c r="S126" s="51"/>
      <c r="T126" s="51"/>
      <c r="U126" s="51"/>
    </row>
    <row r="127" spans="1:21" ht="46.5" customHeight="1" x14ac:dyDescent="0.25">
      <c r="A127" s="49"/>
      <c r="B127" s="49"/>
      <c r="C127" s="50"/>
      <c r="D127" s="49"/>
      <c r="E127" s="49"/>
      <c r="F127" s="49"/>
      <c r="G127" s="49"/>
      <c r="H127" s="49"/>
      <c r="I127" s="49"/>
      <c r="J127" s="49"/>
      <c r="K127" s="49"/>
      <c r="L127" s="49"/>
      <c r="M127" s="49"/>
      <c r="N127" s="51"/>
      <c r="O127" s="51"/>
      <c r="P127" s="51"/>
      <c r="Q127" s="51"/>
      <c r="R127" s="51"/>
      <c r="S127" s="51"/>
      <c r="T127" s="51"/>
      <c r="U127" s="51"/>
    </row>
    <row r="128" spans="1:21" ht="46.5" customHeight="1" x14ac:dyDescent="0.25">
      <c r="A128" s="49"/>
      <c r="B128" s="49"/>
      <c r="C128" s="50"/>
      <c r="D128" s="49"/>
      <c r="E128" s="49"/>
      <c r="F128" s="49"/>
      <c r="G128" s="49"/>
      <c r="H128" s="49"/>
      <c r="I128" s="49"/>
      <c r="J128" s="49"/>
      <c r="K128" s="49"/>
      <c r="L128" s="49"/>
      <c r="M128" s="49"/>
      <c r="N128" s="51"/>
      <c r="O128" s="51"/>
      <c r="P128" s="51"/>
      <c r="Q128" s="51"/>
      <c r="R128" s="51"/>
      <c r="S128" s="51"/>
      <c r="T128" s="51"/>
      <c r="U128" s="51"/>
    </row>
    <row r="129" spans="1:21" ht="46.5" customHeight="1" x14ac:dyDescent="0.25">
      <c r="A129" s="49"/>
      <c r="B129" s="49"/>
      <c r="C129" s="50"/>
      <c r="D129" s="49"/>
      <c r="E129" s="49"/>
      <c r="F129" s="49"/>
      <c r="G129" s="49"/>
      <c r="H129" s="49"/>
      <c r="I129" s="49"/>
      <c r="J129" s="49"/>
      <c r="K129" s="49"/>
      <c r="L129" s="49"/>
      <c r="M129" s="49"/>
      <c r="N129" s="51"/>
      <c r="O129" s="51"/>
      <c r="P129" s="51"/>
      <c r="Q129" s="51"/>
      <c r="R129" s="51"/>
      <c r="S129" s="51"/>
      <c r="T129" s="51"/>
      <c r="U129" s="51"/>
    </row>
    <row r="130" spans="1:21" ht="46.5" customHeight="1" x14ac:dyDescent="0.25">
      <c r="A130" s="49"/>
      <c r="B130" s="49"/>
      <c r="C130" s="50"/>
      <c r="D130" s="49"/>
      <c r="E130" s="49"/>
      <c r="F130" s="49"/>
      <c r="G130" s="49"/>
      <c r="H130" s="49"/>
      <c r="I130" s="49"/>
      <c r="J130" s="49"/>
      <c r="K130" s="49"/>
      <c r="L130" s="49"/>
      <c r="M130" s="49"/>
      <c r="N130" s="51"/>
      <c r="O130" s="51"/>
      <c r="P130" s="51"/>
      <c r="Q130" s="51"/>
      <c r="R130" s="51"/>
      <c r="S130" s="51"/>
      <c r="T130" s="51"/>
      <c r="U130" s="51"/>
    </row>
    <row r="131" spans="1:21" ht="46.5" customHeight="1" x14ac:dyDescent="0.25">
      <c r="A131" s="49"/>
      <c r="B131" s="49"/>
      <c r="C131" s="50"/>
      <c r="D131" s="49"/>
      <c r="E131" s="49"/>
      <c r="F131" s="49"/>
      <c r="G131" s="49"/>
      <c r="H131" s="49"/>
      <c r="I131" s="49"/>
      <c r="J131" s="49"/>
      <c r="K131" s="49"/>
      <c r="L131" s="49"/>
      <c r="M131" s="49"/>
      <c r="N131" s="51"/>
      <c r="O131" s="51"/>
      <c r="P131" s="51"/>
      <c r="Q131" s="51"/>
      <c r="R131" s="51"/>
      <c r="S131" s="51"/>
      <c r="T131" s="51"/>
      <c r="U131" s="51"/>
    </row>
    <row r="132" spans="1:21" ht="46.5" customHeight="1" x14ac:dyDescent="0.25">
      <c r="A132" s="49"/>
      <c r="B132" s="49"/>
      <c r="C132" s="50"/>
      <c r="D132" s="49"/>
      <c r="E132" s="49"/>
      <c r="F132" s="49"/>
      <c r="G132" s="49"/>
      <c r="H132" s="49"/>
      <c r="I132" s="49"/>
      <c r="J132" s="49"/>
      <c r="K132" s="49"/>
      <c r="L132" s="49"/>
      <c r="M132" s="49"/>
      <c r="N132" s="51"/>
      <c r="O132" s="51"/>
      <c r="P132" s="51"/>
      <c r="Q132" s="51"/>
      <c r="R132" s="51"/>
      <c r="S132" s="51"/>
      <c r="T132" s="51"/>
      <c r="U132" s="51"/>
    </row>
    <row r="133" spans="1:21" ht="46.5" customHeight="1" x14ac:dyDescent="0.25">
      <c r="A133" s="49"/>
      <c r="B133" s="49"/>
      <c r="C133" s="50"/>
      <c r="D133" s="49"/>
      <c r="E133" s="49"/>
      <c r="F133" s="49"/>
      <c r="G133" s="49"/>
      <c r="H133" s="49"/>
      <c r="I133" s="49"/>
      <c r="J133" s="49"/>
      <c r="K133" s="49"/>
      <c r="L133" s="49"/>
      <c r="M133" s="49"/>
      <c r="N133" s="51"/>
      <c r="O133" s="51"/>
      <c r="P133" s="51"/>
      <c r="Q133" s="51"/>
      <c r="R133" s="51"/>
      <c r="S133" s="51"/>
      <c r="T133" s="51"/>
      <c r="U133" s="51"/>
    </row>
    <row r="134" spans="1:21" ht="46.5" customHeight="1" x14ac:dyDescent="0.25">
      <c r="A134" s="49"/>
      <c r="B134" s="49"/>
      <c r="C134" s="50"/>
      <c r="D134" s="49"/>
      <c r="E134" s="49"/>
      <c r="F134" s="49"/>
      <c r="G134" s="49"/>
      <c r="H134" s="49"/>
      <c r="I134" s="49"/>
      <c r="J134" s="49"/>
      <c r="K134" s="49"/>
      <c r="L134" s="49"/>
      <c r="M134" s="49"/>
      <c r="N134" s="51"/>
      <c r="O134" s="51"/>
      <c r="P134" s="51"/>
      <c r="Q134" s="51"/>
      <c r="R134" s="51"/>
      <c r="S134" s="51"/>
      <c r="T134" s="51"/>
      <c r="U134" s="51"/>
    </row>
    <row r="135" spans="1:21" ht="46.5" customHeight="1" x14ac:dyDescent="0.25">
      <c r="A135" s="49"/>
      <c r="B135" s="49"/>
      <c r="C135" s="50"/>
      <c r="D135" s="49"/>
      <c r="E135" s="49"/>
      <c r="F135" s="49"/>
      <c r="G135" s="49"/>
      <c r="H135" s="49"/>
      <c r="I135" s="49"/>
      <c r="J135" s="49"/>
      <c r="K135" s="49"/>
      <c r="L135" s="49"/>
      <c r="M135" s="49"/>
      <c r="N135" s="51"/>
      <c r="O135" s="51"/>
      <c r="P135" s="51"/>
      <c r="Q135" s="51"/>
      <c r="R135" s="51"/>
      <c r="S135" s="51"/>
      <c r="T135" s="51"/>
      <c r="U135" s="51"/>
    </row>
    <row r="136" spans="1:21" ht="46.5" customHeight="1" x14ac:dyDescent="0.25">
      <c r="A136" s="49"/>
      <c r="B136" s="49"/>
      <c r="C136" s="50"/>
      <c r="D136" s="49"/>
      <c r="E136" s="49"/>
      <c r="F136" s="49"/>
      <c r="G136" s="49"/>
      <c r="H136" s="49"/>
      <c r="I136" s="49"/>
      <c r="J136" s="49"/>
      <c r="K136" s="49"/>
      <c r="L136" s="49"/>
      <c r="M136" s="49"/>
      <c r="N136" s="51"/>
      <c r="O136" s="51"/>
      <c r="P136" s="51"/>
      <c r="Q136" s="51"/>
      <c r="R136" s="51"/>
      <c r="S136" s="51"/>
      <c r="T136" s="51"/>
      <c r="U136" s="51"/>
    </row>
    <row r="137" spans="1:21" ht="46.5" customHeight="1" x14ac:dyDescent="0.25">
      <c r="A137" s="49"/>
      <c r="B137" s="49"/>
      <c r="C137" s="50"/>
      <c r="D137" s="49"/>
      <c r="E137" s="49"/>
      <c r="F137" s="49"/>
      <c r="G137" s="49"/>
      <c r="H137" s="49"/>
      <c r="I137" s="49"/>
      <c r="J137" s="49"/>
      <c r="K137" s="49"/>
      <c r="L137" s="49"/>
      <c r="M137" s="49"/>
      <c r="N137" s="51"/>
      <c r="O137" s="51"/>
      <c r="P137" s="51"/>
      <c r="Q137" s="51"/>
      <c r="R137" s="51"/>
      <c r="S137" s="51"/>
      <c r="T137" s="51"/>
      <c r="U137" s="51"/>
    </row>
    <row r="138" spans="1:21" ht="46.5" customHeight="1" x14ac:dyDescent="0.25">
      <c r="A138" s="49"/>
      <c r="B138" s="49"/>
      <c r="C138" s="50"/>
      <c r="D138" s="49"/>
      <c r="E138" s="49"/>
      <c r="F138" s="49"/>
      <c r="G138" s="49"/>
      <c r="H138" s="49"/>
      <c r="I138" s="49"/>
      <c r="J138" s="49"/>
      <c r="K138" s="49"/>
      <c r="L138" s="49"/>
      <c r="M138" s="49"/>
      <c r="N138" s="51"/>
      <c r="O138" s="51"/>
      <c r="P138" s="51"/>
      <c r="Q138" s="51"/>
      <c r="R138" s="51"/>
      <c r="S138" s="51"/>
      <c r="T138" s="51"/>
      <c r="U138" s="51"/>
    </row>
    <row r="139" spans="1:21" ht="46.5" customHeight="1" x14ac:dyDescent="0.25">
      <c r="A139" s="49"/>
      <c r="B139" s="49"/>
      <c r="C139" s="50"/>
      <c r="D139" s="49"/>
      <c r="E139" s="49"/>
      <c r="F139" s="49"/>
      <c r="G139" s="49"/>
      <c r="H139" s="49"/>
      <c r="I139" s="49"/>
      <c r="J139" s="49"/>
      <c r="K139" s="49"/>
      <c r="L139" s="49"/>
      <c r="M139" s="49"/>
      <c r="N139" s="51"/>
      <c r="O139" s="51"/>
      <c r="P139" s="51"/>
      <c r="Q139" s="51"/>
      <c r="R139" s="51"/>
      <c r="S139" s="51"/>
      <c r="T139" s="51"/>
      <c r="U139" s="51"/>
    </row>
    <row r="140" spans="1:21" ht="46.5" customHeight="1" x14ac:dyDescent="0.25">
      <c r="A140" s="49"/>
      <c r="B140" s="49"/>
      <c r="C140" s="50"/>
      <c r="D140" s="49"/>
      <c r="E140" s="49"/>
      <c r="F140" s="49"/>
      <c r="G140" s="49"/>
      <c r="H140" s="49"/>
      <c r="I140" s="49"/>
      <c r="J140" s="49"/>
      <c r="K140" s="49"/>
      <c r="L140" s="49"/>
      <c r="M140" s="49"/>
      <c r="N140" s="51"/>
      <c r="O140" s="51"/>
      <c r="P140" s="51"/>
      <c r="Q140" s="51"/>
      <c r="R140" s="51"/>
      <c r="S140" s="51"/>
      <c r="T140" s="51"/>
      <c r="U140" s="51"/>
    </row>
    <row r="141" spans="1:21" ht="46.5" customHeight="1" x14ac:dyDescent="0.25">
      <c r="A141" s="49"/>
      <c r="B141" s="49"/>
      <c r="C141" s="50"/>
      <c r="D141" s="49"/>
      <c r="E141" s="49"/>
      <c r="F141" s="49"/>
      <c r="G141" s="49"/>
      <c r="H141" s="49"/>
      <c r="I141" s="49"/>
      <c r="J141" s="49"/>
      <c r="K141" s="49"/>
      <c r="L141" s="49"/>
      <c r="M141" s="49"/>
      <c r="N141" s="51"/>
      <c r="O141" s="51"/>
      <c r="P141" s="51"/>
      <c r="Q141" s="51"/>
      <c r="R141" s="51"/>
      <c r="S141" s="51"/>
      <c r="T141" s="51"/>
      <c r="U141" s="51"/>
    </row>
    <row r="142" spans="1:21" ht="46.5" customHeight="1" x14ac:dyDescent="0.25">
      <c r="A142" s="49"/>
      <c r="B142" s="49"/>
      <c r="C142" s="50"/>
      <c r="D142" s="49"/>
      <c r="E142" s="49"/>
      <c r="F142" s="49"/>
      <c r="G142" s="49"/>
      <c r="H142" s="49"/>
      <c r="I142" s="49"/>
      <c r="J142" s="49"/>
      <c r="K142" s="49"/>
      <c r="L142" s="49"/>
      <c r="M142" s="49"/>
      <c r="N142" s="51"/>
      <c r="O142" s="51"/>
      <c r="P142" s="51"/>
      <c r="Q142" s="51"/>
      <c r="R142" s="51"/>
      <c r="S142" s="51"/>
      <c r="T142" s="51"/>
      <c r="U142" s="51"/>
    </row>
    <row r="143" spans="1:21" ht="46.5" customHeight="1" x14ac:dyDescent="0.25">
      <c r="A143" s="49"/>
      <c r="B143" s="49"/>
      <c r="C143" s="50"/>
      <c r="D143" s="49"/>
      <c r="E143" s="49"/>
      <c r="F143" s="49"/>
      <c r="G143" s="49"/>
      <c r="H143" s="49"/>
      <c r="I143" s="49"/>
      <c r="J143" s="49"/>
      <c r="K143" s="49"/>
      <c r="L143" s="49"/>
      <c r="M143" s="49"/>
      <c r="N143" s="51"/>
      <c r="O143" s="51"/>
      <c r="P143" s="51"/>
      <c r="Q143" s="51"/>
      <c r="R143" s="51"/>
      <c r="S143" s="51"/>
      <c r="T143" s="51"/>
      <c r="U143" s="51"/>
    </row>
    <row r="144" spans="1:21" ht="46.5" customHeight="1" x14ac:dyDescent="0.25">
      <c r="A144" s="49"/>
      <c r="B144" s="49"/>
      <c r="C144" s="50"/>
      <c r="D144" s="49"/>
      <c r="E144" s="49"/>
      <c r="F144" s="49"/>
      <c r="G144" s="49"/>
      <c r="H144" s="49"/>
      <c r="I144" s="49"/>
      <c r="J144" s="49"/>
      <c r="K144" s="49"/>
      <c r="L144" s="49"/>
      <c r="M144" s="49"/>
      <c r="N144" s="51"/>
      <c r="O144" s="51"/>
      <c r="P144" s="51"/>
      <c r="Q144" s="51"/>
      <c r="R144" s="51"/>
      <c r="S144" s="51"/>
      <c r="T144" s="51"/>
      <c r="U144" s="51"/>
    </row>
    <row r="145" spans="1:21" ht="46.5" customHeight="1" x14ac:dyDescent="0.25">
      <c r="A145" s="49"/>
      <c r="B145" s="49"/>
      <c r="C145" s="50"/>
      <c r="D145" s="49"/>
      <c r="E145" s="49"/>
      <c r="F145" s="49"/>
      <c r="G145" s="49"/>
      <c r="H145" s="49"/>
      <c r="I145" s="49"/>
      <c r="J145" s="49"/>
      <c r="K145" s="49"/>
      <c r="L145" s="49"/>
      <c r="M145" s="49"/>
      <c r="N145" s="51"/>
      <c r="O145" s="51"/>
      <c r="P145" s="51"/>
      <c r="Q145" s="51"/>
      <c r="R145" s="51"/>
      <c r="S145" s="51"/>
      <c r="T145" s="51"/>
      <c r="U145" s="51"/>
    </row>
    <row r="146" spans="1:21" ht="46.5" customHeight="1" x14ac:dyDescent="0.25">
      <c r="A146" s="49"/>
      <c r="B146" s="49"/>
      <c r="C146" s="50"/>
      <c r="D146" s="49"/>
      <c r="E146" s="49"/>
      <c r="F146" s="49"/>
      <c r="G146" s="49"/>
      <c r="H146" s="49"/>
      <c r="I146" s="49"/>
      <c r="J146" s="49"/>
      <c r="K146" s="49"/>
      <c r="L146" s="49"/>
      <c r="M146" s="49"/>
      <c r="N146" s="51"/>
      <c r="O146" s="51"/>
      <c r="P146" s="51"/>
      <c r="Q146" s="51"/>
      <c r="R146" s="51"/>
      <c r="S146" s="51"/>
      <c r="T146" s="51"/>
      <c r="U146" s="51"/>
    </row>
    <row r="147" spans="1:21" ht="46.5" customHeight="1" x14ac:dyDescent="0.25">
      <c r="A147" s="49"/>
      <c r="B147" s="49"/>
      <c r="C147" s="50"/>
      <c r="D147" s="49"/>
      <c r="E147" s="49"/>
      <c r="F147" s="49"/>
      <c r="G147" s="49"/>
      <c r="H147" s="49"/>
      <c r="I147" s="49"/>
      <c r="J147" s="49"/>
      <c r="K147" s="49"/>
      <c r="L147" s="49"/>
      <c r="M147" s="49"/>
      <c r="N147" s="51"/>
      <c r="O147" s="51"/>
      <c r="P147" s="51"/>
      <c r="Q147" s="51"/>
      <c r="R147" s="51"/>
      <c r="S147" s="51"/>
      <c r="T147" s="51"/>
      <c r="U147" s="51"/>
    </row>
    <row r="148" spans="1:21" ht="46.5" customHeight="1" x14ac:dyDescent="0.25">
      <c r="A148" s="49"/>
      <c r="B148" s="49"/>
      <c r="C148" s="50"/>
      <c r="D148" s="49"/>
      <c r="E148" s="49"/>
      <c r="F148" s="49"/>
      <c r="G148" s="49"/>
      <c r="H148" s="49"/>
      <c r="I148" s="49"/>
      <c r="J148" s="49"/>
      <c r="K148" s="49"/>
      <c r="L148" s="49"/>
      <c r="M148" s="49"/>
      <c r="N148" s="51"/>
      <c r="O148" s="51"/>
      <c r="P148" s="51"/>
      <c r="Q148" s="51"/>
      <c r="R148" s="51"/>
      <c r="S148" s="51"/>
      <c r="T148" s="51"/>
      <c r="U148" s="51"/>
    </row>
    <row r="149" spans="1:21" ht="46.5" customHeight="1" x14ac:dyDescent="0.25">
      <c r="A149" s="49"/>
      <c r="B149" s="49"/>
      <c r="C149" s="50"/>
      <c r="D149" s="49"/>
      <c r="E149" s="49"/>
      <c r="F149" s="49"/>
      <c r="G149" s="49"/>
      <c r="H149" s="49"/>
      <c r="I149" s="49"/>
      <c r="J149" s="49"/>
      <c r="K149" s="49"/>
      <c r="L149" s="49"/>
      <c r="M149" s="49"/>
      <c r="N149" s="51"/>
      <c r="O149" s="51"/>
      <c r="P149" s="51"/>
      <c r="Q149" s="51"/>
      <c r="R149" s="51"/>
      <c r="S149" s="51"/>
      <c r="T149" s="51"/>
      <c r="U149" s="51"/>
    </row>
    <row r="150" spans="1:21" ht="46.5" customHeight="1" x14ac:dyDescent="0.25">
      <c r="A150" s="49"/>
      <c r="B150" s="49"/>
      <c r="C150" s="50"/>
      <c r="D150" s="49"/>
      <c r="E150" s="49"/>
      <c r="F150" s="49"/>
      <c r="G150" s="49"/>
      <c r="H150" s="49"/>
      <c r="I150" s="49"/>
      <c r="J150" s="49"/>
      <c r="K150" s="49"/>
      <c r="L150" s="49"/>
      <c r="M150" s="49"/>
      <c r="N150" s="51"/>
      <c r="O150" s="51"/>
      <c r="P150" s="51"/>
      <c r="Q150" s="51"/>
      <c r="R150" s="51"/>
      <c r="S150" s="51"/>
      <c r="T150" s="51"/>
      <c r="U150" s="51"/>
    </row>
    <row r="151" spans="1:21" ht="46.5" customHeight="1" x14ac:dyDescent="0.25">
      <c r="A151" s="49"/>
      <c r="B151" s="49"/>
      <c r="C151" s="50"/>
      <c r="D151" s="49"/>
      <c r="E151" s="49"/>
      <c r="F151" s="49"/>
      <c r="G151" s="49"/>
      <c r="H151" s="49"/>
      <c r="I151" s="49"/>
      <c r="J151" s="49"/>
      <c r="K151" s="49"/>
      <c r="L151" s="49"/>
      <c r="M151" s="49"/>
      <c r="N151" s="51"/>
      <c r="O151" s="51"/>
      <c r="P151" s="51"/>
      <c r="Q151" s="51"/>
      <c r="R151" s="51"/>
      <c r="S151" s="51"/>
      <c r="T151" s="51"/>
      <c r="U151" s="51"/>
    </row>
    <row r="152" spans="1:21" ht="46.5" customHeight="1" x14ac:dyDescent="0.25">
      <c r="A152" s="49"/>
      <c r="B152" s="49"/>
      <c r="C152" s="50"/>
      <c r="D152" s="49"/>
      <c r="E152" s="49"/>
      <c r="F152" s="49"/>
      <c r="G152" s="49"/>
      <c r="H152" s="49"/>
      <c r="I152" s="49"/>
      <c r="J152" s="49"/>
      <c r="K152" s="49"/>
      <c r="L152" s="49"/>
      <c r="M152" s="49"/>
      <c r="N152" s="51"/>
      <c r="O152" s="51"/>
      <c r="P152" s="51"/>
      <c r="Q152" s="51"/>
      <c r="R152" s="51"/>
      <c r="S152" s="51"/>
      <c r="T152" s="51"/>
      <c r="U152" s="51"/>
    </row>
    <row r="153" spans="1:21" ht="46.5" customHeight="1" x14ac:dyDescent="0.25">
      <c r="A153" s="49"/>
      <c r="B153" s="49"/>
      <c r="C153" s="50"/>
      <c r="D153" s="49"/>
      <c r="E153" s="49"/>
      <c r="F153" s="49"/>
      <c r="G153" s="49"/>
      <c r="H153" s="49"/>
      <c r="I153" s="49"/>
      <c r="J153" s="49"/>
      <c r="K153" s="49"/>
      <c r="L153" s="49"/>
      <c r="M153" s="49"/>
      <c r="N153" s="51"/>
      <c r="O153" s="51"/>
      <c r="P153" s="51"/>
      <c r="Q153" s="51"/>
      <c r="R153" s="51"/>
      <c r="S153" s="51"/>
      <c r="T153" s="51"/>
      <c r="U153" s="51"/>
    </row>
    <row r="154" spans="1:21" ht="46.5" customHeight="1" x14ac:dyDescent="0.25">
      <c r="A154" s="49"/>
      <c r="B154" s="49"/>
      <c r="C154" s="50"/>
      <c r="D154" s="49"/>
      <c r="E154" s="49"/>
      <c r="F154" s="49"/>
      <c r="G154" s="49"/>
      <c r="H154" s="49"/>
      <c r="I154" s="49"/>
      <c r="J154" s="49"/>
      <c r="K154" s="49"/>
      <c r="L154" s="49"/>
      <c r="M154" s="49"/>
      <c r="N154" s="51"/>
      <c r="O154" s="51"/>
      <c r="P154" s="51"/>
      <c r="Q154" s="51"/>
      <c r="R154" s="51"/>
      <c r="S154" s="51"/>
      <c r="T154" s="51"/>
      <c r="U154" s="51"/>
    </row>
    <row r="155" spans="1:21" ht="46.5" customHeight="1" x14ac:dyDescent="0.25">
      <c r="A155" s="49"/>
      <c r="B155" s="49"/>
      <c r="C155" s="50"/>
      <c r="D155" s="49"/>
      <c r="E155" s="49"/>
      <c r="F155" s="49"/>
      <c r="G155" s="49"/>
      <c r="H155" s="49"/>
      <c r="I155" s="49"/>
      <c r="J155" s="49"/>
      <c r="K155" s="49"/>
      <c r="L155" s="49"/>
      <c r="M155" s="49"/>
      <c r="N155" s="51"/>
      <c r="O155" s="51"/>
      <c r="P155" s="51"/>
      <c r="Q155" s="51"/>
      <c r="R155" s="51"/>
      <c r="S155" s="51"/>
      <c r="T155" s="51"/>
      <c r="U155" s="51"/>
    </row>
    <row r="156" spans="1:21" ht="46.5" customHeight="1" x14ac:dyDescent="0.25">
      <c r="A156" s="49"/>
      <c r="B156" s="49"/>
      <c r="C156" s="50"/>
      <c r="D156" s="49"/>
      <c r="E156" s="49"/>
      <c r="F156" s="49"/>
      <c r="G156" s="49"/>
      <c r="H156" s="49"/>
      <c r="I156" s="49"/>
      <c r="J156" s="49"/>
      <c r="K156" s="49"/>
      <c r="L156" s="49"/>
      <c r="M156" s="49"/>
      <c r="N156" s="51"/>
      <c r="O156" s="51"/>
      <c r="P156" s="51"/>
      <c r="Q156" s="51"/>
      <c r="R156" s="51"/>
      <c r="S156" s="51"/>
      <c r="T156" s="51"/>
      <c r="U156" s="51"/>
    </row>
    <row r="157" spans="1:21" ht="46.5" customHeight="1" x14ac:dyDescent="0.25">
      <c r="A157" s="49"/>
      <c r="B157" s="49"/>
      <c r="C157" s="50"/>
      <c r="D157" s="49"/>
      <c r="E157" s="49"/>
      <c r="F157" s="49"/>
      <c r="G157" s="49"/>
      <c r="H157" s="49"/>
      <c r="I157" s="49"/>
      <c r="J157" s="49"/>
      <c r="K157" s="49"/>
      <c r="L157" s="49"/>
      <c r="M157" s="49"/>
      <c r="N157" s="51"/>
      <c r="O157" s="51"/>
      <c r="P157" s="51"/>
      <c r="Q157" s="51"/>
      <c r="R157" s="51"/>
      <c r="S157" s="51"/>
      <c r="T157" s="51"/>
      <c r="U157" s="51"/>
    </row>
    <row r="158" spans="1:21" ht="46.5" customHeight="1" x14ac:dyDescent="0.25">
      <c r="A158" s="49"/>
      <c r="B158" s="49"/>
      <c r="C158" s="50"/>
      <c r="D158" s="49"/>
      <c r="E158" s="49"/>
      <c r="F158" s="49"/>
      <c r="G158" s="49"/>
      <c r="H158" s="49"/>
      <c r="I158" s="49"/>
      <c r="J158" s="49"/>
      <c r="K158" s="49"/>
      <c r="L158" s="49"/>
      <c r="M158" s="49"/>
      <c r="N158" s="51"/>
      <c r="O158" s="51"/>
      <c r="P158" s="51"/>
      <c r="Q158" s="51"/>
      <c r="R158" s="51"/>
      <c r="S158" s="51"/>
      <c r="T158" s="51"/>
      <c r="U158" s="51"/>
    </row>
    <row r="159" spans="1:21" ht="46.5" customHeight="1" x14ac:dyDescent="0.25">
      <c r="A159" s="49"/>
      <c r="B159" s="49"/>
      <c r="C159" s="50"/>
      <c r="D159" s="49"/>
      <c r="E159" s="49"/>
      <c r="F159" s="49"/>
      <c r="G159" s="49"/>
      <c r="H159" s="49"/>
      <c r="I159" s="49"/>
      <c r="J159" s="49"/>
      <c r="K159" s="49"/>
      <c r="L159" s="49"/>
      <c r="M159" s="49"/>
      <c r="N159" s="51"/>
      <c r="O159" s="51"/>
      <c r="P159" s="51"/>
      <c r="Q159" s="51"/>
      <c r="R159" s="51"/>
      <c r="S159" s="51"/>
      <c r="T159" s="51"/>
      <c r="U159" s="51"/>
    </row>
    <row r="160" spans="1:21" ht="46.5" customHeight="1" x14ac:dyDescent="0.25">
      <c r="A160" s="49"/>
      <c r="B160" s="49"/>
      <c r="C160" s="50"/>
      <c r="D160" s="49"/>
      <c r="E160" s="49"/>
      <c r="F160" s="49"/>
      <c r="G160" s="49"/>
      <c r="H160" s="49"/>
      <c r="I160" s="49"/>
      <c r="J160" s="49"/>
      <c r="K160" s="49"/>
      <c r="L160" s="49"/>
      <c r="M160" s="49"/>
      <c r="N160" s="51"/>
      <c r="O160" s="51"/>
      <c r="P160" s="51"/>
      <c r="Q160" s="51"/>
      <c r="R160" s="51"/>
      <c r="S160" s="51"/>
      <c r="T160" s="51"/>
      <c r="U160" s="51"/>
    </row>
    <row r="161" spans="1:21" ht="46.5" customHeight="1" x14ac:dyDescent="0.25">
      <c r="A161" s="49"/>
      <c r="B161" s="49"/>
      <c r="C161" s="50"/>
      <c r="D161" s="49"/>
      <c r="E161" s="49"/>
      <c r="F161" s="49"/>
      <c r="G161" s="49"/>
      <c r="H161" s="49"/>
      <c r="I161" s="49"/>
      <c r="J161" s="49"/>
      <c r="K161" s="49"/>
      <c r="L161" s="49"/>
      <c r="M161" s="49"/>
      <c r="N161" s="51"/>
      <c r="O161" s="51"/>
      <c r="P161" s="51"/>
      <c r="Q161" s="51"/>
      <c r="R161" s="51"/>
      <c r="S161" s="51"/>
      <c r="T161" s="51"/>
      <c r="U161" s="51"/>
    </row>
    <row r="162" spans="1:21" ht="46.5" customHeight="1" x14ac:dyDescent="0.25">
      <c r="A162" s="49"/>
      <c r="B162" s="49"/>
      <c r="C162" s="50"/>
      <c r="D162" s="49"/>
      <c r="E162" s="49"/>
      <c r="F162" s="49"/>
      <c r="G162" s="49"/>
      <c r="H162" s="49"/>
      <c r="I162" s="49"/>
      <c r="J162" s="49"/>
      <c r="K162" s="49"/>
      <c r="L162" s="49"/>
      <c r="M162" s="49"/>
      <c r="N162" s="51"/>
      <c r="O162" s="51"/>
      <c r="P162" s="51"/>
      <c r="Q162" s="51"/>
      <c r="R162" s="51"/>
      <c r="S162" s="51"/>
      <c r="T162" s="51"/>
      <c r="U162" s="51"/>
    </row>
    <row r="163" spans="1:21" ht="46.5" customHeight="1" x14ac:dyDescent="0.25">
      <c r="A163" s="49"/>
      <c r="B163" s="49"/>
      <c r="C163" s="50"/>
      <c r="D163" s="49"/>
      <c r="E163" s="49"/>
      <c r="F163" s="49"/>
      <c r="G163" s="49"/>
      <c r="H163" s="49"/>
      <c r="I163" s="49"/>
      <c r="J163" s="49"/>
      <c r="K163" s="49"/>
      <c r="L163" s="49"/>
      <c r="M163" s="49"/>
      <c r="N163" s="51"/>
      <c r="O163" s="51"/>
      <c r="P163" s="51"/>
      <c r="Q163" s="51"/>
      <c r="R163" s="51"/>
      <c r="S163" s="51"/>
      <c r="T163" s="51"/>
      <c r="U163" s="51"/>
    </row>
    <row r="164" spans="1:21" ht="46.5" customHeight="1" x14ac:dyDescent="0.25">
      <c r="A164" s="49"/>
      <c r="B164" s="49"/>
      <c r="C164" s="50"/>
      <c r="D164" s="49"/>
      <c r="E164" s="49"/>
      <c r="F164" s="49"/>
      <c r="G164" s="49"/>
      <c r="H164" s="49"/>
      <c r="I164" s="49"/>
      <c r="J164" s="49"/>
      <c r="K164" s="49"/>
      <c r="L164" s="49"/>
      <c r="M164" s="49"/>
      <c r="N164" s="51"/>
      <c r="O164" s="51"/>
      <c r="P164" s="51"/>
      <c r="Q164" s="51"/>
      <c r="R164" s="51"/>
      <c r="S164" s="51"/>
      <c r="T164" s="51"/>
      <c r="U164" s="51"/>
    </row>
    <row r="165" spans="1:21" ht="46.5" customHeight="1" x14ac:dyDescent="0.25">
      <c r="A165" s="49"/>
      <c r="B165" s="49"/>
      <c r="C165" s="50"/>
      <c r="D165" s="49"/>
      <c r="E165" s="49"/>
      <c r="F165" s="49"/>
      <c r="G165" s="49"/>
      <c r="H165" s="49"/>
      <c r="I165" s="49"/>
      <c r="J165" s="49"/>
      <c r="K165" s="49"/>
      <c r="L165" s="49"/>
      <c r="M165" s="49"/>
      <c r="N165" s="51"/>
      <c r="O165" s="51"/>
      <c r="P165" s="51"/>
      <c r="Q165" s="51"/>
      <c r="R165" s="51"/>
      <c r="S165" s="51"/>
      <c r="T165" s="51"/>
      <c r="U165" s="51"/>
    </row>
    <row r="166" spans="1:21" ht="46.5" customHeight="1" x14ac:dyDescent="0.25">
      <c r="A166" s="49"/>
      <c r="B166" s="49"/>
      <c r="C166" s="50"/>
      <c r="D166" s="49"/>
      <c r="E166" s="49"/>
      <c r="F166" s="49"/>
      <c r="G166" s="49"/>
      <c r="H166" s="49"/>
      <c r="I166" s="49"/>
      <c r="J166" s="49"/>
      <c r="K166" s="49"/>
      <c r="L166" s="49"/>
      <c r="M166" s="49"/>
      <c r="N166" s="51"/>
      <c r="O166" s="51"/>
      <c r="P166" s="51"/>
      <c r="Q166" s="51"/>
      <c r="R166" s="51"/>
      <c r="S166" s="51"/>
      <c r="T166" s="51"/>
      <c r="U166" s="51"/>
    </row>
    <row r="167" spans="1:21" ht="46.5" customHeight="1" x14ac:dyDescent="0.25">
      <c r="A167" s="49"/>
      <c r="B167" s="49"/>
      <c r="C167" s="50"/>
      <c r="D167" s="49"/>
      <c r="E167" s="49"/>
      <c r="F167" s="49"/>
      <c r="G167" s="49"/>
      <c r="H167" s="49"/>
      <c r="I167" s="49"/>
      <c r="J167" s="49"/>
      <c r="K167" s="49"/>
      <c r="L167" s="49"/>
      <c r="M167" s="49"/>
      <c r="N167" s="51"/>
      <c r="O167" s="51"/>
      <c r="P167" s="51"/>
      <c r="Q167" s="51"/>
      <c r="R167" s="51"/>
      <c r="S167" s="51"/>
      <c r="T167" s="51"/>
      <c r="U167" s="51"/>
    </row>
    <row r="168" spans="1:21" ht="46.5" customHeight="1" x14ac:dyDescent="0.25">
      <c r="A168" s="49"/>
      <c r="B168" s="49"/>
      <c r="C168" s="50"/>
      <c r="D168" s="49"/>
      <c r="E168" s="49"/>
      <c r="F168" s="49"/>
      <c r="G168" s="49"/>
      <c r="H168" s="49"/>
      <c r="I168" s="49"/>
      <c r="J168" s="49"/>
      <c r="K168" s="49"/>
      <c r="L168" s="49"/>
      <c r="M168" s="49"/>
      <c r="N168" s="51"/>
      <c r="O168" s="51"/>
      <c r="P168" s="51"/>
      <c r="Q168" s="51"/>
      <c r="R168" s="51"/>
      <c r="S168" s="51"/>
      <c r="T168" s="51"/>
      <c r="U168" s="51"/>
    </row>
    <row r="169" spans="1:21" ht="46.5" customHeight="1" x14ac:dyDescent="0.25">
      <c r="A169" s="49"/>
      <c r="B169" s="49"/>
      <c r="C169" s="50"/>
      <c r="D169" s="49"/>
      <c r="E169" s="49"/>
      <c r="F169" s="49"/>
      <c r="G169" s="49"/>
      <c r="H169" s="49"/>
      <c r="I169" s="49"/>
      <c r="J169" s="49"/>
      <c r="K169" s="49"/>
      <c r="L169" s="49"/>
      <c r="M169" s="49"/>
      <c r="N169" s="51"/>
      <c r="O169" s="51"/>
      <c r="P169" s="51"/>
      <c r="Q169" s="51"/>
      <c r="R169" s="51"/>
      <c r="S169" s="51"/>
      <c r="T169" s="51"/>
      <c r="U169" s="51"/>
    </row>
    <row r="170" spans="1:21" ht="46.5" customHeight="1" x14ac:dyDescent="0.25">
      <c r="C170" s="50"/>
      <c r="D170" s="49"/>
      <c r="E170" s="49"/>
      <c r="F170" s="49"/>
      <c r="G170" s="49"/>
      <c r="H170" s="49"/>
      <c r="I170" s="49"/>
      <c r="J170" s="49"/>
      <c r="K170" s="49"/>
      <c r="L170" s="49"/>
      <c r="M170" s="49"/>
      <c r="N170" s="51"/>
    </row>
    <row r="171" spans="1:21" ht="46.5" customHeight="1" x14ac:dyDescent="0.25">
      <c r="C171" s="50"/>
      <c r="D171" s="49"/>
      <c r="E171" s="49"/>
      <c r="F171" s="49"/>
      <c r="G171" s="49"/>
      <c r="H171" s="49"/>
      <c r="I171" s="49"/>
      <c r="J171" s="49"/>
      <c r="K171" s="49"/>
      <c r="L171" s="49"/>
      <c r="M171" s="49"/>
      <c r="N171" s="51"/>
    </row>
    <row r="172" spans="1:21" ht="46.5" customHeight="1" x14ac:dyDescent="0.25">
      <c r="C172" s="50"/>
      <c r="D172" s="49"/>
      <c r="E172" s="49"/>
      <c r="F172" s="49"/>
      <c r="G172" s="49"/>
      <c r="H172" s="49"/>
      <c r="I172" s="49"/>
      <c r="J172" s="49"/>
      <c r="K172" s="49"/>
      <c r="L172" s="49"/>
      <c r="M172" s="49"/>
      <c r="N172" s="51"/>
    </row>
    <row r="173" spans="1:21" ht="46.5" customHeight="1" x14ac:dyDescent="0.25">
      <c r="C173" s="50"/>
      <c r="D173" s="49"/>
      <c r="E173" s="49"/>
      <c r="F173" s="49"/>
      <c r="G173" s="49"/>
      <c r="H173" s="49"/>
      <c r="I173" s="49"/>
      <c r="J173" s="49"/>
      <c r="K173" s="49"/>
      <c r="L173" s="49"/>
      <c r="M173" s="49"/>
      <c r="N173" s="51"/>
    </row>
  </sheetData>
  <mergeCells count="287">
    <mergeCell ref="C64:C65"/>
    <mergeCell ref="C66:C67"/>
    <mergeCell ref="E64:E65"/>
    <mergeCell ref="E54:E55"/>
    <mergeCell ref="D68:D69"/>
    <mergeCell ref="E68:E69"/>
    <mergeCell ref="D70:D71"/>
    <mergeCell ref="D72:D73"/>
    <mergeCell ref="E72:E73"/>
    <mergeCell ref="D64:D65"/>
    <mergeCell ref="E66:E67"/>
    <mergeCell ref="E70:E71"/>
    <mergeCell ref="D60:D61"/>
    <mergeCell ref="E60:E61"/>
    <mergeCell ref="E56:E57"/>
    <mergeCell ref="U56:U57"/>
    <mergeCell ref="V56:V57"/>
    <mergeCell ref="D58:D59"/>
    <mergeCell ref="E58:E59"/>
    <mergeCell ref="U58:U59"/>
    <mergeCell ref="T66:T71"/>
    <mergeCell ref="V58:V59"/>
    <mergeCell ref="U60:U61"/>
    <mergeCell ref="V60:V61"/>
    <mergeCell ref="D62:D63"/>
    <mergeCell ref="E62:E63"/>
    <mergeCell ref="U62:U63"/>
    <mergeCell ref="V62:V63"/>
    <mergeCell ref="U64:U65"/>
    <mergeCell ref="V64:V65"/>
    <mergeCell ref="D66:D67"/>
    <mergeCell ref="V66:V67"/>
    <mergeCell ref="U66:U67"/>
    <mergeCell ref="C48:C49"/>
    <mergeCell ref="C50:C51"/>
    <mergeCell ref="C52:C53"/>
    <mergeCell ref="C54:C55"/>
    <mergeCell ref="C56:C57"/>
    <mergeCell ref="C58:C59"/>
    <mergeCell ref="C60:C61"/>
    <mergeCell ref="C62:C63"/>
    <mergeCell ref="D56:D57"/>
    <mergeCell ref="D52:D53"/>
    <mergeCell ref="C38:C39"/>
    <mergeCell ref="C40:C41"/>
    <mergeCell ref="C42:C43"/>
    <mergeCell ref="C44:C45"/>
    <mergeCell ref="C46:C47"/>
    <mergeCell ref="C12:C13"/>
    <mergeCell ref="C14:C15"/>
    <mergeCell ref="C16:C17"/>
    <mergeCell ref="E18:E19"/>
    <mergeCell ref="C18:C19"/>
    <mergeCell ref="C20:C21"/>
    <mergeCell ref="C22:C23"/>
    <mergeCell ref="C24:C25"/>
    <mergeCell ref="C26:C27"/>
    <mergeCell ref="D14:D15"/>
    <mergeCell ref="E14:E15"/>
    <mergeCell ref="D16:D17"/>
    <mergeCell ref="E16:E17"/>
    <mergeCell ref="D20:D21"/>
    <mergeCell ref="E20:E21"/>
    <mergeCell ref="D38:D39"/>
    <mergeCell ref="E38:E39"/>
    <mergeCell ref="D24:D25"/>
    <mergeCell ref="E24:E25"/>
    <mergeCell ref="E52:E53"/>
    <mergeCell ref="U52:U53"/>
    <mergeCell ref="V52:V53"/>
    <mergeCell ref="D54:D55"/>
    <mergeCell ref="U54:U55"/>
    <mergeCell ref="U38:U39"/>
    <mergeCell ref="V38:V39"/>
    <mergeCell ref="D40:D41"/>
    <mergeCell ref="E40:E41"/>
    <mergeCell ref="U40:U41"/>
    <mergeCell ref="V40:V41"/>
    <mergeCell ref="D48:D49"/>
    <mergeCell ref="E48:E49"/>
    <mergeCell ref="U48:U49"/>
    <mergeCell ref="V48:V49"/>
    <mergeCell ref="D42:D43"/>
    <mergeCell ref="E42:E43"/>
    <mergeCell ref="U42:U43"/>
    <mergeCell ref="V42:V43"/>
    <mergeCell ref="V54:V55"/>
    <mergeCell ref="E34:E35"/>
    <mergeCell ref="U34:U35"/>
    <mergeCell ref="V34:V35"/>
    <mergeCell ref="D36:D37"/>
    <mergeCell ref="E36:E37"/>
    <mergeCell ref="U36:U37"/>
    <mergeCell ref="V36:V37"/>
    <mergeCell ref="D50:D51"/>
    <mergeCell ref="E50:E51"/>
    <mergeCell ref="U50:U51"/>
    <mergeCell ref="V50:V51"/>
    <mergeCell ref="C32:C33"/>
    <mergeCell ref="C34:C35"/>
    <mergeCell ref="V68:V69"/>
    <mergeCell ref="V70:V71"/>
    <mergeCell ref="V72:V73"/>
    <mergeCell ref="V74:V75"/>
    <mergeCell ref="D18:D19"/>
    <mergeCell ref="D26:D27"/>
    <mergeCell ref="E26:E27"/>
    <mergeCell ref="U26:U27"/>
    <mergeCell ref="V26:V27"/>
    <mergeCell ref="D28:D29"/>
    <mergeCell ref="E28:E29"/>
    <mergeCell ref="U28:U29"/>
    <mergeCell ref="V28:V29"/>
    <mergeCell ref="U32:U33"/>
    <mergeCell ref="V32:V33"/>
    <mergeCell ref="D30:D31"/>
    <mergeCell ref="E30:E31"/>
    <mergeCell ref="U30:U31"/>
    <mergeCell ref="V30:V31"/>
    <mergeCell ref="D32:D33"/>
    <mergeCell ref="E32:E33"/>
    <mergeCell ref="D34:D35"/>
    <mergeCell ref="B107:H107"/>
    <mergeCell ref="B106:H106"/>
    <mergeCell ref="I106:O106"/>
    <mergeCell ref="I107:O107"/>
    <mergeCell ref="V76:V77"/>
    <mergeCell ref="U68:U69"/>
    <mergeCell ref="U70:U71"/>
    <mergeCell ref="U72:U73"/>
    <mergeCell ref="U74:U75"/>
    <mergeCell ref="U76:U77"/>
    <mergeCell ref="A102:S102"/>
    <mergeCell ref="D76:D77"/>
    <mergeCell ref="E76:E77"/>
    <mergeCell ref="C68:C69"/>
    <mergeCell ref="C70:C71"/>
    <mergeCell ref="C72:C73"/>
    <mergeCell ref="C74:C75"/>
    <mergeCell ref="B72:B85"/>
    <mergeCell ref="T72:T85"/>
    <mergeCell ref="C76:C77"/>
    <mergeCell ref="D74:D75"/>
    <mergeCell ref="E74:E75"/>
    <mergeCell ref="C78:C79"/>
    <mergeCell ref="D78:D79"/>
    <mergeCell ref="U10:U11"/>
    <mergeCell ref="U12:U13"/>
    <mergeCell ref="U44:U45"/>
    <mergeCell ref="V46:V47"/>
    <mergeCell ref="U14:U15"/>
    <mergeCell ref="V14:V15"/>
    <mergeCell ref="U16:U17"/>
    <mergeCell ref="V16:V17"/>
    <mergeCell ref="U18:U19"/>
    <mergeCell ref="V18:V19"/>
    <mergeCell ref="U20:U21"/>
    <mergeCell ref="V20:V21"/>
    <mergeCell ref="U22:U23"/>
    <mergeCell ref="V22:V23"/>
    <mergeCell ref="U8:U9"/>
    <mergeCell ref="U46:U47"/>
    <mergeCell ref="E10:E11"/>
    <mergeCell ref="U24:U25"/>
    <mergeCell ref="V24:V25"/>
    <mergeCell ref="C8:C9"/>
    <mergeCell ref="D8:D9"/>
    <mergeCell ref="E8:E9"/>
    <mergeCell ref="T6:U6"/>
    <mergeCell ref="V6:V7"/>
    <mergeCell ref="V8:V9"/>
    <mergeCell ref="C10:C11"/>
    <mergeCell ref="D10:D11"/>
    <mergeCell ref="D22:D23"/>
    <mergeCell ref="E22:E23"/>
    <mergeCell ref="V10:V11"/>
    <mergeCell ref="D46:D47"/>
    <mergeCell ref="E46:E47"/>
    <mergeCell ref="D44:D45"/>
    <mergeCell ref="E44:E45"/>
    <mergeCell ref="V12:V13"/>
    <mergeCell ref="V44:V45"/>
    <mergeCell ref="D12:D13"/>
    <mergeCell ref="E12:E13"/>
    <mergeCell ref="A1:C3"/>
    <mergeCell ref="D1:V1"/>
    <mergeCell ref="D2:V2"/>
    <mergeCell ref="C6:C7"/>
    <mergeCell ref="D6:E6"/>
    <mergeCell ref="F6:S6"/>
    <mergeCell ref="A5:C5"/>
    <mergeCell ref="D4:V4"/>
    <mergeCell ref="D5:V5"/>
    <mergeCell ref="A4:C4"/>
    <mergeCell ref="A6:A7"/>
    <mergeCell ref="B6:B7"/>
    <mergeCell ref="D3:U3"/>
    <mergeCell ref="A8:A23"/>
    <mergeCell ref="B8:B13"/>
    <mergeCell ref="T8:T13"/>
    <mergeCell ref="B14:B23"/>
    <mergeCell ref="T14:T23"/>
    <mergeCell ref="A24:A85"/>
    <mergeCell ref="B24:B29"/>
    <mergeCell ref="T24:T29"/>
    <mergeCell ref="B30:B37"/>
    <mergeCell ref="T30:T37"/>
    <mergeCell ref="B38:B41"/>
    <mergeCell ref="T38:T41"/>
    <mergeCell ref="B42:B45"/>
    <mergeCell ref="T42:T45"/>
    <mergeCell ref="B46:B53"/>
    <mergeCell ref="T46:T53"/>
    <mergeCell ref="B54:B59"/>
    <mergeCell ref="T54:T59"/>
    <mergeCell ref="B60:B65"/>
    <mergeCell ref="T60:T65"/>
    <mergeCell ref="B66:B71"/>
    <mergeCell ref="C36:C37"/>
    <mergeCell ref="C28:C29"/>
    <mergeCell ref="C30:C31"/>
    <mergeCell ref="C92:C93"/>
    <mergeCell ref="D92:D93"/>
    <mergeCell ref="E92:E93"/>
    <mergeCell ref="U78:U79"/>
    <mergeCell ref="V78:V79"/>
    <mergeCell ref="C80:C81"/>
    <mergeCell ref="D80:D81"/>
    <mergeCell ref="E80:E81"/>
    <mergeCell ref="U80:U81"/>
    <mergeCell ref="V80:V81"/>
    <mergeCell ref="C82:C83"/>
    <mergeCell ref="D82:D83"/>
    <mergeCell ref="E82:E83"/>
    <mergeCell ref="U82:U83"/>
    <mergeCell ref="V82:V83"/>
    <mergeCell ref="E78:E79"/>
    <mergeCell ref="C84:C85"/>
    <mergeCell ref="D84:D85"/>
    <mergeCell ref="V96:V97"/>
    <mergeCell ref="C98:C99"/>
    <mergeCell ref="D98:D99"/>
    <mergeCell ref="E84:E85"/>
    <mergeCell ref="U84:U85"/>
    <mergeCell ref="V84:V85"/>
    <mergeCell ref="A86:A99"/>
    <mergeCell ref="B86:B93"/>
    <mergeCell ref="C86:C87"/>
    <mergeCell ref="D86:D87"/>
    <mergeCell ref="E86:E87"/>
    <mergeCell ref="T86:T93"/>
    <mergeCell ref="U86:U87"/>
    <mergeCell ref="V86:V87"/>
    <mergeCell ref="C88:C89"/>
    <mergeCell ref="D88:D89"/>
    <mergeCell ref="E88:E89"/>
    <mergeCell ref="U88:U89"/>
    <mergeCell ref="V88:V89"/>
    <mergeCell ref="C90:C91"/>
    <mergeCell ref="D90:D91"/>
    <mergeCell ref="E90:E91"/>
    <mergeCell ref="U90:U91"/>
    <mergeCell ref="V90:V91"/>
    <mergeCell ref="E98:E99"/>
    <mergeCell ref="U98:U99"/>
    <mergeCell ref="V98:V99"/>
    <mergeCell ref="U92:U93"/>
    <mergeCell ref="V92:V93"/>
    <mergeCell ref="B94:B99"/>
    <mergeCell ref="A100:A101"/>
    <mergeCell ref="B100:B101"/>
    <mergeCell ref="C100:C101"/>
    <mergeCell ref="D100:D101"/>
    <mergeCell ref="E100:E101"/>
    <mergeCell ref="T100:T101"/>
    <mergeCell ref="U100:U101"/>
    <mergeCell ref="V100:V101"/>
    <mergeCell ref="C94:C95"/>
    <mergeCell ref="D94:D95"/>
    <mergeCell ref="E94:E95"/>
    <mergeCell ref="T94:T99"/>
    <mergeCell ref="U94:U95"/>
    <mergeCell ref="V94:V95"/>
    <mergeCell ref="C96:C97"/>
    <mergeCell ref="D96:D97"/>
    <mergeCell ref="E96:E97"/>
    <mergeCell ref="U96:U97"/>
  </mergeCells>
  <printOptions horizontalCentered="1" verticalCentered="1"/>
  <pageMargins left="0" right="0" top="0" bottom="0.59055118110236227" header="0.31496062992125984" footer="0"/>
  <pageSetup scale="55" fitToHeight="0" orientation="portrait"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1729"/>
  <sheetViews>
    <sheetView zoomScale="84" zoomScaleNormal="84" workbookViewId="0">
      <selection activeCell="R7" sqref="R7"/>
    </sheetView>
  </sheetViews>
  <sheetFormatPr baseColWidth="10" defaultRowHeight="15" x14ac:dyDescent="0.25"/>
  <cols>
    <col min="1" max="1" width="11.42578125" style="67"/>
    <col min="2" max="2" width="15" style="67" customWidth="1"/>
    <col min="3" max="3" width="11.42578125" style="67"/>
    <col min="4" max="4" width="16.85546875" style="67" customWidth="1"/>
    <col min="5" max="5" width="24.28515625" style="67" customWidth="1"/>
    <col min="6" max="6" width="22.28515625" style="68" customWidth="1"/>
    <col min="7" max="7" width="0" style="67" hidden="1" customWidth="1"/>
    <col min="8" max="8" width="1.7109375" style="67" hidden="1" customWidth="1"/>
    <col min="9" max="9" width="19.5703125" style="67" customWidth="1"/>
    <col min="10" max="10" width="21.5703125" style="67" customWidth="1"/>
    <col min="11" max="11" width="0" style="69" hidden="1" customWidth="1"/>
    <col min="12" max="12" width="0" style="67" hidden="1" customWidth="1"/>
    <col min="13" max="29" width="11.42578125" style="67"/>
    <col min="30" max="30" width="18.28515625" style="67" bestFit="1" customWidth="1"/>
    <col min="31" max="31" width="16.140625" style="67" customWidth="1"/>
    <col min="32" max="32" width="13.140625" style="67" customWidth="1"/>
    <col min="33" max="16383" width="11.42578125" style="67"/>
  </cols>
  <sheetData>
    <row r="1" spans="1:24" ht="20.25" x14ac:dyDescent="0.25">
      <c r="A1" s="868"/>
      <c r="B1" s="869"/>
      <c r="C1" s="869"/>
      <c r="D1" s="869"/>
      <c r="E1" s="874" t="s">
        <v>135</v>
      </c>
      <c r="F1" s="875"/>
      <c r="G1" s="875"/>
      <c r="H1" s="875"/>
      <c r="I1" s="875"/>
      <c r="J1" s="875"/>
      <c r="K1" s="875"/>
      <c r="L1" s="875"/>
      <c r="M1" s="875"/>
      <c r="N1" s="875"/>
      <c r="O1" s="875"/>
      <c r="P1" s="875"/>
      <c r="Q1" s="875"/>
      <c r="R1" s="875"/>
      <c r="S1" s="875"/>
      <c r="T1" s="875"/>
      <c r="U1" s="875"/>
      <c r="V1" s="875"/>
      <c r="W1" s="875"/>
      <c r="X1" s="876"/>
    </row>
    <row r="2" spans="1:24" ht="38.25" customHeight="1" x14ac:dyDescent="0.25">
      <c r="A2" s="870"/>
      <c r="B2" s="871"/>
      <c r="C2" s="871"/>
      <c r="D2" s="871"/>
      <c r="E2" s="877" t="s">
        <v>560</v>
      </c>
      <c r="F2" s="878"/>
      <c r="G2" s="878"/>
      <c r="H2" s="878"/>
      <c r="I2" s="878"/>
      <c r="J2" s="878"/>
      <c r="K2" s="878"/>
      <c r="L2" s="878"/>
      <c r="M2" s="878"/>
      <c r="N2" s="878"/>
      <c r="O2" s="878"/>
      <c r="P2" s="878"/>
      <c r="Q2" s="878"/>
      <c r="R2" s="878"/>
      <c r="S2" s="878"/>
      <c r="T2" s="878"/>
      <c r="U2" s="878"/>
      <c r="V2" s="878"/>
      <c r="W2" s="878"/>
      <c r="X2" s="879"/>
    </row>
    <row r="3" spans="1:24" ht="27" thickBot="1" x14ac:dyDescent="0.3">
      <c r="A3" s="872"/>
      <c r="B3" s="873"/>
      <c r="C3" s="873"/>
      <c r="D3" s="873"/>
      <c r="E3" s="880" t="s">
        <v>561</v>
      </c>
      <c r="F3" s="881"/>
      <c r="G3" s="881"/>
      <c r="H3" s="881"/>
      <c r="I3" s="881"/>
      <c r="J3" s="881"/>
      <c r="K3" s="881"/>
      <c r="L3" s="881"/>
      <c r="M3" s="881"/>
      <c r="N3" s="881"/>
      <c r="O3" s="881"/>
      <c r="P3" s="881"/>
      <c r="Q3" s="882"/>
      <c r="R3" s="883" t="s">
        <v>125</v>
      </c>
      <c r="S3" s="884"/>
      <c r="T3" s="884"/>
      <c r="U3" s="884"/>
      <c r="V3" s="884"/>
      <c r="W3" s="884"/>
      <c r="X3" s="885"/>
    </row>
    <row r="4" spans="1:24" ht="15.75" x14ac:dyDescent="0.25">
      <c r="A4" s="886" t="s">
        <v>32</v>
      </c>
      <c r="B4" s="887"/>
      <c r="C4" s="887"/>
      <c r="D4" s="888"/>
      <c r="E4" s="889" t="s">
        <v>231</v>
      </c>
      <c r="F4" s="890"/>
      <c r="G4" s="890"/>
      <c r="H4" s="890"/>
      <c r="I4" s="890"/>
      <c r="J4" s="890"/>
      <c r="K4" s="890"/>
      <c r="L4" s="890"/>
      <c r="M4" s="890"/>
      <c r="N4" s="890"/>
      <c r="O4" s="890"/>
      <c r="P4" s="890"/>
      <c r="Q4" s="890"/>
      <c r="R4" s="890"/>
      <c r="S4" s="890"/>
      <c r="T4" s="890"/>
      <c r="U4" s="890"/>
      <c r="V4" s="890"/>
      <c r="W4" s="890"/>
      <c r="X4" s="891"/>
    </row>
    <row r="5" spans="1:24" ht="16.5" thickBot="1" x14ac:dyDescent="0.3">
      <c r="A5" s="892" t="s">
        <v>33</v>
      </c>
      <c r="B5" s="893"/>
      <c r="C5" s="893"/>
      <c r="D5" s="894"/>
      <c r="E5" s="895" t="s">
        <v>562</v>
      </c>
      <c r="F5" s="896"/>
      <c r="G5" s="896"/>
      <c r="H5" s="896"/>
      <c r="I5" s="896"/>
      <c r="J5" s="896"/>
      <c r="K5" s="896"/>
      <c r="L5" s="896"/>
      <c r="M5" s="896"/>
      <c r="N5" s="896"/>
      <c r="O5" s="896"/>
      <c r="P5" s="896"/>
      <c r="Q5" s="896"/>
      <c r="R5" s="896"/>
      <c r="S5" s="896"/>
      <c r="T5" s="896"/>
      <c r="U5" s="896"/>
      <c r="V5" s="896"/>
      <c r="W5" s="896"/>
      <c r="X5" s="897"/>
    </row>
    <row r="6" spans="1:24" x14ac:dyDescent="0.25">
      <c r="A6" s="899" t="s">
        <v>40</v>
      </c>
      <c r="B6" s="901" t="s">
        <v>41</v>
      </c>
      <c r="C6" s="901" t="s">
        <v>110</v>
      </c>
      <c r="D6" s="901" t="s">
        <v>42</v>
      </c>
      <c r="E6" s="903" t="s">
        <v>109</v>
      </c>
      <c r="F6" s="904"/>
      <c r="G6" s="904"/>
      <c r="H6" s="904"/>
      <c r="I6" s="903" t="s">
        <v>442</v>
      </c>
      <c r="J6" s="904"/>
      <c r="K6" s="904"/>
      <c r="L6" s="905"/>
      <c r="M6" s="903" t="s">
        <v>43</v>
      </c>
      <c r="N6" s="904"/>
      <c r="O6" s="904"/>
      <c r="P6" s="904"/>
      <c r="Q6" s="905"/>
      <c r="R6" s="903" t="s">
        <v>49</v>
      </c>
      <c r="S6" s="904"/>
      <c r="T6" s="904"/>
      <c r="U6" s="904"/>
      <c r="V6" s="904"/>
      <c r="W6" s="904"/>
      <c r="X6" s="908"/>
    </row>
    <row r="7" spans="1:24" ht="102" thickBot="1" x14ac:dyDescent="0.3">
      <c r="A7" s="900"/>
      <c r="B7" s="902"/>
      <c r="C7" s="902"/>
      <c r="D7" s="902"/>
      <c r="E7" s="79" t="s">
        <v>108</v>
      </c>
      <c r="F7" s="79" t="s">
        <v>107</v>
      </c>
      <c r="G7" s="79" t="s">
        <v>106</v>
      </c>
      <c r="H7" s="79" t="s">
        <v>105</v>
      </c>
      <c r="I7" s="79" t="s">
        <v>108</v>
      </c>
      <c r="J7" s="79" t="s">
        <v>107</v>
      </c>
      <c r="K7" s="79" t="s">
        <v>106</v>
      </c>
      <c r="L7" s="79" t="s">
        <v>105</v>
      </c>
      <c r="M7" s="80" t="s">
        <v>44</v>
      </c>
      <c r="N7" s="80" t="s">
        <v>45</v>
      </c>
      <c r="O7" s="80" t="s">
        <v>46</v>
      </c>
      <c r="P7" s="80" t="s">
        <v>47</v>
      </c>
      <c r="Q7" s="80" t="s">
        <v>48</v>
      </c>
      <c r="R7" s="80" t="s">
        <v>50</v>
      </c>
      <c r="S7" s="80" t="s">
        <v>51</v>
      </c>
      <c r="T7" s="80" t="s">
        <v>104</v>
      </c>
      <c r="U7" s="80" t="s">
        <v>52</v>
      </c>
      <c r="V7" s="80" t="s">
        <v>53</v>
      </c>
      <c r="W7" s="81" t="s">
        <v>54</v>
      </c>
      <c r="X7" s="82" t="s">
        <v>55</v>
      </c>
    </row>
    <row r="8" spans="1:24" x14ac:dyDescent="0.25">
      <c r="A8" s="910">
        <v>1</v>
      </c>
      <c r="B8" s="913" t="s">
        <v>291</v>
      </c>
      <c r="C8" s="898" t="s">
        <v>292</v>
      </c>
      <c r="D8" s="83" t="s">
        <v>34</v>
      </c>
      <c r="E8" s="84">
        <v>45</v>
      </c>
      <c r="F8" s="565">
        <v>45</v>
      </c>
      <c r="G8" s="565"/>
      <c r="H8" s="566"/>
      <c r="I8" s="567">
        <v>0</v>
      </c>
      <c r="J8" s="568">
        <v>0</v>
      </c>
      <c r="K8" s="86"/>
      <c r="L8" s="87"/>
      <c r="M8" s="898" t="s">
        <v>293</v>
      </c>
      <c r="N8" s="898" t="s">
        <v>294</v>
      </c>
      <c r="O8" s="898" t="s">
        <v>295</v>
      </c>
      <c r="P8" s="898" t="s">
        <v>296</v>
      </c>
      <c r="Q8" s="898" t="s">
        <v>297</v>
      </c>
      <c r="R8" s="898">
        <v>480</v>
      </c>
      <c r="S8" s="898">
        <v>462</v>
      </c>
      <c r="T8" s="898"/>
      <c r="U8" s="898" t="s">
        <v>298</v>
      </c>
      <c r="V8" s="898" t="s">
        <v>298</v>
      </c>
      <c r="W8" s="898" t="s">
        <v>298</v>
      </c>
      <c r="X8" s="909">
        <v>942</v>
      </c>
    </row>
    <row r="9" spans="1:24" x14ac:dyDescent="0.25">
      <c r="A9" s="911"/>
      <c r="B9" s="913"/>
      <c r="C9" s="898"/>
      <c r="D9" s="88" t="s">
        <v>35</v>
      </c>
      <c r="E9" s="89">
        <v>213915000</v>
      </c>
      <c r="F9" s="569">
        <v>213915000</v>
      </c>
      <c r="G9" s="569"/>
      <c r="H9" s="570"/>
      <c r="I9" s="569">
        <v>96998000</v>
      </c>
      <c r="J9" s="569">
        <v>141273000</v>
      </c>
      <c r="K9" s="89"/>
      <c r="L9" s="90"/>
      <c r="M9" s="898"/>
      <c r="N9" s="898"/>
      <c r="O9" s="898"/>
      <c r="P9" s="898"/>
      <c r="Q9" s="898"/>
      <c r="R9" s="898"/>
      <c r="S9" s="898"/>
      <c r="T9" s="898"/>
      <c r="U9" s="898"/>
      <c r="V9" s="898"/>
      <c r="W9" s="898"/>
      <c r="X9" s="909"/>
    </row>
    <row r="10" spans="1:24" x14ac:dyDescent="0.25">
      <c r="A10" s="911"/>
      <c r="B10" s="913"/>
      <c r="C10" s="898"/>
      <c r="D10" s="83" t="s">
        <v>36</v>
      </c>
      <c r="E10" s="91">
        <v>0</v>
      </c>
      <c r="F10" s="571">
        <v>50</v>
      </c>
      <c r="G10" s="565"/>
      <c r="H10" s="572"/>
      <c r="I10" s="571">
        <v>0</v>
      </c>
      <c r="J10" s="573">
        <v>0</v>
      </c>
      <c r="K10" s="93"/>
      <c r="L10" s="90"/>
      <c r="M10" s="898"/>
      <c r="N10" s="898"/>
      <c r="O10" s="898"/>
      <c r="P10" s="898"/>
      <c r="Q10" s="898"/>
      <c r="R10" s="898"/>
      <c r="S10" s="898"/>
      <c r="T10" s="898"/>
      <c r="U10" s="898"/>
      <c r="V10" s="898"/>
      <c r="W10" s="898"/>
      <c r="X10" s="909"/>
    </row>
    <row r="11" spans="1:24" ht="15.75" thickBot="1" x14ac:dyDescent="0.3">
      <c r="A11" s="912"/>
      <c r="B11" s="913"/>
      <c r="C11" s="898"/>
      <c r="D11" s="88" t="s">
        <v>37</v>
      </c>
      <c r="E11" s="94">
        <v>40926433</v>
      </c>
      <c r="F11" s="574">
        <v>40926433</v>
      </c>
      <c r="G11" s="575"/>
      <c r="H11" s="576"/>
      <c r="I11" s="577">
        <v>10844833</v>
      </c>
      <c r="J11" s="574">
        <v>10844833</v>
      </c>
      <c r="K11" s="96"/>
      <c r="L11" s="97"/>
      <c r="M11" s="898"/>
      <c r="N11" s="898"/>
      <c r="O11" s="898"/>
      <c r="P11" s="898"/>
      <c r="Q11" s="898"/>
      <c r="R11" s="898"/>
      <c r="S11" s="898"/>
      <c r="T11" s="898"/>
      <c r="U11" s="898"/>
      <c r="V11" s="898"/>
      <c r="W11" s="898"/>
      <c r="X11" s="909"/>
    </row>
    <row r="12" spans="1:24" x14ac:dyDescent="0.25">
      <c r="A12" s="910">
        <v>2</v>
      </c>
      <c r="B12" s="916" t="s">
        <v>299</v>
      </c>
      <c r="C12" s="922" t="s">
        <v>455</v>
      </c>
      <c r="D12" s="83" t="s">
        <v>34</v>
      </c>
      <c r="E12" s="86">
        <v>90</v>
      </c>
      <c r="F12" s="578">
        <v>90</v>
      </c>
      <c r="G12" s="578"/>
      <c r="H12" s="578"/>
      <c r="I12" s="579">
        <v>74.98</v>
      </c>
      <c r="J12" s="580">
        <v>84.98</v>
      </c>
      <c r="K12" s="86"/>
      <c r="L12" s="99"/>
      <c r="M12" s="906" t="s">
        <v>300</v>
      </c>
      <c r="N12" s="906" t="s">
        <v>301</v>
      </c>
      <c r="O12" s="906" t="s">
        <v>302</v>
      </c>
      <c r="P12" s="906" t="s">
        <v>303</v>
      </c>
      <c r="Q12" s="906" t="s">
        <v>304</v>
      </c>
      <c r="R12" s="906" t="s">
        <v>305</v>
      </c>
      <c r="S12" s="922" t="s">
        <v>306</v>
      </c>
      <c r="T12" s="924"/>
      <c r="U12" s="906" t="s">
        <v>298</v>
      </c>
      <c r="V12" s="906" t="s">
        <v>298</v>
      </c>
      <c r="W12" s="906" t="s">
        <v>298</v>
      </c>
      <c r="X12" s="914" t="s">
        <v>307</v>
      </c>
    </row>
    <row r="13" spans="1:24" x14ac:dyDescent="0.25">
      <c r="A13" s="911"/>
      <c r="B13" s="913"/>
      <c r="C13" s="923"/>
      <c r="D13" s="88" t="s">
        <v>35</v>
      </c>
      <c r="E13" s="89">
        <v>1163330000</v>
      </c>
      <c r="F13" s="569">
        <v>1163330000</v>
      </c>
      <c r="G13" s="569"/>
      <c r="H13" s="569"/>
      <c r="I13" s="569">
        <v>679698000</v>
      </c>
      <c r="J13" s="569">
        <v>831965000</v>
      </c>
      <c r="K13" s="89"/>
      <c r="L13" s="100"/>
      <c r="M13" s="907"/>
      <c r="N13" s="907"/>
      <c r="O13" s="907"/>
      <c r="P13" s="907"/>
      <c r="Q13" s="907"/>
      <c r="R13" s="907"/>
      <c r="S13" s="923"/>
      <c r="T13" s="898"/>
      <c r="U13" s="907"/>
      <c r="V13" s="907"/>
      <c r="W13" s="907"/>
      <c r="X13" s="915"/>
    </row>
    <row r="14" spans="1:24" x14ac:dyDescent="0.25">
      <c r="A14" s="911"/>
      <c r="B14" s="913"/>
      <c r="C14" s="923"/>
      <c r="D14" s="83" t="s">
        <v>36</v>
      </c>
      <c r="E14" s="91">
        <v>0</v>
      </c>
      <c r="F14" s="571"/>
      <c r="G14" s="567"/>
      <c r="H14" s="571"/>
      <c r="I14" s="571">
        <v>0</v>
      </c>
      <c r="J14" s="569"/>
      <c r="K14" s="93"/>
      <c r="L14" s="101"/>
      <c r="M14" s="907"/>
      <c r="N14" s="907"/>
      <c r="O14" s="907"/>
      <c r="P14" s="907"/>
      <c r="Q14" s="907"/>
      <c r="R14" s="907"/>
      <c r="S14" s="923"/>
      <c r="T14" s="898"/>
      <c r="U14" s="907"/>
      <c r="V14" s="907"/>
      <c r="W14" s="907"/>
      <c r="X14" s="915"/>
    </row>
    <row r="15" spans="1:24" ht="15.75" thickBot="1" x14ac:dyDescent="0.3">
      <c r="A15" s="912"/>
      <c r="B15" s="913"/>
      <c r="C15" s="923"/>
      <c r="D15" s="102" t="s">
        <v>37</v>
      </c>
      <c r="E15" s="94">
        <v>145385133.01101953</v>
      </c>
      <c r="F15" s="574">
        <v>145385133</v>
      </c>
      <c r="G15" s="574"/>
      <c r="H15" s="574"/>
      <c r="I15" s="577">
        <v>106659767.01102</v>
      </c>
      <c r="J15" s="574">
        <v>124647910</v>
      </c>
      <c r="K15" s="95"/>
      <c r="L15" s="103"/>
      <c r="M15" s="907"/>
      <c r="N15" s="907"/>
      <c r="O15" s="907"/>
      <c r="P15" s="907"/>
      <c r="Q15" s="907"/>
      <c r="R15" s="907"/>
      <c r="S15" s="923"/>
      <c r="T15" s="898"/>
      <c r="U15" s="907"/>
      <c r="V15" s="907"/>
      <c r="W15" s="907"/>
      <c r="X15" s="915"/>
    </row>
    <row r="16" spans="1:24" x14ac:dyDescent="0.25">
      <c r="A16" s="910">
        <v>3</v>
      </c>
      <c r="B16" s="916" t="s">
        <v>308</v>
      </c>
      <c r="C16" s="906" t="s">
        <v>309</v>
      </c>
      <c r="D16" s="104" t="s">
        <v>34</v>
      </c>
      <c r="E16" s="98">
        <v>90</v>
      </c>
      <c r="F16" s="581">
        <v>90</v>
      </c>
      <c r="G16" s="581"/>
      <c r="H16" s="581"/>
      <c r="I16" s="580">
        <v>63.2</v>
      </c>
      <c r="J16" s="580">
        <v>68.3</v>
      </c>
      <c r="K16" s="86"/>
      <c r="L16" s="105"/>
      <c r="M16" s="916" t="s">
        <v>310</v>
      </c>
      <c r="N16" s="916" t="s">
        <v>311</v>
      </c>
      <c r="O16" s="916" t="s">
        <v>312</v>
      </c>
      <c r="P16" s="919" t="s">
        <v>296</v>
      </c>
      <c r="Q16" s="919" t="s">
        <v>313</v>
      </c>
      <c r="R16" s="919" t="s">
        <v>298</v>
      </c>
      <c r="S16" s="919" t="s">
        <v>298</v>
      </c>
      <c r="T16" s="924"/>
      <c r="U16" s="919" t="s">
        <v>298</v>
      </c>
      <c r="V16" s="919" t="s">
        <v>298</v>
      </c>
      <c r="W16" s="919" t="s">
        <v>298</v>
      </c>
      <c r="X16" s="925">
        <v>5538839</v>
      </c>
    </row>
    <row r="17" spans="1:24" x14ac:dyDescent="0.25">
      <c r="A17" s="911"/>
      <c r="B17" s="913"/>
      <c r="C17" s="907"/>
      <c r="D17" s="88" t="s">
        <v>35</v>
      </c>
      <c r="E17" s="89">
        <v>2129645000</v>
      </c>
      <c r="F17" s="569">
        <v>2129645000</v>
      </c>
      <c r="G17" s="569"/>
      <c r="H17" s="569"/>
      <c r="I17" s="569">
        <v>84011500</v>
      </c>
      <c r="J17" s="569">
        <v>84011500</v>
      </c>
      <c r="K17" s="89"/>
      <c r="L17" s="100"/>
      <c r="M17" s="913"/>
      <c r="N17" s="913"/>
      <c r="O17" s="913"/>
      <c r="P17" s="920"/>
      <c r="Q17" s="920"/>
      <c r="R17" s="920"/>
      <c r="S17" s="920"/>
      <c r="T17" s="898"/>
      <c r="U17" s="920"/>
      <c r="V17" s="920"/>
      <c r="W17" s="920"/>
      <c r="X17" s="926"/>
    </row>
    <row r="18" spans="1:24" x14ac:dyDescent="0.25">
      <c r="A18" s="911"/>
      <c r="B18" s="913"/>
      <c r="C18" s="907"/>
      <c r="D18" s="83" t="s">
        <v>36</v>
      </c>
      <c r="E18" s="91">
        <v>0</v>
      </c>
      <c r="F18" s="571"/>
      <c r="G18" s="567"/>
      <c r="H18" s="571"/>
      <c r="I18" s="571">
        <v>0</v>
      </c>
      <c r="J18" s="569"/>
      <c r="K18" s="93"/>
      <c r="L18" s="106"/>
      <c r="M18" s="913"/>
      <c r="N18" s="913"/>
      <c r="O18" s="913"/>
      <c r="P18" s="920"/>
      <c r="Q18" s="920"/>
      <c r="R18" s="920"/>
      <c r="S18" s="920"/>
      <c r="T18" s="898"/>
      <c r="U18" s="920"/>
      <c r="V18" s="920"/>
      <c r="W18" s="920"/>
      <c r="X18" s="926"/>
    </row>
    <row r="19" spans="1:24" ht="15.75" thickBot="1" x14ac:dyDescent="0.3">
      <c r="A19" s="912"/>
      <c r="B19" s="917"/>
      <c r="C19" s="918"/>
      <c r="D19" s="107" t="s">
        <v>37</v>
      </c>
      <c r="E19" s="96">
        <v>991549498</v>
      </c>
      <c r="F19" s="575">
        <v>991549498</v>
      </c>
      <c r="G19" s="575"/>
      <c r="H19" s="575"/>
      <c r="I19" s="575">
        <v>12404834</v>
      </c>
      <c r="J19" s="575">
        <v>378466836</v>
      </c>
      <c r="K19" s="96"/>
      <c r="L19" s="108"/>
      <c r="M19" s="917"/>
      <c r="N19" s="917"/>
      <c r="O19" s="917"/>
      <c r="P19" s="921"/>
      <c r="Q19" s="921"/>
      <c r="R19" s="921"/>
      <c r="S19" s="921"/>
      <c r="T19" s="940"/>
      <c r="U19" s="921"/>
      <c r="V19" s="921"/>
      <c r="W19" s="921"/>
      <c r="X19" s="927"/>
    </row>
    <row r="20" spans="1:24" x14ac:dyDescent="0.25">
      <c r="A20" s="928">
        <v>4</v>
      </c>
      <c r="B20" s="913" t="s">
        <v>314</v>
      </c>
      <c r="C20" s="907" t="s">
        <v>315</v>
      </c>
      <c r="D20" s="110" t="s">
        <v>34</v>
      </c>
      <c r="E20" s="111">
        <v>1</v>
      </c>
      <c r="F20" s="582">
        <v>1</v>
      </c>
      <c r="G20" s="583"/>
      <c r="H20" s="583"/>
      <c r="I20" s="583">
        <v>1</v>
      </c>
      <c r="J20" s="583">
        <v>1</v>
      </c>
      <c r="K20" s="112"/>
      <c r="L20" s="109"/>
      <c r="M20" s="913" t="s">
        <v>316</v>
      </c>
      <c r="N20" s="913" t="s">
        <v>317</v>
      </c>
      <c r="O20" s="913" t="s">
        <v>318</v>
      </c>
      <c r="P20" s="913" t="s">
        <v>319</v>
      </c>
      <c r="Q20" s="913" t="s">
        <v>313</v>
      </c>
      <c r="R20" s="920" t="s">
        <v>298</v>
      </c>
      <c r="S20" s="920" t="s">
        <v>298</v>
      </c>
      <c r="T20" s="898"/>
      <c r="U20" s="913" t="s">
        <v>298</v>
      </c>
      <c r="V20" s="913" t="s">
        <v>298</v>
      </c>
      <c r="W20" s="913" t="s">
        <v>298</v>
      </c>
      <c r="X20" s="926">
        <v>88239</v>
      </c>
    </row>
    <row r="21" spans="1:24" x14ac:dyDescent="0.25">
      <c r="A21" s="928"/>
      <c r="B21" s="913"/>
      <c r="C21" s="907"/>
      <c r="D21" s="88" t="s">
        <v>35</v>
      </c>
      <c r="E21" s="113">
        <v>170563896.42940599</v>
      </c>
      <c r="F21" s="200">
        <v>249635859</v>
      </c>
      <c r="G21" s="569"/>
      <c r="H21" s="569"/>
      <c r="I21" s="200">
        <v>32440333.333333332</v>
      </c>
      <c r="J21" s="200">
        <v>221186905</v>
      </c>
      <c r="K21" s="89"/>
      <c r="L21" s="100"/>
      <c r="M21" s="913"/>
      <c r="N21" s="913"/>
      <c r="O21" s="913"/>
      <c r="P21" s="913"/>
      <c r="Q21" s="913"/>
      <c r="R21" s="920"/>
      <c r="S21" s="920"/>
      <c r="T21" s="898"/>
      <c r="U21" s="913"/>
      <c r="V21" s="913"/>
      <c r="W21" s="913"/>
      <c r="X21" s="926"/>
    </row>
    <row r="22" spans="1:24" x14ac:dyDescent="0.25">
      <c r="A22" s="928"/>
      <c r="B22" s="913"/>
      <c r="C22" s="907"/>
      <c r="D22" s="83" t="s">
        <v>36</v>
      </c>
      <c r="E22" s="91">
        <v>0</v>
      </c>
      <c r="F22" s="571">
        <v>0</v>
      </c>
      <c r="G22" s="571">
        <v>0</v>
      </c>
      <c r="H22" s="571">
        <v>0</v>
      </c>
      <c r="I22" s="571">
        <v>0</v>
      </c>
      <c r="J22" s="584"/>
      <c r="K22" s="114"/>
      <c r="L22" s="101"/>
      <c r="M22" s="913"/>
      <c r="N22" s="913"/>
      <c r="O22" s="913"/>
      <c r="P22" s="913"/>
      <c r="Q22" s="913"/>
      <c r="R22" s="920"/>
      <c r="S22" s="920"/>
      <c r="T22" s="898"/>
      <c r="U22" s="913"/>
      <c r="V22" s="913"/>
      <c r="W22" s="913"/>
      <c r="X22" s="926"/>
    </row>
    <row r="23" spans="1:24" x14ac:dyDescent="0.25">
      <c r="A23" s="928"/>
      <c r="B23" s="913"/>
      <c r="C23" s="931"/>
      <c r="D23" s="88" t="s">
        <v>37</v>
      </c>
      <c r="E23" s="115">
        <v>48948286.976179399</v>
      </c>
      <c r="F23" s="584">
        <v>47934667</v>
      </c>
      <c r="G23" s="569"/>
      <c r="H23" s="200"/>
      <c r="I23" s="200">
        <v>18323174.265236199</v>
      </c>
      <c r="J23" s="573">
        <v>23201492</v>
      </c>
      <c r="K23" s="89"/>
      <c r="L23" s="101"/>
      <c r="M23" s="930"/>
      <c r="N23" s="930"/>
      <c r="O23" s="930"/>
      <c r="P23" s="930"/>
      <c r="Q23" s="930"/>
      <c r="R23" s="932"/>
      <c r="S23" s="932"/>
      <c r="T23" s="939"/>
      <c r="U23" s="930"/>
      <c r="V23" s="930"/>
      <c r="W23" s="930"/>
      <c r="X23" s="937"/>
    </row>
    <row r="24" spans="1:24" x14ac:dyDescent="0.25">
      <c r="A24" s="928"/>
      <c r="B24" s="913"/>
      <c r="C24" s="934" t="s">
        <v>320</v>
      </c>
      <c r="D24" s="83" t="s">
        <v>34</v>
      </c>
      <c r="E24" s="91">
        <v>1</v>
      </c>
      <c r="F24" s="571">
        <v>1</v>
      </c>
      <c r="G24" s="571"/>
      <c r="H24" s="571"/>
      <c r="I24" s="571">
        <v>1</v>
      </c>
      <c r="J24" s="584">
        <v>1</v>
      </c>
      <c r="K24" s="114"/>
      <c r="L24" s="101"/>
      <c r="M24" s="933" t="s">
        <v>316</v>
      </c>
      <c r="N24" s="935" t="s">
        <v>321</v>
      </c>
      <c r="O24" s="933" t="s">
        <v>322</v>
      </c>
      <c r="P24" s="933" t="s">
        <v>319</v>
      </c>
      <c r="Q24" s="933" t="s">
        <v>313</v>
      </c>
      <c r="R24" s="935" t="s">
        <v>298</v>
      </c>
      <c r="S24" s="935" t="s">
        <v>298</v>
      </c>
      <c r="T24" s="938"/>
      <c r="U24" s="933" t="s">
        <v>298</v>
      </c>
      <c r="V24" s="933" t="s">
        <v>298</v>
      </c>
      <c r="W24" s="933" t="s">
        <v>298</v>
      </c>
      <c r="X24" s="936">
        <v>79426</v>
      </c>
    </row>
    <row r="25" spans="1:24" x14ac:dyDescent="0.25">
      <c r="A25" s="928"/>
      <c r="B25" s="913"/>
      <c r="C25" s="907"/>
      <c r="D25" s="88" t="s">
        <v>35</v>
      </c>
      <c r="E25" s="113">
        <v>130298348.14552888</v>
      </c>
      <c r="F25" s="200">
        <v>151800235</v>
      </c>
      <c r="G25" s="569"/>
      <c r="H25" s="569"/>
      <c r="I25" s="200">
        <v>32440333.333333332</v>
      </c>
      <c r="J25" s="200">
        <v>123351281</v>
      </c>
      <c r="K25" s="89"/>
      <c r="L25" s="100"/>
      <c r="M25" s="913"/>
      <c r="N25" s="920"/>
      <c r="O25" s="913"/>
      <c r="P25" s="913"/>
      <c r="Q25" s="913"/>
      <c r="R25" s="920"/>
      <c r="S25" s="920"/>
      <c r="T25" s="898"/>
      <c r="U25" s="913"/>
      <c r="V25" s="913"/>
      <c r="W25" s="913"/>
      <c r="X25" s="926"/>
    </row>
    <row r="26" spans="1:24" x14ac:dyDescent="0.25">
      <c r="A26" s="928"/>
      <c r="B26" s="913"/>
      <c r="C26" s="907"/>
      <c r="D26" s="83" t="s">
        <v>36</v>
      </c>
      <c r="E26" s="91">
        <v>0</v>
      </c>
      <c r="F26" s="571">
        <v>0</v>
      </c>
      <c r="G26" s="571">
        <v>0</v>
      </c>
      <c r="H26" s="571">
        <v>0</v>
      </c>
      <c r="I26" s="571">
        <v>0</v>
      </c>
      <c r="J26" s="573">
        <v>0</v>
      </c>
      <c r="K26" s="114"/>
      <c r="L26" s="101"/>
      <c r="M26" s="913"/>
      <c r="N26" s="920"/>
      <c r="O26" s="913"/>
      <c r="P26" s="913"/>
      <c r="Q26" s="913"/>
      <c r="R26" s="920"/>
      <c r="S26" s="920"/>
      <c r="T26" s="898"/>
      <c r="U26" s="913"/>
      <c r="V26" s="913"/>
      <c r="W26" s="913"/>
      <c r="X26" s="926"/>
    </row>
    <row r="27" spans="1:24" x14ac:dyDescent="0.25">
      <c r="A27" s="928"/>
      <c r="B27" s="913"/>
      <c r="C27" s="931"/>
      <c r="D27" s="88" t="s">
        <v>37</v>
      </c>
      <c r="E27" s="115">
        <v>48948286.976179399</v>
      </c>
      <c r="F27" s="584">
        <v>47934667</v>
      </c>
      <c r="G27" s="569"/>
      <c r="H27" s="200"/>
      <c r="I27" s="200">
        <v>18323174.265236236</v>
      </c>
      <c r="J27" s="573">
        <v>23201492</v>
      </c>
      <c r="K27" s="89"/>
      <c r="L27" s="101"/>
      <c r="M27" s="930"/>
      <c r="N27" s="932"/>
      <c r="O27" s="930"/>
      <c r="P27" s="930"/>
      <c r="Q27" s="930"/>
      <c r="R27" s="932"/>
      <c r="S27" s="932"/>
      <c r="T27" s="939"/>
      <c r="U27" s="930"/>
      <c r="V27" s="930"/>
      <c r="W27" s="930"/>
      <c r="X27" s="937"/>
    </row>
    <row r="28" spans="1:24" x14ac:dyDescent="0.25">
      <c r="A28" s="928"/>
      <c r="B28" s="913"/>
      <c r="C28" s="934" t="s">
        <v>323</v>
      </c>
      <c r="D28" s="83" t="s">
        <v>34</v>
      </c>
      <c r="E28" s="91">
        <v>1</v>
      </c>
      <c r="F28" s="571">
        <v>1</v>
      </c>
      <c r="G28" s="571"/>
      <c r="H28" s="571"/>
      <c r="I28" s="571">
        <v>1</v>
      </c>
      <c r="J28" s="584">
        <v>1</v>
      </c>
      <c r="K28" s="114"/>
      <c r="L28" s="101"/>
      <c r="M28" s="933" t="s">
        <v>316</v>
      </c>
      <c r="N28" s="933" t="s">
        <v>324</v>
      </c>
      <c r="O28" s="933" t="s">
        <v>325</v>
      </c>
      <c r="P28" s="933" t="s">
        <v>319</v>
      </c>
      <c r="Q28" s="933" t="s">
        <v>313</v>
      </c>
      <c r="R28" s="935" t="s">
        <v>298</v>
      </c>
      <c r="S28" s="935" t="s">
        <v>298</v>
      </c>
      <c r="T28" s="938"/>
      <c r="U28" s="933" t="s">
        <v>298</v>
      </c>
      <c r="V28" s="933" t="s">
        <v>298</v>
      </c>
      <c r="W28" s="933" t="s">
        <v>298</v>
      </c>
      <c r="X28" s="936">
        <v>146835</v>
      </c>
    </row>
    <row r="29" spans="1:24" x14ac:dyDescent="0.25">
      <c r="A29" s="928"/>
      <c r="B29" s="913"/>
      <c r="C29" s="907"/>
      <c r="D29" s="88" t="s">
        <v>35</v>
      </c>
      <c r="E29" s="113">
        <v>134399535.89587522</v>
      </c>
      <c r="F29" s="200">
        <v>154871308</v>
      </c>
      <c r="G29" s="569"/>
      <c r="H29" s="569"/>
      <c r="I29" s="200">
        <v>32440333.333333332</v>
      </c>
      <c r="J29" s="200">
        <v>126422354</v>
      </c>
      <c r="K29" s="89"/>
      <c r="L29" s="100"/>
      <c r="M29" s="913"/>
      <c r="N29" s="913"/>
      <c r="O29" s="913"/>
      <c r="P29" s="913"/>
      <c r="Q29" s="913"/>
      <c r="R29" s="920"/>
      <c r="S29" s="920"/>
      <c r="T29" s="898"/>
      <c r="U29" s="913"/>
      <c r="V29" s="913"/>
      <c r="W29" s="913"/>
      <c r="X29" s="926"/>
    </row>
    <row r="30" spans="1:24" x14ac:dyDescent="0.25">
      <c r="A30" s="928"/>
      <c r="B30" s="913"/>
      <c r="C30" s="907"/>
      <c r="D30" s="83" t="s">
        <v>36</v>
      </c>
      <c r="E30" s="91">
        <v>0</v>
      </c>
      <c r="F30" s="571">
        <v>0</v>
      </c>
      <c r="G30" s="571">
        <v>0</v>
      </c>
      <c r="H30" s="571">
        <v>0</v>
      </c>
      <c r="I30" s="571">
        <v>0</v>
      </c>
      <c r="J30" s="573">
        <v>0</v>
      </c>
      <c r="K30" s="114"/>
      <c r="L30" s="101"/>
      <c r="M30" s="913"/>
      <c r="N30" s="913"/>
      <c r="O30" s="913"/>
      <c r="P30" s="913"/>
      <c r="Q30" s="913"/>
      <c r="R30" s="920"/>
      <c r="S30" s="920"/>
      <c r="T30" s="898"/>
      <c r="U30" s="913"/>
      <c r="V30" s="913"/>
      <c r="W30" s="913"/>
      <c r="X30" s="926"/>
    </row>
    <row r="31" spans="1:24" x14ac:dyDescent="0.25">
      <c r="A31" s="928"/>
      <c r="B31" s="913"/>
      <c r="C31" s="931"/>
      <c r="D31" s="88" t="s">
        <v>37</v>
      </c>
      <c r="E31" s="115">
        <v>48948286.976179399</v>
      </c>
      <c r="F31" s="584">
        <v>47934667</v>
      </c>
      <c r="G31" s="569"/>
      <c r="H31" s="200"/>
      <c r="I31" s="200">
        <v>18323174.265236236</v>
      </c>
      <c r="J31" s="573">
        <v>23201492</v>
      </c>
      <c r="K31" s="89"/>
      <c r="L31" s="101"/>
      <c r="M31" s="930"/>
      <c r="N31" s="930"/>
      <c r="O31" s="930"/>
      <c r="P31" s="930"/>
      <c r="Q31" s="930"/>
      <c r="R31" s="932"/>
      <c r="S31" s="932"/>
      <c r="T31" s="939"/>
      <c r="U31" s="930"/>
      <c r="V31" s="930"/>
      <c r="W31" s="930"/>
      <c r="X31" s="937"/>
    </row>
    <row r="32" spans="1:24" x14ac:dyDescent="0.25">
      <c r="A32" s="928"/>
      <c r="B32" s="913"/>
      <c r="C32" s="934" t="s">
        <v>326</v>
      </c>
      <c r="D32" s="83" t="s">
        <v>34</v>
      </c>
      <c r="E32" s="91">
        <v>1</v>
      </c>
      <c r="F32" s="571">
        <v>1</v>
      </c>
      <c r="G32" s="571"/>
      <c r="H32" s="571"/>
      <c r="I32" s="571">
        <v>1</v>
      </c>
      <c r="J32" s="573">
        <v>1</v>
      </c>
      <c r="K32" s="114"/>
      <c r="L32" s="101"/>
      <c r="M32" s="935" t="s">
        <v>327</v>
      </c>
      <c r="N32" s="935" t="s">
        <v>328</v>
      </c>
      <c r="O32" s="933" t="s">
        <v>329</v>
      </c>
      <c r="P32" s="933" t="s">
        <v>319</v>
      </c>
      <c r="Q32" s="933" t="s">
        <v>313</v>
      </c>
      <c r="R32" s="935" t="s">
        <v>298</v>
      </c>
      <c r="S32" s="935" t="s">
        <v>298</v>
      </c>
      <c r="T32" s="938"/>
      <c r="U32" s="933" t="s">
        <v>298</v>
      </c>
      <c r="V32" s="933" t="s">
        <v>298</v>
      </c>
      <c r="W32" s="933" t="s">
        <v>298</v>
      </c>
      <c r="X32" s="936">
        <v>237054</v>
      </c>
    </row>
    <row r="33" spans="1:24" x14ac:dyDescent="0.25">
      <c r="A33" s="928"/>
      <c r="B33" s="913"/>
      <c r="C33" s="907"/>
      <c r="D33" s="88" t="s">
        <v>35</v>
      </c>
      <c r="E33" s="113">
        <v>177048990.13357598</v>
      </c>
      <c r="F33" s="584">
        <v>230624452</v>
      </c>
      <c r="G33" s="569"/>
      <c r="H33" s="569"/>
      <c r="I33" s="200">
        <v>32440333.333333299</v>
      </c>
      <c r="J33" s="200">
        <v>202175498</v>
      </c>
      <c r="K33" s="89"/>
      <c r="L33" s="100"/>
      <c r="M33" s="920"/>
      <c r="N33" s="920"/>
      <c r="O33" s="913"/>
      <c r="P33" s="913"/>
      <c r="Q33" s="913"/>
      <c r="R33" s="920"/>
      <c r="S33" s="920"/>
      <c r="T33" s="898"/>
      <c r="U33" s="913"/>
      <c r="V33" s="913"/>
      <c r="W33" s="913"/>
      <c r="X33" s="926"/>
    </row>
    <row r="34" spans="1:24" x14ac:dyDescent="0.25">
      <c r="A34" s="928"/>
      <c r="B34" s="913"/>
      <c r="C34" s="907"/>
      <c r="D34" s="83" t="s">
        <v>36</v>
      </c>
      <c r="E34" s="91">
        <v>0</v>
      </c>
      <c r="F34" s="571">
        <v>0</v>
      </c>
      <c r="G34" s="571">
        <v>0</v>
      </c>
      <c r="H34" s="571">
        <v>0</v>
      </c>
      <c r="I34" s="571">
        <v>0</v>
      </c>
      <c r="J34" s="573">
        <v>0</v>
      </c>
      <c r="K34" s="114"/>
      <c r="L34" s="101"/>
      <c r="M34" s="920"/>
      <c r="N34" s="920"/>
      <c r="O34" s="913"/>
      <c r="P34" s="913"/>
      <c r="Q34" s="913"/>
      <c r="R34" s="920"/>
      <c r="S34" s="920"/>
      <c r="T34" s="898"/>
      <c r="U34" s="913"/>
      <c r="V34" s="913"/>
      <c r="W34" s="913"/>
      <c r="X34" s="926"/>
    </row>
    <row r="35" spans="1:24" x14ac:dyDescent="0.25">
      <c r="A35" s="928"/>
      <c r="B35" s="913"/>
      <c r="C35" s="931"/>
      <c r="D35" s="88" t="s">
        <v>37</v>
      </c>
      <c r="E35" s="115">
        <v>48948286.976179399</v>
      </c>
      <c r="F35" s="584">
        <v>47934667</v>
      </c>
      <c r="G35" s="569"/>
      <c r="H35" s="200"/>
      <c r="I35" s="200">
        <v>18323174.265236236</v>
      </c>
      <c r="J35" s="573">
        <v>23201492</v>
      </c>
      <c r="K35" s="89"/>
      <c r="L35" s="101"/>
      <c r="M35" s="932"/>
      <c r="N35" s="932"/>
      <c r="O35" s="930"/>
      <c r="P35" s="930"/>
      <c r="Q35" s="930"/>
      <c r="R35" s="932"/>
      <c r="S35" s="932"/>
      <c r="T35" s="939"/>
      <c r="U35" s="930"/>
      <c r="V35" s="930"/>
      <c r="W35" s="930"/>
      <c r="X35" s="937"/>
    </row>
    <row r="36" spans="1:24" x14ac:dyDescent="0.25">
      <c r="A36" s="928"/>
      <c r="B36" s="913"/>
      <c r="C36" s="934" t="s">
        <v>330</v>
      </c>
      <c r="D36" s="83" t="s">
        <v>34</v>
      </c>
      <c r="E36" s="91">
        <v>1</v>
      </c>
      <c r="F36" s="571">
        <v>1</v>
      </c>
      <c r="G36" s="571"/>
      <c r="H36" s="571"/>
      <c r="I36" s="571">
        <v>1</v>
      </c>
      <c r="J36" s="573">
        <v>1</v>
      </c>
      <c r="K36" s="114"/>
      <c r="L36" s="101"/>
      <c r="M36" s="935" t="s">
        <v>331</v>
      </c>
      <c r="N36" s="933" t="s">
        <v>332</v>
      </c>
      <c r="O36" s="933" t="s">
        <v>333</v>
      </c>
      <c r="P36" s="933" t="s">
        <v>319</v>
      </c>
      <c r="Q36" s="933" t="s">
        <v>313</v>
      </c>
      <c r="R36" s="935" t="s">
        <v>298</v>
      </c>
      <c r="S36" s="935" t="s">
        <v>298</v>
      </c>
      <c r="T36" s="938"/>
      <c r="U36" s="933" t="s">
        <v>298</v>
      </c>
      <c r="V36" s="933" t="s">
        <v>298</v>
      </c>
      <c r="W36" s="933" t="s">
        <v>298</v>
      </c>
      <c r="X36" s="936">
        <v>398892</v>
      </c>
    </row>
    <row r="37" spans="1:24" x14ac:dyDescent="0.25">
      <c r="A37" s="928"/>
      <c r="B37" s="913"/>
      <c r="C37" s="907"/>
      <c r="D37" s="88" t="s">
        <v>35</v>
      </c>
      <c r="E37" s="113">
        <v>289838899.18285406</v>
      </c>
      <c r="F37" s="584">
        <v>399825973</v>
      </c>
      <c r="G37" s="569"/>
      <c r="H37" s="569"/>
      <c r="I37" s="200">
        <v>32440333.333333332</v>
      </c>
      <c r="J37" s="573">
        <v>371377019</v>
      </c>
      <c r="K37" s="89"/>
      <c r="L37" s="100"/>
      <c r="M37" s="920"/>
      <c r="N37" s="913"/>
      <c r="O37" s="913"/>
      <c r="P37" s="913"/>
      <c r="Q37" s="913"/>
      <c r="R37" s="920"/>
      <c r="S37" s="920"/>
      <c r="T37" s="898"/>
      <c r="U37" s="913"/>
      <c r="V37" s="913"/>
      <c r="W37" s="913"/>
      <c r="X37" s="926"/>
    </row>
    <row r="38" spans="1:24" x14ac:dyDescent="0.25">
      <c r="A38" s="928"/>
      <c r="B38" s="913"/>
      <c r="C38" s="907"/>
      <c r="D38" s="83" t="s">
        <v>36</v>
      </c>
      <c r="E38" s="91">
        <v>0</v>
      </c>
      <c r="F38" s="571">
        <v>0</v>
      </c>
      <c r="G38" s="571"/>
      <c r="H38" s="571"/>
      <c r="I38" s="571">
        <v>0</v>
      </c>
      <c r="J38" s="573">
        <v>0</v>
      </c>
      <c r="K38" s="114"/>
      <c r="L38" s="101"/>
      <c r="M38" s="920"/>
      <c r="N38" s="913"/>
      <c r="O38" s="913"/>
      <c r="P38" s="913"/>
      <c r="Q38" s="913"/>
      <c r="R38" s="920"/>
      <c r="S38" s="920"/>
      <c r="T38" s="898"/>
      <c r="U38" s="913"/>
      <c r="V38" s="913"/>
      <c r="W38" s="913"/>
      <c r="X38" s="926"/>
    </row>
    <row r="39" spans="1:24" x14ac:dyDescent="0.25">
      <c r="A39" s="928"/>
      <c r="B39" s="913"/>
      <c r="C39" s="931"/>
      <c r="D39" s="88" t="s">
        <v>37</v>
      </c>
      <c r="E39" s="115">
        <v>48948286.976179399</v>
      </c>
      <c r="F39" s="584">
        <v>47934667</v>
      </c>
      <c r="G39" s="569"/>
      <c r="H39" s="200"/>
      <c r="I39" s="200">
        <v>18323174.265236236</v>
      </c>
      <c r="J39" s="573">
        <v>23201492</v>
      </c>
      <c r="K39" s="89"/>
      <c r="L39" s="113"/>
      <c r="M39" s="932"/>
      <c r="N39" s="930"/>
      <c r="O39" s="930"/>
      <c r="P39" s="930"/>
      <c r="Q39" s="930"/>
      <c r="R39" s="932"/>
      <c r="S39" s="932"/>
      <c r="T39" s="939"/>
      <c r="U39" s="930"/>
      <c r="V39" s="930"/>
      <c r="W39" s="930"/>
      <c r="X39" s="937"/>
    </row>
    <row r="40" spans="1:24" x14ac:dyDescent="0.25">
      <c r="A40" s="928"/>
      <c r="B40" s="913"/>
      <c r="C40" s="934" t="s">
        <v>334</v>
      </c>
      <c r="D40" s="83" t="s">
        <v>34</v>
      </c>
      <c r="E40" s="91">
        <v>1</v>
      </c>
      <c r="F40" s="571">
        <v>1</v>
      </c>
      <c r="G40" s="571"/>
      <c r="H40" s="571"/>
      <c r="I40" s="571">
        <v>1</v>
      </c>
      <c r="J40" s="571">
        <v>1</v>
      </c>
      <c r="K40" s="114"/>
      <c r="L40" s="101"/>
      <c r="M40" s="935" t="s">
        <v>331</v>
      </c>
      <c r="N40" s="935" t="s">
        <v>335</v>
      </c>
      <c r="O40" s="933" t="s">
        <v>336</v>
      </c>
      <c r="P40" s="933" t="s">
        <v>319</v>
      </c>
      <c r="Q40" s="933" t="s">
        <v>313</v>
      </c>
      <c r="R40" s="935" t="s">
        <v>298</v>
      </c>
      <c r="S40" s="935" t="s">
        <v>298</v>
      </c>
      <c r="T40" s="938"/>
      <c r="U40" s="933" t="s">
        <v>298</v>
      </c>
      <c r="V40" s="933" t="s">
        <v>298</v>
      </c>
      <c r="W40" s="933" t="s">
        <v>298</v>
      </c>
      <c r="X40" s="936">
        <v>380453</v>
      </c>
    </row>
    <row r="41" spans="1:24" x14ac:dyDescent="0.25">
      <c r="A41" s="928"/>
      <c r="B41" s="913"/>
      <c r="C41" s="907"/>
      <c r="D41" s="88" t="s">
        <v>35</v>
      </c>
      <c r="E41" s="113">
        <v>240907237</v>
      </c>
      <c r="F41" s="584">
        <v>321879204</v>
      </c>
      <c r="G41" s="569"/>
      <c r="H41" s="569"/>
      <c r="I41" s="200">
        <v>32440333.333333332</v>
      </c>
      <c r="J41" s="573">
        <v>293430249</v>
      </c>
      <c r="K41" s="89"/>
      <c r="L41" s="100"/>
      <c r="M41" s="920"/>
      <c r="N41" s="920"/>
      <c r="O41" s="913"/>
      <c r="P41" s="913"/>
      <c r="Q41" s="913"/>
      <c r="R41" s="920"/>
      <c r="S41" s="920"/>
      <c r="T41" s="898"/>
      <c r="U41" s="913"/>
      <c r="V41" s="913"/>
      <c r="W41" s="913"/>
      <c r="X41" s="926"/>
    </row>
    <row r="42" spans="1:24" x14ac:dyDescent="0.25">
      <c r="A42" s="928"/>
      <c r="B42" s="913"/>
      <c r="C42" s="907"/>
      <c r="D42" s="83" t="s">
        <v>36</v>
      </c>
      <c r="E42" s="91">
        <v>0</v>
      </c>
      <c r="F42" s="571">
        <v>0</v>
      </c>
      <c r="G42" s="571"/>
      <c r="H42" s="571"/>
      <c r="I42" s="571">
        <v>0</v>
      </c>
      <c r="J42" s="573">
        <v>0</v>
      </c>
      <c r="K42" s="114"/>
      <c r="L42" s="101"/>
      <c r="M42" s="920"/>
      <c r="N42" s="920"/>
      <c r="O42" s="913"/>
      <c r="P42" s="913"/>
      <c r="Q42" s="913"/>
      <c r="R42" s="920"/>
      <c r="S42" s="920"/>
      <c r="T42" s="898"/>
      <c r="U42" s="913"/>
      <c r="V42" s="913"/>
      <c r="W42" s="913"/>
      <c r="X42" s="926"/>
    </row>
    <row r="43" spans="1:24" x14ac:dyDescent="0.25">
      <c r="A43" s="928"/>
      <c r="B43" s="913"/>
      <c r="C43" s="931"/>
      <c r="D43" s="88" t="s">
        <v>37</v>
      </c>
      <c r="E43" s="115">
        <v>48948286.976179399</v>
      </c>
      <c r="F43" s="584">
        <v>47934667</v>
      </c>
      <c r="G43" s="569"/>
      <c r="H43" s="200"/>
      <c r="I43" s="200">
        <v>18323174.265236236</v>
      </c>
      <c r="J43" s="573">
        <v>23201492</v>
      </c>
      <c r="K43" s="89"/>
      <c r="L43" s="113"/>
      <c r="M43" s="932"/>
      <c r="N43" s="932"/>
      <c r="O43" s="930"/>
      <c r="P43" s="930"/>
      <c r="Q43" s="930"/>
      <c r="R43" s="932"/>
      <c r="S43" s="932"/>
      <c r="T43" s="939"/>
      <c r="U43" s="930"/>
      <c r="V43" s="930"/>
      <c r="W43" s="930"/>
      <c r="X43" s="937"/>
    </row>
    <row r="44" spans="1:24" x14ac:dyDescent="0.25">
      <c r="A44" s="928"/>
      <c r="B44" s="913"/>
      <c r="C44" s="934" t="s">
        <v>337</v>
      </c>
      <c r="D44" s="83" t="s">
        <v>34</v>
      </c>
      <c r="E44" s="91">
        <v>1</v>
      </c>
      <c r="F44" s="571">
        <v>1</v>
      </c>
      <c r="G44" s="571"/>
      <c r="H44" s="571"/>
      <c r="I44" s="571">
        <v>1</v>
      </c>
      <c r="J44" s="571">
        <v>1</v>
      </c>
      <c r="K44" s="114"/>
      <c r="L44" s="101"/>
      <c r="M44" s="935" t="s">
        <v>338</v>
      </c>
      <c r="N44" s="933" t="s">
        <v>339</v>
      </c>
      <c r="O44" s="933" t="s">
        <v>340</v>
      </c>
      <c r="P44" s="933" t="s">
        <v>319</v>
      </c>
      <c r="Q44" s="933" t="s">
        <v>313</v>
      </c>
      <c r="R44" s="935" t="s">
        <v>298</v>
      </c>
      <c r="S44" s="935" t="s">
        <v>298</v>
      </c>
      <c r="T44" s="938"/>
      <c r="U44" s="933" t="s">
        <v>298</v>
      </c>
      <c r="V44" s="933" t="s">
        <v>298</v>
      </c>
      <c r="W44" s="933" t="s">
        <v>298</v>
      </c>
      <c r="X44" s="936">
        <v>151820</v>
      </c>
    </row>
    <row r="45" spans="1:24" x14ac:dyDescent="0.25">
      <c r="A45" s="928"/>
      <c r="B45" s="913"/>
      <c r="C45" s="907"/>
      <c r="D45" s="88" t="s">
        <v>35</v>
      </c>
      <c r="E45" s="113">
        <v>282194459.11816251</v>
      </c>
      <c r="F45" s="584">
        <v>380229599</v>
      </c>
      <c r="G45" s="569"/>
      <c r="H45" s="569"/>
      <c r="I45" s="200">
        <v>32440333.333333332</v>
      </c>
      <c r="J45" s="573">
        <v>351780644</v>
      </c>
      <c r="K45" s="89"/>
      <c r="L45" s="100"/>
      <c r="M45" s="920"/>
      <c r="N45" s="913"/>
      <c r="O45" s="913"/>
      <c r="P45" s="913"/>
      <c r="Q45" s="913"/>
      <c r="R45" s="920"/>
      <c r="S45" s="920"/>
      <c r="T45" s="898"/>
      <c r="U45" s="913"/>
      <c r="V45" s="913"/>
      <c r="W45" s="913"/>
      <c r="X45" s="926"/>
    </row>
    <row r="46" spans="1:24" x14ac:dyDescent="0.25">
      <c r="A46" s="928"/>
      <c r="B46" s="913"/>
      <c r="C46" s="907"/>
      <c r="D46" s="83" t="s">
        <v>36</v>
      </c>
      <c r="E46" s="91">
        <v>0</v>
      </c>
      <c r="F46" s="571">
        <v>0</v>
      </c>
      <c r="G46" s="571"/>
      <c r="H46" s="571"/>
      <c r="I46" s="571">
        <v>0</v>
      </c>
      <c r="J46" s="573">
        <v>0</v>
      </c>
      <c r="K46" s="114"/>
      <c r="L46" s="101"/>
      <c r="M46" s="920"/>
      <c r="N46" s="913"/>
      <c r="O46" s="913"/>
      <c r="P46" s="913"/>
      <c r="Q46" s="913"/>
      <c r="R46" s="920"/>
      <c r="S46" s="920"/>
      <c r="T46" s="898"/>
      <c r="U46" s="913"/>
      <c r="V46" s="913"/>
      <c r="W46" s="913"/>
      <c r="X46" s="926"/>
    </row>
    <row r="47" spans="1:24" x14ac:dyDescent="0.25">
      <c r="A47" s="928"/>
      <c r="B47" s="913"/>
      <c r="C47" s="931"/>
      <c r="D47" s="88" t="s">
        <v>37</v>
      </c>
      <c r="E47" s="115">
        <v>48948286.976179399</v>
      </c>
      <c r="F47" s="584">
        <v>47934667</v>
      </c>
      <c r="G47" s="569"/>
      <c r="H47" s="200"/>
      <c r="I47" s="200">
        <v>18323174.265236236</v>
      </c>
      <c r="J47" s="573">
        <v>23201492</v>
      </c>
      <c r="K47" s="89"/>
      <c r="L47" s="113"/>
      <c r="M47" s="932"/>
      <c r="N47" s="930"/>
      <c r="O47" s="930"/>
      <c r="P47" s="930"/>
      <c r="Q47" s="930"/>
      <c r="R47" s="932"/>
      <c r="S47" s="932"/>
      <c r="T47" s="939"/>
      <c r="U47" s="930"/>
      <c r="V47" s="930"/>
      <c r="W47" s="930"/>
      <c r="X47" s="937"/>
    </row>
    <row r="48" spans="1:24" ht="15.75" customHeight="1" x14ac:dyDescent="0.25">
      <c r="A48" s="928"/>
      <c r="B48" s="913"/>
      <c r="C48" s="941" t="s">
        <v>341</v>
      </c>
      <c r="D48" s="83" t="s">
        <v>34</v>
      </c>
      <c r="E48" s="91">
        <v>1</v>
      </c>
      <c r="F48" s="571">
        <v>1</v>
      </c>
      <c r="G48" s="571"/>
      <c r="H48" s="571"/>
      <c r="I48" s="571">
        <v>1</v>
      </c>
      <c r="J48" s="571">
        <v>1</v>
      </c>
      <c r="K48" s="114"/>
      <c r="L48" s="101"/>
      <c r="M48" s="117" t="s">
        <v>103</v>
      </c>
      <c r="N48" s="116" t="s">
        <v>342</v>
      </c>
      <c r="O48" s="116" t="s">
        <v>343</v>
      </c>
      <c r="P48" s="933" t="s">
        <v>319</v>
      </c>
      <c r="Q48" s="933" t="s">
        <v>313</v>
      </c>
      <c r="R48" s="935" t="s">
        <v>298</v>
      </c>
      <c r="S48" s="935" t="s">
        <v>298</v>
      </c>
      <c r="T48" s="938"/>
      <c r="U48" s="933" t="s">
        <v>298</v>
      </c>
      <c r="V48" s="933" t="s">
        <v>298</v>
      </c>
      <c r="W48" s="933" t="s">
        <v>298</v>
      </c>
      <c r="X48" s="936">
        <v>5529</v>
      </c>
    </row>
    <row r="49" spans="1:24" x14ac:dyDescent="0.25">
      <c r="A49" s="928"/>
      <c r="B49" s="913"/>
      <c r="C49" s="942"/>
      <c r="D49" s="88" t="s">
        <v>35</v>
      </c>
      <c r="E49" s="113">
        <v>459117959.64856339</v>
      </c>
      <c r="F49" s="573">
        <v>303891488</v>
      </c>
      <c r="G49" s="569"/>
      <c r="H49" s="569"/>
      <c r="I49" s="200">
        <v>32440333.333333332</v>
      </c>
      <c r="J49" s="573">
        <v>275442533</v>
      </c>
      <c r="K49" s="89"/>
      <c r="L49" s="100"/>
      <c r="M49" s="935" t="s">
        <v>338</v>
      </c>
      <c r="N49" s="933" t="s">
        <v>344</v>
      </c>
      <c r="O49" s="933" t="s">
        <v>345</v>
      </c>
      <c r="P49" s="913"/>
      <c r="Q49" s="913"/>
      <c r="R49" s="920"/>
      <c r="S49" s="920"/>
      <c r="T49" s="898"/>
      <c r="U49" s="913"/>
      <c r="V49" s="913"/>
      <c r="W49" s="913"/>
      <c r="X49" s="926"/>
    </row>
    <row r="50" spans="1:24" x14ac:dyDescent="0.25">
      <c r="A50" s="928"/>
      <c r="B50" s="913"/>
      <c r="C50" s="942"/>
      <c r="D50" s="83" t="s">
        <v>36</v>
      </c>
      <c r="E50" s="91">
        <v>0</v>
      </c>
      <c r="F50" s="571">
        <v>0</v>
      </c>
      <c r="G50" s="571"/>
      <c r="H50" s="571"/>
      <c r="I50" s="571">
        <v>0</v>
      </c>
      <c r="J50" s="573">
        <v>0</v>
      </c>
      <c r="K50" s="114"/>
      <c r="L50" s="92"/>
      <c r="M50" s="920"/>
      <c r="N50" s="913"/>
      <c r="O50" s="913"/>
      <c r="P50" s="913"/>
      <c r="Q50" s="913"/>
      <c r="R50" s="920"/>
      <c r="S50" s="920"/>
      <c r="T50" s="898"/>
      <c r="U50" s="913"/>
      <c r="V50" s="913"/>
      <c r="W50" s="913"/>
      <c r="X50" s="926"/>
    </row>
    <row r="51" spans="1:24" x14ac:dyDescent="0.25">
      <c r="A51" s="928"/>
      <c r="B51" s="913"/>
      <c r="C51" s="943"/>
      <c r="D51" s="88" t="s">
        <v>37</v>
      </c>
      <c r="E51" s="115">
        <v>48948286.976179399</v>
      </c>
      <c r="F51" s="584">
        <v>47934667</v>
      </c>
      <c r="G51" s="569"/>
      <c r="H51" s="200"/>
      <c r="I51" s="200">
        <v>18323174.265236236</v>
      </c>
      <c r="J51" s="573">
        <v>23201492</v>
      </c>
      <c r="K51" s="89"/>
      <c r="L51" s="106"/>
      <c r="M51" s="932"/>
      <c r="N51" s="930"/>
      <c r="O51" s="930"/>
      <c r="P51" s="930"/>
      <c r="Q51" s="930"/>
      <c r="R51" s="932"/>
      <c r="S51" s="932"/>
      <c r="T51" s="939"/>
      <c r="U51" s="930"/>
      <c r="V51" s="930"/>
      <c r="W51" s="930"/>
      <c r="X51" s="937"/>
    </row>
    <row r="52" spans="1:24" x14ac:dyDescent="0.25">
      <c r="A52" s="928"/>
      <c r="B52" s="913"/>
      <c r="C52" s="934" t="s">
        <v>346</v>
      </c>
      <c r="D52" s="83" t="s">
        <v>34</v>
      </c>
      <c r="E52" s="91">
        <v>1</v>
      </c>
      <c r="F52" s="571">
        <v>1</v>
      </c>
      <c r="G52" s="571"/>
      <c r="H52" s="571"/>
      <c r="I52" s="571">
        <v>1</v>
      </c>
      <c r="J52" s="571">
        <v>1</v>
      </c>
      <c r="K52" s="114"/>
      <c r="L52" s="101"/>
      <c r="M52" s="935" t="s">
        <v>338</v>
      </c>
      <c r="N52" s="933" t="s">
        <v>347</v>
      </c>
      <c r="O52" s="933" t="s">
        <v>348</v>
      </c>
      <c r="P52" s="933" t="s">
        <v>319</v>
      </c>
      <c r="Q52" s="933" t="s">
        <v>313</v>
      </c>
      <c r="R52" s="935" t="s">
        <v>298</v>
      </c>
      <c r="S52" s="935" t="s">
        <v>298</v>
      </c>
      <c r="T52" s="938"/>
      <c r="U52" s="933" t="s">
        <v>298</v>
      </c>
      <c r="V52" s="933" t="s">
        <v>298</v>
      </c>
      <c r="W52" s="933" t="s">
        <v>298</v>
      </c>
      <c r="X52" s="936">
        <v>1450292</v>
      </c>
    </row>
    <row r="53" spans="1:24" x14ac:dyDescent="0.25">
      <c r="A53" s="928"/>
      <c r="B53" s="913"/>
      <c r="C53" s="907"/>
      <c r="D53" s="88" t="s">
        <v>35</v>
      </c>
      <c r="E53" s="113">
        <v>555890491.92186773</v>
      </c>
      <c r="F53" s="573">
        <v>513020513</v>
      </c>
      <c r="G53" s="569"/>
      <c r="H53" s="569"/>
      <c r="I53" s="200">
        <v>32440333.333333332</v>
      </c>
      <c r="J53" s="573">
        <v>368640690</v>
      </c>
      <c r="K53" s="89"/>
      <c r="L53" s="100"/>
      <c r="M53" s="920"/>
      <c r="N53" s="913"/>
      <c r="O53" s="913"/>
      <c r="P53" s="913"/>
      <c r="Q53" s="913"/>
      <c r="R53" s="920"/>
      <c r="S53" s="920"/>
      <c r="T53" s="898"/>
      <c r="U53" s="913"/>
      <c r="V53" s="913"/>
      <c r="W53" s="913"/>
      <c r="X53" s="926"/>
    </row>
    <row r="54" spans="1:24" x14ac:dyDescent="0.25">
      <c r="A54" s="928"/>
      <c r="B54" s="913"/>
      <c r="C54" s="907"/>
      <c r="D54" s="83" t="s">
        <v>36</v>
      </c>
      <c r="E54" s="91">
        <v>0</v>
      </c>
      <c r="F54" s="571">
        <v>0</v>
      </c>
      <c r="G54" s="571"/>
      <c r="H54" s="571"/>
      <c r="I54" s="571">
        <v>0</v>
      </c>
      <c r="J54" s="573">
        <v>0</v>
      </c>
      <c r="K54" s="114"/>
      <c r="L54" s="101"/>
      <c r="M54" s="920"/>
      <c r="N54" s="913"/>
      <c r="O54" s="913"/>
      <c r="P54" s="913"/>
      <c r="Q54" s="913"/>
      <c r="R54" s="920"/>
      <c r="S54" s="920"/>
      <c r="T54" s="898"/>
      <c r="U54" s="913"/>
      <c r="V54" s="913"/>
      <c r="W54" s="913"/>
      <c r="X54" s="926"/>
    </row>
    <row r="55" spans="1:24" x14ac:dyDescent="0.25">
      <c r="A55" s="928"/>
      <c r="B55" s="913"/>
      <c r="C55" s="931"/>
      <c r="D55" s="88" t="s">
        <v>37</v>
      </c>
      <c r="E55" s="115">
        <v>48948286.976179399</v>
      </c>
      <c r="F55" s="584">
        <v>47934667</v>
      </c>
      <c r="G55" s="569"/>
      <c r="H55" s="200"/>
      <c r="I55" s="200">
        <v>18323174.265236236</v>
      </c>
      <c r="J55" s="573">
        <v>23201492</v>
      </c>
      <c r="K55" s="89"/>
      <c r="L55" s="101"/>
      <c r="M55" s="932"/>
      <c r="N55" s="930"/>
      <c r="O55" s="930"/>
      <c r="P55" s="930"/>
      <c r="Q55" s="930"/>
      <c r="R55" s="932"/>
      <c r="S55" s="932"/>
      <c r="T55" s="939"/>
      <c r="U55" s="930"/>
      <c r="V55" s="930"/>
      <c r="W55" s="930"/>
      <c r="X55" s="937"/>
    </row>
    <row r="56" spans="1:24" x14ac:dyDescent="0.25">
      <c r="A56" s="928"/>
      <c r="B56" s="913"/>
      <c r="C56" s="934" t="s">
        <v>349</v>
      </c>
      <c r="D56" s="83" t="s">
        <v>34</v>
      </c>
      <c r="E56" s="91">
        <v>1</v>
      </c>
      <c r="F56" s="571">
        <v>1</v>
      </c>
      <c r="G56" s="571"/>
      <c r="H56" s="571"/>
      <c r="I56" s="571">
        <v>1</v>
      </c>
      <c r="J56" s="571">
        <v>1</v>
      </c>
      <c r="K56" s="114"/>
      <c r="L56" s="101"/>
      <c r="M56" s="935" t="s">
        <v>350</v>
      </c>
      <c r="N56" s="933" t="s">
        <v>350</v>
      </c>
      <c r="O56" s="933" t="s">
        <v>351</v>
      </c>
      <c r="P56" s="933" t="s">
        <v>319</v>
      </c>
      <c r="Q56" s="933" t="s">
        <v>313</v>
      </c>
      <c r="R56" s="935" t="s">
        <v>298</v>
      </c>
      <c r="S56" s="935" t="s">
        <v>298</v>
      </c>
      <c r="T56" s="938"/>
      <c r="U56" s="933" t="s">
        <v>298</v>
      </c>
      <c r="V56" s="933" t="s">
        <v>298</v>
      </c>
      <c r="W56" s="933" t="s">
        <v>298</v>
      </c>
      <c r="X56" s="936">
        <v>323865</v>
      </c>
    </row>
    <row r="57" spans="1:24" x14ac:dyDescent="0.25">
      <c r="A57" s="928"/>
      <c r="B57" s="913"/>
      <c r="C57" s="907"/>
      <c r="D57" s="88" t="s">
        <v>35</v>
      </c>
      <c r="E57" s="113">
        <v>337835838.50846219</v>
      </c>
      <c r="F57" s="573">
        <v>311496051</v>
      </c>
      <c r="G57" s="569"/>
      <c r="H57" s="569"/>
      <c r="I57" s="200">
        <v>32440333.333333332</v>
      </c>
      <c r="J57" s="573">
        <v>283047096</v>
      </c>
      <c r="K57" s="89"/>
      <c r="L57" s="100"/>
      <c r="M57" s="920"/>
      <c r="N57" s="913"/>
      <c r="O57" s="913"/>
      <c r="P57" s="913"/>
      <c r="Q57" s="913"/>
      <c r="R57" s="920"/>
      <c r="S57" s="920"/>
      <c r="T57" s="898"/>
      <c r="U57" s="913"/>
      <c r="V57" s="913"/>
      <c r="W57" s="913"/>
      <c r="X57" s="926"/>
    </row>
    <row r="58" spans="1:24" x14ac:dyDescent="0.25">
      <c r="A58" s="928"/>
      <c r="B58" s="913"/>
      <c r="C58" s="907"/>
      <c r="D58" s="83" t="s">
        <v>36</v>
      </c>
      <c r="E58" s="91">
        <v>0</v>
      </c>
      <c r="F58" s="571">
        <v>0</v>
      </c>
      <c r="G58" s="571"/>
      <c r="H58" s="571"/>
      <c r="I58" s="571">
        <v>0</v>
      </c>
      <c r="J58" s="573">
        <v>0</v>
      </c>
      <c r="K58" s="114"/>
      <c r="L58" s="92"/>
      <c r="M58" s="920"/>
      <c r="N58" s="913"/>
      <c r="O58" s="913"/>
      <c r="P58" s="913"/>
      <c r="Q58" s="913"/>
      <c r="R58" s="920"/>
      <c r="S58" s="920"/>
      <c r="T58" s="898"/>
      <c r="U58" s="913"/>
      <c r="V58" s="913"/>
      <c r="W58" s="913"/>
      <c r="X58" s="926"/>
    </row>
    <row r="59" spans="1:24" x14ac:dyDescent="0.25">
      <c r="A59" s="928"/>
      <c r="B59" s="913"/>
      <c r="C59" s="931"/>
      <c r="D59" s="88" t="s">
        <v>37</v>
      </c>
      <c r="E59" s="115">
        <v>48948286.976179399</v>
      </c>
      <c r="F59" s="584">
        <v>47934667</v>
      </c>
      <c r="G59" s="569"/>
      <c r="H59" s="200"/>
      <c r="I59" s="200">
        <v>18323174.265236236</v>
      </c>
      <c r="J59" s="573">
        <v>23201492</v>
      </c>
      <c r="K59" s="89"/>
      <c r="L59" s="101"/>
      <c r="M59" s="932"/>
      <c r="N59" s="930"/>
      <c r="O59" s="930"/>
      <c r="P59" s="930"/>
      <c r="Q59" s="930"/>
      <c r="R59" s="932"/>
      <c r="S59" s="932"/>
      <c r="T59" s="939"/>
      <c r="U59" s="930"/>
      <c r="V59" s="930"/>
      <c r="W59" s="930"/>
      <c r="X59" s="937"/>
    </row>
    <row r="60" spans="1:24" ht="12.75" customHeight="1" x14ac:dyDescent="0.25">
      <c r="A60" s="928"/>
      <c r="B60" s="913"/>
      <c r="C60" s="934" t="s">
        <v>352</v>
      </c>
      <c r="D60" s="83" t="s">
        <v>34</v>
      </c>
      <c r="E60" s="91">
        <v>1</v>
      </c>
      <c r="F60" s="571">
        <v>1</v>
      </c>
      <c r="G60" s="571"/>
      <c r="H60" s="571"/>
      <c r="I60" s="571">
        <v>1</v>
      </c>
      <c r="J60" s="571">
        <v>1</v>
      </c>
      <c r="K60" s="114"/>
      <c r="L60" s="101"/>
      <c r="M60" s="117" t="s">
        <v>338</v>
      </c>
      <c r="N60" s="116" t="s">
        <v>353</v>
      </c>
      <c r="O60" s="116" t="s">
        <v>354</v>
      </c>
      <c r="P60" s="933" t="s">
        <v>319</v>
      </c>
      <c r="Q60" s="933" t="s">
        <v>313</v>
      </c>
      <c r="R60" s="935" t="s">
        <v>298</v>
      </c>
      <c r="S60" s="935" t="s">
        <v>298</v>
      </c>
      <c r="T60" s="938"/>
      <c r="U60" s="933" t="s">
        <v>298</v>
      </c>
      <c r="V60" s="933" t="s">
        <v>298</v>
      </c>
      <c r="W60" s="933" t="s">
        <v>298</v>
      </c>
      <c r="X60" s="936">
        <v>878496</v>
      </c>
    </row>
    <row r="61" spans="1:24" x14ac:dyDescent="0.25">
      <c r="A61" s="928"/>
      <c r="B61" s="913"/>
      <c r="C61" s="907"/>
      <c r="D61" s="88" t="s">
        <v>35</v>
      </c>
      <c r="E61" s="113">
        <v>732803405.79402661</v>
      </c>
      <c r="F61" s="573">
        <v>636152381</v>
      </c>
      <c r="G61" s="569"/>
      <c r="H61" s="569"/>
      <c r="I61" s="200">
        <v>32440333.333333332</v>
      </c>
      <c r="J61" s="573">
        <v>607703427</v>
      </c>
      <c r="K61" s="89"/>
      <c r="L61" s="100"/>
      <c r="M61" s="935" t="s">
        <v>350</v>
      </c>
      <c r="N61" s="933" t="s">
        <v>355</v>
      </c>
      <c r="O61" s="933" t="s">
        <v>356</v>
      </c>
      <c r="P61" s="913"/>
      <c r="Q61" s="913"/>
      <c r="R61" s="920"/>
      <c r="S61" s="920"/>
      <c r="T61" s="898"/>
      <c r="U61" s="913"/>
      <c r="V61" s="913"/>
      <c r="W61" s="913"/>
      <c r="X61" s="926"/>
    </row>
    <row r="62" spans="1:24" x14ac:dyDescent="0.25">
      <c r="A62" s="928"/>
      <c r="B62" s="913"/>
      <c r="C62" s="907"/>
      <c r="D62" s="83" t="s">
        <v>36</v>
      </c>
      <c r="E62" s="91">
        <v>0</v>
      </c>
      <c r="F62" s="571">
        <v>0</v>
      </c>
      <c r="G62" s="571"/>
      <c r="H62" s="571"/>
      <c r="I62" s="571">
        <v>0</v>
      </c>
      <c r="J62" s="573">
        <v>0</v>
      </c>
      <c r="K62" s="114"/>
      <c r="L62" s="101"/>
      <c r="M62" s="920"/>
      <c r="N62" s="913"/>
      <c r="O62" s="913"/>
      <c r="P62" s="913"/>
      <c r="Q62" s="913"/>
      <c r="R62" s="920"/>
      <c r="S62" s="920"/>
      <c r="T62" s="898"/>
      <c r="U62" s="913"/>
      <c r="V62" s="913"/>
      <c r="W62" s="913"/>
      <c r="X62" s="926"/>
    </row>
    <row r="63" spans="1:24" x14ac:dyDescent="0.25">
      <c r="A63" s="928"/>
      <c r="B63" s="913"/>
      <c r="C63" s="931"/>
      <c r="D63" s="88" t="s">
        <v>37</v>
      </c>
      <c r="E63" s="115">
        <v>48948286.976179399</v>
      </c>
      <c r="F63" s="584">
        <v>47934667</v>
      </c>
      <c r="G63" s="569"/>
      <c r="H63" s="200"/>
      <c r="I63" s="200">
        <v>18323174.265236236</v>
      </c>
      <c r="J63" s="573">
        <v>23201491</v>
      </c>
      <c r="K63" s="89"/>
      <c r="L63" s="106"/>
      <c r="M63" s="932"/>
      <c r="N63" s="930"/>
      <c r="O63" s="930"/>
      <c r="P63" s="930"/>
      <c r="Q63" s="930"/>
      <c r="R63" s="932"/>
      <c r="S63" s="932"/>
      <c r="T63" s="939"/>
      <c r="U63" s="930"/>
      <c r="V63" s="930"/>
      <c r="W63" s="930"/>
      <c r="X63" s="937"/>
    </row>
    <row r="64" spans="1:24" x14ac:dyDescent="0.25">
      <c r="A64" s="928"/>
      <c r="B64" s="913"/>
      <c r="C64" s="934" t="s">
        <v>357</v>
      </c>
      <c r="D64" s="83" t="s">
        <v>34</v>
      </c>
      <c r="E64" s="91">
        <v>1</v>
      </c>
      <c r="F64" s="571">
        <v>1</v>
      </c>
      <c r="G64" s="571"/>
      <c r="H64" s="571"/>
      <c r="I64" s="571">
        <v>1</v>
      </c>
      <c r="J64" s="571">
        <v>1</v>
      </c>
      <c r="K64" s="114"/>
      <c r="L64" s="101"/>
      <c r="M64" s="935" t="s">
        <v>350</v>
      </c>
      <c r="N64" s="933" t="s">
        <v>358</v>
      </c>
      <c r="O64" s="933" t="s">
        <v>359</v>
      </c>
      <c r="P64" s="933" t="s">
        <v>319</v>
      </c>
      <c r="Q64" s="933" t="s">
        <v>313</v>
      </c>
      <c r="R64" s="935" t="s">
        <v>298</v>
      </c>
      <c r="S64" s="935" t="s">
        <v>298</v>
      </c>
      <c r="T64" s="938"/>
      <c r="U64" s="933" t="s">
        <v>298</v>
      </c>
      <c r="V64" s="933" t="s">
        <v>298</v>
      </c>
      <c r="W64" s="933" t="s">
        <v>298</v>
      </c>
      <c r="X64" s="936">
        <v>61024</v>
      </c>
    </row>
    <row r="65" spans="1:24" x14ac:dyDescent="0.25">
      <c r="A65" s="928"/>
      <c r="B65" s="913"/>
      <c r="C65" s="907"/>
      <c r="D65" s="88" t="s">
        <v>35</v>
      </c>
      <c r="E65" s="113">
        <v>335353830.49158216</v>
      </c>
      <c r="F65" s="573">
        <v>367510128</v>
      </c>
      <c r="G65" s="569"/>
      <c r="H65" s="569"/>
      <c r="I65" s="200">
        <v>32440333.333333332</v>
      </c>
      <c r="J65" s="573">
        <v>223130306</v>
      </c>
      <c r="K65" s="89"/>
      <c r="L65" s="100"/>
      <c r="M65" s="920"/>
      <c r="N65" s="913"/>
      <c r="O65" s="913"/>
      <c r="P65" s="913"/>
      <c r="Q65" s="913"/>
      <c r="R65" s="920"/>
      <c r="S65" s="920"/>
      <c r="T65" s="898"/>
      <c r="U65" s="913"/>
      <c r="V65" s="913"/>
      <c r="W65" s="913"/>
      <c r="X65" s="926"/>
    </row>
    <row r="66" spans="1:24" x14ac:dyDescent="0.25">
      <c r="A66" s="928"/>
      <c r="B66" s="913"/>
      <c r="C66" s="907"/>
      <c r="D66" s="83" t="s">
        <v>36</v>
      </c>
      <c r="E66" s="91">
        <v>0</v>
      </c>
      <c r="F66" s="571">
        <v>0</v>
      </c>
      <c r="G66" s="571"/>
      <c r="H66" s="571"/>
      <c r="I66" s="571">
        <v>0</v>
      </c>
      <c r="J66" s="573">
        <v>0</v>
      </c>
      <c r="K66" s="114"/>
      <c r="L66" s="101"/>
      <c r="M66" s="920"/>
      <c r="N66" s="913"/>
      <c r="O66" s="913"/>
      <c r="P66" s="913"/>
      <c r="Q66" s="913"/>
      <c r="R66" s="920"/>
      <c r="S66" s="920"/>
      <c r="T66" s="898"/>
      <c r="U66" s="913"/>
      <c r="V66" s="913"/>
      <c r="W66" s="913"/>
      <c r="X66" s="926"/>
    </row>
    <row r="67" spans="1:24" x14ac:dyDescent="0.25">
      <c r="A67" s="928"/>
      <c r="B67" s="913"/>
      <c r="C67" s="931"/>
      <c r="D67" s="88" t="s">
        <v>37</v>
      </c>
      <c r="E67" s="115">
        <v>48948286.976179399</v>
      </c>
      <c r="F67" s="584">
        <v>47934667</v>
      </c>
      <c r="G67" s="569"/>
      <c r="H67" s="200"/>
      <c r="I67" s="200">
        <v>18323174.265236236</v>
      </c>
      <c r="J67" s="573">
        <v>23201491</v>
      </c>
      <c r="K67" s="89"/>
      <c r="L67" s="101"/>
      <c r="M67" s="932"/>
      <c r="N67" s="930"/>
      <c r="O67" s="930"/>
      <c r="P67" s="930"/>
      <c r="Q67" s="930"/>
      <c r="R67" s="932"/>
      <c r="S67" s="932"/>
      <c r="T67" s="939"/>
      <c r="U67" s="930"/>
      <c r="V67" s="930"/>
      <c r="W67" s="930"/>
      <c r="X67" s="937"/>
    </row>
    <row r="68" spans="1:24" x14ac:dyDescent="0.25">
      <c r="A68" s="928"/>
      <c r="B68" s="913"/>
      <c r="C68" s="934" t="s">
        <v>360</v>
      </c>
      <c r="D68" s="83" t="s">
        <v>34</v>
      </c>
      <c r="E68" s="91">
        <v>1</v>
      </c>
      <c r="F68" s="571">
        <v>1</v>
      </c>
      <c r="G68" s="571"/>
      <c r="H68" s="571"/>
      <c r="I68" s="571">
        <v>1</v>
      </c>
      <c r="J68" s="571">
        <v>1</v>
      </c>
      <c r="K68" s="114"/>
      <c r="L68" s="101"/>
      <c r="M68" s="935" t="s">
        <v>327</v>
      </c>
      <c r="N68" s="935" t="s">
        <v>361</v>
      </c>
      <c r="O68" s="933" t="s">
        <v>362</v>
      </c>
      <c r="P68" s="933" t="s">
        <v>319</v>
      </c>
      <c r="Q68" s="933" t="s">
        <v>313</v>
      </c>
      <c r="R68" s="935" t="s">
        <v>298</v>
      </c>
      <c r="S68" s="935" t="s">
        <v>298</v>
      </c>
      <c r="T68" s="938"/>
      <c r="U68" s="933" t="s">
        <v>298</v>
      </c>
      <c r="V68" s="933" t="s">
        <v>298</v>
      </c>
      <c r="W68" s="933" t="s">
        <v>363</v>
      </c>
      <c r="X68" s="936">
        <v>84356</v>
      </c>
    </row>
    <row r="69" spans="1:24" x14ac:dyDescent="0.25">
      <c r="A69" s="928"/>
      <c r="B69" s="913"/>
      <c r="C69" s="907"/>
      <c r="D69" s="88" t="s">
        <v>35</v>
      </c>
      <c r="E69" s="113">
        <v>159477646.85691541</v>
      </c>
      <c r="F69" s="573">
        <v>109536412</v>
      </c>
      <c r="G69" s="569"/>
      <c r="H69" s="569"/>
      <c r="I69" s="200">
        <v>32440333.333333332</v>
      </c>
      <c r="J69" s="573">
        <v>81087458</v>
      </c>
      <c r="K69" s="89"/>
      <c r="L69" s="100"/>
      <c r="M69" s="920"/>
      <c r="N69" s="920"/>
      <c r="O69" s="913"/>
      <c r="P69" s="913"/>
      <c r="Q69" s="913"/>
      <c r="R69" s="920"/>
      <c r="S69" s="920"/>
      <c r="T69" s="898"/>
      <c r="U69" s="913"/>
      <c r="V69" s="913"/>
      <c r="W69" s="913"/>
      <c r="X69" s="926"/>
    </row>
    <row r="70" spans="1:24" x14ac:dyDescent="0.25">
      <c r="A70" s="928"/>
      <c r="B70" s="913"/>
      <c r="C70" s="907"/>
      <c r="D70" s="83" t="s">
        <v>36</v>
      </c>
      <c r="E70" s="91">
        <v>0</v>
      </c>
      <c r="F70" s="571">
        <v>0</v>
      </c>
      <c r="G70" s="571"/>
      <c r="H70" s="571"/>
      <c r="I70" s="571">
        <v>0</v>
      </c>
      <c r="J70" s="573">
        <v>0</v>
      </c>
      <c r="K70" s="114"/>
      <c r="L70" s="101"/>
      <c r="M70" s="920"/>
      <c r="N70" s="920"/>
      <c r="O70" s="913"/>
      <c r="P70" s="913"/>
      <c r="Q70" s="913"/>
      <c r="R70" s="920"/>
      <c r="S70" s="920"/>
      <c r="T70" s="898"/>
      <c r="U70" s="913"/>
      <c r="V70" s="913"/>
      <c r="W70" s="913"/>
      <c r="X70" s="926"/>
    </row>
    <row r="71" spans="1:24" x14ac:dyDescent="0.25">
      <c r="A71" s="928"/>
      <c r="B71" s="913"/>
      <c r="C71" s="931"/>
      <c r="D71" s="88" t="s">
        <v>37</v>
      </c>
      <c r="E71" s="115">
        <v>48948286.976179399</v>
      </c>
      <c r="F71" s="584">
        <v>47934667</v>
      </c>
      <c r="G71" s="569"/>
      <c r="H71" s="200"/>
      <c r="I71" s="200">
        <v>18323174.265236236</v>
      </c>
      <c r="J71" s="573">
        <v>23201491</v>
      </c>
      <c r="K71" s="89"/>
      <c r="L71" s="101"/>
      <c r="M71" s="932"/>
      <c r="N71" s="932"/>
      <c r="O71" s="930"/>
      <c r="P71" s="930"/>
      <c r="Q71" s="930"/>
      <c r="R71" s="932"/>
      <c r="S71" s="932"/>
      <c r="T71" s="939"/>
      <c r="U71" s="930"/>
      <c r="V71" s="930"/>
      <c r="W71" s="930"/>
      <c r="X71" s="937"/>
    </row>
    <row r="72" spans="1:24" x14ac:dyDescent="0.25">
      <c r="A72" s="928"/>
      <c r="B72" s="913"/>
      <c r="C72" s="934" t="s">
        <v>364</v>
      </c>
      <c r="D72" s="83" t="s">
        <v>34</v>
      </c>
      <c r="E72" s="91">
        <v>1</v>
      </c>
      <c r="F72" s="571">
        <v>1</v>
      </c>
      <c r="G72" s="571"/>
      <c r="H72" s="571"/>
      <c r="I72" s="571">
        <v>1</v>
      </c>
      <c r="J72" s="571">
        <v>1</v>
      </c>
      <c r="K72" s="114"/>
      <c r="L72" s="101"/>
      <c r="M72" s="935" t="s">
        <v>365</v>
      </c>
      <c r="N72" s="933" t="s">
        <v>366</v>
      </c>
      <c r="O72" s="933" t="s">
        <v>367</v>
      </c>
      <c r="P72" s="933" t="s">
        <v>319</v>
      </c>
      <c r="Q72" s="933" t="s">
        <v>313</v>
      </c>
      <c r="R72" s="935" t="s">
        <v>298</v>
      </c>
      <c r="S72" s="935" t="s">
        <v>298</v>
      </c>
      <c r="T72" s="938"/>
      <c r="U72" s="933" t="s">
        <v>298</v>
      </c>
      <c r="V72" s="933" t="s">
        <v>298</v>
      </c>
      <c r="W72" s="933" t="s">
        <v>298</v>
      </c>
      <c r="X72" s="936">
        <v>53861</v>
      </c>
    </row>
    <row r="73" spans="1:24" x14ac:dyDescent="0.25">
      <c r="A73" s="928"/>
      <c r="B73" s="913"/>
      <c r="C73" s="907"/>
      <c r="D73" s="88" t="s">
        <v>35</v>
      </c>
      <c r="E73" s="113">
        <v>310736117.33126193</v>
      </c>
      <c r="F73" s="573">
        <v>144634395</v>
      </c>
      <c r="G73" s="569"/>
      <c r="H73" s="569"/>
      <c r="I73" s="200">
        <v>32440333.333333332</v>
      </c>
      <c r="J73" s="573">
        <v>116185440</v>
      </c>
      <c r="K73" s="89"/>
      <c r="L73" s="100"/>
      <c r="M73" s="920"/>
      <c r="N73" s="913"/>
      <c r="O73" s="913"/>
      <c r="P73" s="913"/>
      <c r="Q73" s="913"/>
      <c r="R73" s="920"/>
      <c r="S73" s="920"/>
      <c r="T73" s="898"/>
      <c r="U73" s="913"/>
      <c r="V73" s="913"/>
      <c r="W73" s="913"/>
      <c r="X73" s="926"/>
    </row>
    <row r="74" spans="1:24" x14ac:dyDescent="0.25">
      <c r="A74" s="928"/>
      <c r="B74" s="913"/>
      <c r="C74" s="907"/>
      <c r="D74" s="83" t="s">
        <v>36</v>
      </c>
      <c r="E74" s="91">
        <v>0</v>
      </c>
      <c r="F74" s="571"/>
      <c r="G74" s="571"/>
      <c r="H74" s="571"/>
      <c r="I74" s="571">
        <v>0</v>
      </c>
      <c r="J74" s="573">
        <v>0</v>
      </c>
      <c r="K74" s="114"/>
      <c r="L74" s="92"/>
      <c r="M74" s="920"/>
      <c r="N74" s="913"/>
      <c r="O74" s="913"/>
      <c r="P74" s="913"/>
      <c r="Q74" s="913"/>
      <c r="R74" s="920"/>
      <c r="S74" s="920"/>
      <c r="T74" s="898"/>
      <c r="U74" s="913"/>
      <c r="V74" s="913"/>
      <c r="W74" s="913"/>
      <c r="X74" s="926"/>
    </row>
    <row r="75" spans="1:24" x14ac:dyDescent="0.25">
      <c r="A75" s="928"/>
      <c r="B75" s="913"/>
      <c r="C75" s="931"/>
      <c r="D75" s="88" t="s">
        <v>37</v>
      </c>
      <c r="E75" s="115">
        <v>48948286.976179399</v>
      </c>
      <c r="F75" s="584">
        <v>47934667</v>
      </c>
      <c r="G75" s="569"/>
      <c r="H75" s="200"/>
      <c r="I75" s="200">
        <v>18323174.265236236</v>
      </c>
      <c r="J75" s="573">
        <v>23201491</v>
      </c>
      <c r="K75" s="89"/>
      <c r="L75" s="101"/>
      <c r="M75" s="932"/>
      <c r="N75" s="930"/>
      <c r="O75" s="930"/>
      <c r="P75" s="930"/>
      <c r="Q75" s="930"/>
      <c r="R75" s="932"/>
      <c r="S75" s="932"/>
      <c r="T75" s="939"/>
      <c r="U75" s="930"/>
      <c r="V75" s="930"/>
      <c r="W75" s="930"/>
      <c r="X75" s="937"/>
    </row>
    <row r="76" spans="1:24" x14ac:dyDescent="0.25">
      <c r="A76" s="928"/>
      <c r="B76" s="913"/>
      <c r="C76" s="934" t="s">
        <v>368</v>
      </c>
      <c r="D76" s="83" t="s">
        <v>34</v>
      </c>
      <c r="E76" s="91">
        <v>1</v>
      </c>
      <c r="F76" s="571">
        <v>1</v>
      </c>
      <c r="G76" s="571"/>
      <c r="H76" s="571"/>
      <c r="I76" s="571">
        <v>1</v>
      </c>
      <c r="J76" s="571">
        <v>1</v>
      </c>
      <c r="K76" s="114"/>
      <c r="L76" s="101"/>
      <c r="M76" s="935" t="s">
        <v>369</v>
      </c>
      <c r="N76" s="935" t="s">
        <v>370</v>
      </c>
      <c r="O76" s="935" t="s">
        <v>371</v>
      </c>
      <c r="P76" s="933" t="s">
        <v>319</v>
      </c>
      <c r="Q76" s="933" t="s">
        <v>313</v>
      </c>
      <c r="R76" s="935" t="s">
        <v>298</v>
      </c>
      <c r="S76" s="935" t="s">
        <v>298</v>
      </c>
      <c r="T76" s="938"/>
      <c r="U76" s="933" t="s">
        <v>298</v>
      </c>
      <c r="V76" s="933" t="s">
        <v>298</v>
      </c>
      <c r="W76" s="933" t="s">
        <v>298</v>
      </c>
      <c r="X76" s="936">
        <v>4740</v>
      </c>
    </row>
    <row r="77" spans="1:24" x14ac:dyDescent="0.25">
      <c r="A77" s="928"/>
      <c r="B77" s="913"/>
      <c r="C77" s="907"/>
      <c r="D77" s="88" t="s">
        <v>35</v>
      </c>
      <c r="E77" s="113">
        <v>118777343.68784213</v>
      </c>
      <c r="F77" s="573">
        <v>160136002</v>
      </c>
      <c r="G77" s="569"/>
      <c r="H77" s="569"/>
      <c r="I77" s="200">
        <v>32440333.333333332</v>
      </c>
      <c r="J77" s="573">
        <v>131687049</v>
      </c>
      <c r="K77" s="119"/>
      <c r="L77" s="100"/>
      <c r="M77" s="920"/>
      <c r="N77" s="920"/>
      <c r="O77" s="920"/>
      <c r="P77" s="913"/>
      <c r="Q77" s="913"/>
      <c r="R77" s="920"/>
      <c r="S77" s="920"/>
      <c r="T77" s="898"/>
      <c r="U77" s="913"/>
      <c r="V77" s="913"/>
      <c r="W77" s="913"/>
      <c r="X77" s="926"/>
    </row>
    <row r="78" spans="1:24" x14ac:dyDescent="0.25">
      <c r="A78" s="928"/>
      <c r="B78" s="913"/>
      <c r="C78" s="907"/>
      <c r="D78" s="83" t="s">
        <v>36</v>
      </c>
      <c r="E78" s="91">
        <v>0</v>
      </c>
      <c r="F78" s="571">
        <v>0</v>
      </c>
      <c r="G78" s="571"/>
      <c r="H78" s="571"/>
      <c r="I78" s="571">
        <v>0</v>
      </c>
      <c r="J78" s="573">
        <v>0</v>
      </c>
      <c r="K78" s="121"/>
      <c r="L78" s="101"/>
      <c r="M78" s="920"/>
      <c r="N78" s="920"/>
      <c r="O78" s="920"/>
      <c r="P78" s="913"/>
      <c r="Q78" s="913"/>
      <c r="R78" s="920"/>
      <c r="S78" s="920"/>
      <c r="T78" s="898"/>
      <c r="U78" s="913"/>
      <c r="V78" s="913"/>
      <c r="W78" s="913"/>
      <c r="X78" s="926"/>
    </row>
    <row r="79" spans="1:24" ht="15.75" thickBot="1" x14ac:dyDescent="0.3">
      <c r="A79" s="928"/>
      <c r="B79" s="913"/>
      <c r="C79" s="931"/>
      <c r="D79" s="88" t="s">
        <v>37</v>
      </c>
      <c r="E79" s="115">
        <v>48948286.976179399</v>
      </c>
      <c r="F79" s="584">
        <v>47934666</v>
      </c>
      <c r="G79" s="569"/>
      <c r="H79" s="200"/>
      <c r="I79" s="200">
        <v>18323174.265236236</v>
      </c>
      <c r="J79" s="585">
        <v>23201491</v>
      </c>
      <c r="K79" s="122"/>
      <c r="L79" s="101"/>
      <c r="M79" s="932"/>
      <c r="N79" s="932"/>
      <c r="O79" s="932"/>
      <c r="P79" s="930"/>
      <c r="Q79" s="930"/>
      <c r="R79" s="932"/>
      <c r="S79" s="932"/>
      <c r="T79" s="939"/>
      <c r="U79" s="930"/>
      <c r="V79" s="930"/>
      <c r="W79" s="930"/>
      <c r="X79" s="937"/>
    </row>
    <row r="80" spans="1:24" x14ac:dyDescent="0.25">
      <c r="A80" s="928"/>
      <c r="B80" s="913"/>
      <c r="C80" s="945" t="s">
        <v>458</v>
      </c>
      <c r="D80" s="123" t="s">
        <v>459</v>
      </c>
      <c r="E80" s="91">
        <v>15</v>
      </c>
      <c r="F80" s="586">
        <f>+F20+F24+F28+F32+F36+F40+F44+F48+F52+F56+F60+F64+F68+F72+F76</f>
        <v>15</v>
      </c>
      <c r="G80" s="584"/>
      <c r="H80" s="584"/>
      <c r="I80" s="571">
        <v>15</v>
      </c>
      <c r="J80" s="586">
        <f>+J20+J24+J28+J32+J36+J40+J44+J48+J52+J56+J60+J64+J68+J72+J76</f>
        <v>15</v>
      </c>
      <c r="K80" s="120"/>
      <c r="L80" s="106"/>
      <c r="M80" s="948"/>
      <c r="N80" s="949"/>
      <c r="O80" s="949"/>
      <c r="P80" s="949"/>
      <c r="Q80" s="949"/>
      <c r="R80" s="949"/>
      <c r="S80" s="949"/>
      <c r="T80" s="949"/>
      <c r="U80" s="949"/>
      <c r="V80" s="949"/>
      <c r="W80" s="949"/>
      <c r="X80" s="950"/>
    </row>
    <row r="81" spans="1:24 16380:16383" x14ac:dyDescent="0.25">
      <c r="A81" s="928"/>
      <c r="B81" s="913"/>
      <c r="C81" s="946"/>
      <c r="D81" s="124" t="s">
        <v>460</v>
      </c>
      <c r="E81" s="91">
        <v>4435244000.1459236</v>
      </c>
      <c r="F81" s="571">
        <f>+F21+F25+F29+F33+F37+F41+F45+F49+F53+F57+F61+F65+F69+F73+F77</f>
        <v>4435244000</v>
      </c>
      <c r="G81" s="584"/>
      <c r="H81" s="584"/>
      <c r="I81" s="571">
        <v>486604999.99999988</v>
      </c>
      <c r="J81" s="571">
        <f>+J21+J25+J29+J33+J37+J41+J45+J49+J53+J57+J61+J65+J69+J73+J77</f>
        <v>3776647949</v>
      </c>
      <c r="K81" s="120"/>
      <c r="L81" s="106"/>
      <c r="M81" s="951"/>
      <c r="N81" s="952"/>
      <c r="O81" s="952"/>
      <c r="P81" s="952"/>
      <c r="Q81" s="952"/>
      <c r="R81" s="952"/>
      <c r="S81" s="952"/>
      <c r="T81" s="952"/>
      <c r="U81" s="952"/>
      <c r="V81" s="952"/>
      <c r="W81" s="952"/>
      <c r="X81" s="953"/>
    </row>
    <row r="82" spans="1:24 16380:16383" x14ac:dyDescent="0.25">
      <c r="A82" s="928"/>
      <c r="B82" s="913"/>
      <c r="C82" s="946"/>
      <c r="D82" s="123" t="s">
        <v>461</v>
      </c>
      <c r="E82" s="91"/>
      <c r="F82" s="586">
        <f>+F78+F74+F70+F66+F62+F58+F54+F50+F46+F42+F38+F34+F30+F26+F22</f>
        <v>0</v>
      </c>
      <c r="G82" s="584"/>
      <c r="H82" s="584"/>
      <c r="I82" s="571"/>
      <c r="J82" s="586">
        <f>+J78+J74+J70+J66+J62+J58+J54+J50+J46+J42+J38+J34+J30+J26+J22</f>
        <v>0</v>
      </c>
      <c r="K82" s="120"/>
      <c r="L82" s="106"/>
      <c r="M82" s="951"/>
      <c r="N82" s="952"/>
      <c r="O82" s="952"/>
      <c r="P82" s="952"/>
      <c r="Q82" s="952"/>
      <c r="R82" s="952"/>
      <c r="S82" s="952"/>
      <c r="T82" s="952"/>
      <c r="U82" s="952"/>
      <c r="V82" s="952"/>
      <c r="W82" s="952"/>
      <c r="X82" s="953"/>
    </row>
    <row r="83" spans="1:24 16380:16383" ht="15.75" thickBot="1" x14ac:dyDescent="0.3">
      <c r="A83" s="929"/>
      <c r="B83" s="930"/>
      <c r="C83" s="947"/>
      <c r="D83" s="168" t="s">
        <v>462</v>
      </c>
      <c r="E83" s="169">
        <v>734224304.6426909</v>
      </c>
      <c r="F83" s="571">
        <f>+F79+F75+F71+F67+F63+F59+F55+F51+F47+F43+F39+F35+F31+F23+F27</f>
        <v>719020004</v>
      </c>
      <c r="G83" s="574"/>
      <c r="H83" s="587"/>
      <c r="I83" s="574">
        <v>274847613.97854346</v>
      </c>
      <c r="J83" s="588">
        <f>+J79+J75+J71+J67+J63+J59+J55+J51+J47+J43+J39+J35+J31+J23+J27</f>
        <v>348022375</v>
      </c>
      <c r="K83" s="89"/>
      <c r="L83" s="100"/>
      <c r="M83" s="954"/>
      <c r="N83" s="955"/>
      <c r="O83" s="955"/>
      <c r="P83" s="955"/>
      <c r="Q83" s="955"/>
      <c r="R83" s="955"/>
      <c r="S83" s="955"/>
      <c r="T83" s="955"/>
      <c r="U83" s="955"/>
      <c r="V83" s="955"/>
      <c r="W83" s="955"/>
      <c r="X83" s="956"/>
    </row>
    <row r="84" spans="1:24 16380:16383" x14ac:dyDescent="0.25">
      <c r="A84" s="910">
        <v>5</v>
      </c>
      <c r="B84" s="913" t="s">
        <v>372</v>
      </c>
      <c r="C84" s="957" t="s">
        <v>373</v>
      </c>
      <c r="D84" s="170" t="s">
        <v>34</v>
      </c>
      <c r="E84" s="98">
        <v>1</v>
      </c>
      <c r="F84" s="579">
        <v>1</v>
      </c>
      <c r="G84" s="589"/>
      <c r="H84" s="590"/>
      <c r="I84" s="579">
        <v>0.93</v>
      </c>
      <c r="J84" s="591">
        <v>0.94</v>
      </c>
      <c r="K84" s="165"/>
      <c r="L84" s="106"/>
      <c r="M84" s="906" t="s">
        <v>374</v>
      </c>
      <c r="N84" s="906" t="s">
        <v>375</v>
      </c>
      <c r="O84" s="906" t="s">
        <v>376</v>
      </c>
      <c r="P84" s="906" t="s">
        <v>377</v>
      </c>
      <c r="Q84" s="906" t="s">
        <v>313</v>
      </c>
      <c r="R84" s="906">
        <v>325598</v>
      </c>
      <c r="S84" s="906">
        <v>331508</v>
      </c>
      <c r="T84" s="906" t="s">
        <v>298</v>
      </c>
      <c r="U84" s="906" t="s">
        <v>298</v>
      </c>
      <c r="V84" s="906" t="s">
        <v>298</v>
      </c>
      <c r="W84" s="906" t="s">
        <v>298</v>
      </c>
      <c r="X84" s="944">
        <v>657106</v>
      </c>
    </row>
    <row r="85" spans="1:24 16380:16383" x14ac:dyDescent="0.25">
      <c r="A85" s="911"/>
      <c r="B85" s="913"/>
      <c r="C85" s="957"/>
      <c r="D85" s="171" t="s">
        <v>35</v>
      </c>
      <c r="E85" s="113">
        <v>797740000</v>
      </c>
      <c r="F85" s="200">
        <v>2457740000</v>
      </c>
      <c r="G85" s="200"/>
      <c r="H85" s="569"/>
      <c r="I85" s="200">
        <v>88800000</v>
      </c>
      <c r="J85" s="592">
        <v>790281000</v>
      </c>
      <c r="K85" s="166"/>
      <c r="L85" s="100"/>
      <c r="M85" s="907"/>
      <c r="N85" s="907"/>
      <c r="O85" s="907"/>
      <c r="P85" s="907"/>
      <c r="Q85" s="907"/>
      <c r="R85" s="907"/>
      <c r="S85" s="907"/>
      <c r="T85" s="907"/>
      <c r="U85" s="907"/>
      <c r="V85" s="907"/>
      <c r="W85" s="907"/>
      <c r="X85" s="944"/>
    </row>
    <row r="86" spans="1:24 16380:16383" x14ac:dyDescent="0.25">
      <c r="A86" s="911"/>
      <c r="B86" s="913"/>
      <c r="C86" s="957"/>
      <c r="D86" s="172" t="s">
        <v>36</v>
      </c>
      <c r="E86" s="91">
        <v>0</v>
      </c>
      <c r="F86" s="571">
        <v>1</v>
      </c>
      <c r="G86" s="593"/>
      <c r="H86" s="593"/>
      <c r="I86" s="571">
        <v>0</v>
      </c>
      <c r="J86" s="594"/>
      <c r="K86" s="166"/>
      <c r="L86" s="106"/>
      <c r="M86" s="907"/>
      <c r="N86" s="907"/>
      <c r="O86" s="907"/>
      <c r="P86" s="907"/>
      <c r="Q86" s="907"/>
      <c r="R86" s="907"/>
      <c r="S86" s="907"/>
      <c r="T86" s="907"/>
      <c r="U86" s="907"/>
      <c r="V86" s="907"/>
      <c r="W86" s="907"/>
      <c r="X86" s="944"/>
    </row>
    <row r="87" spans="1:24 16380:16383" ht="15.75" thickBot="1" x14ac:dyDescent="0.3">
      <c r="A87" s="912"/>
      <c r="B87" s="917"/>
      <c r="C87" s="958"/>
      <c r="D87" s="173" t="s">
        <v>37</v>
      </c>
      <c r="E87" s="174">
        <v>4203662955</v>
      </c>
      <c r="F87" s="595">
        <v>4203662955</v>
      </c>
      <c r="G87" s="575"/>
      <c r="H87" s="575"/>
      <c r="I87" s="596">
        <v>23679600</v>
      </c>
      <c r="J87" s="597">
        <v>1697434598</v>
      </c>
      <c r="K87" s="167"/>
      <c r="L87" s="106"/>
      <c r="M87" s="907"/>
      <c r="N87" s="907"/>
      <c r="O87" s="907"/>
      <c r="P87" s="907"/>
      <c r="Q87" s="907"/>
      <c r="R87" s="907"/>
      <c r="S87" s="918"/>
      <c r="T87" s="918"/>
      <c r="U87" s="907"/>
      <c r="V87" s="907"/>
      <c r="W87" s="907"/>
      <c r="X87" s="944"/>
    </row>
    <row r="88" spans="1:24 16380:16383" x14ac:dyDescent="0.25">
      <c r="A88" s="910">
        <v>6</v>
      </c>
      <c r="B88" s="913" t="s">
        <v>257</v>
      </c>
      <c r="C88" s="957" t="s">
        <v>378</v>
      </c>
      <c r="D88" s="170" t="s">
        <v>34</v>
      </c>
      <c r="E88" s="98">
        <v>20</v>
      </c>
      <c r="F88" s="580">
        <v>20</v>
      </c>
      <c r="G88" s="598"/>
      <c r="H88" s="598"/>
      <c r="I88" s="579">
        <v>0</v>
      </c>
      <c r="J88" s="599">
        <v>0</v>
      </c>
      <c r="K88" s="166"/>
      <c r="L88" s="106"/>
      <c r="M88" s="907" t="s">
        <v>379</v>
      </c>
      <c r="N88" s="907" t="s">
        <v>380</v>
      </c>
      <c r="O88" s="907" t="s">
        <v>381</v>
      </c>
      <c r="P88" s="907" t="s">
        <v>377</v>
      </c>
      <c r="Q88" s="907" t="s">
        <v>382</v>
      </c>
      <c r="R88" s="907" t="s">
        <v>298</v>
      </c>
      <c r="S88" s="907" t="s">
        <v>298</v>
      </c>
      <c r="T88" s="907" t="s">
        <v>298</v>
      </c>
      <c r="U88" s="907" t="s">
        <v>298</v>
      </c>
      <c r="V88" s="907" t="s">
        <v>298</v>
      </c>
      <c r="W88" s="907" t="s">
        <v>298</v>
      </c>
      <c r="X88" s="944">
        <v>587175</v>
      </c>
    </row>
    <row r="89" spans="1:24 16380:16383" x14ac:dyDescent="0.25">
      <c r="A89" s="911"/>
      <c r="B89" s="913"/>
      <c r="C89" s="957"/>
      <c r="D89" s="171" t="s">
        <v>35</v>
      </c>
      <c r="E89" s="113">
        <v>1039853000</v>
      </c>
      <c r="F89" s="200">
        <v>1039853000</v>
      </c>
      <c r="G89" s="200"/>
      <c r="H89" s="569"/>
      <c r="I89" s="200">
        <v>103140000</v>
      </c>
      <c r="J89" s="592">
        <v>233615000</v>
      </c>
      <c r="K89" s="166"/>
      <c r="L89" s="100"/>
      <c r="M89" s="907"/>
      <c r="N89" s="907"/>
      <c r="O89" s="907"/>
      <c r="P89" s="907"/>
      <c r="Q89" s="907"/>
      <c r="R89" s="907"/>
      <c r="S89" s="907"/>
      <c r="T89" s="907"/>
      <c r="U89" s="907"/>
      <c r="V89" s="907"/>
      <c r="W89" s="907"/>
      <c r="X89" s="944"/>
    </row>
    <row r="90" spans="1:24 16380:16383" x14ac:dyDescent="0.25">
      <c r="A90" s="911"/>
      <c r="B90" s="913"/>
      <c r="C90" s="957"/>
      <c r="D90" s="172" t="s">
        <v>36</v>
      </c>
      <c r="E90" s="91">
        <v>21.6</v>
      </c>
      <c r="F90" s="573">
        <v>21.6</v>
      </c>
      <c r="G90" s="200"/>
      <c r="H90" s="200"/>
      <c r="I90" s="571">
        <v>0</v>
      </c>
      <c r="J90" s="594"/>
      <c r="K90" s="166"/>
      <c r="L90" s="106"/>
      <c r="M90" s="907"/>
      <c r="N90" s="907"/>
      <c r="O90" s="907"/>
      <c r="P90" s="907"/>
      <c r="Q90" s="907"/>
      <c r="R90" s="907"/>
      <c r="S90" s="907"/>
      <c r="T90" s="907"/>
      <c r="U90" s="907"/>
      <c r="V90" s="907"/>
      <c r="W90" s="907"/>
      <c r="X90" s="944"/>
    </row>
    <row r="91" spans="1:24 16380:16383" ht="15.75" thickBot="1" x14ac:dyDescent="0.3">
      <c r="A91" s="912"/>
      <c r="B91" s="913"/>
      <c r="C91" s="957"/>
      <c r="D91" s="173" t="s">
        <v>37</v>
      </c>
      <c r="E91" s="174">
        <v>565882742</v>
      </c>
      <c r="F91" s="595">
        <v>565882742</v>
      </c>
      <c r="G91" s="575"/>
      <c r="H91" s="575"/>
      <c r="I91" s="596">
        <v>162300814</v>
      </c>
      <c r="J91" s="600">
        <v>162300814</v>
      </c>
      <c r="K91" s="167"/>
      <c r="L91" s="106"/>
      <c r="M91" s="918"/>
      <c r="N91" s="918"/>
      <c r="O91" s="918"/>
      <c r="P91" s="918"/>
      <c r="Q91" s="907"/>
      <c r="R91" s="907"/>
      <c r="S91" s="907"/>
      <c r="T91" s="907"/>
      <c r="U91" s="907"/>
      <c r="V91" s="907"/>
      <c r="W91" s="907"/>
      <c r="X91" s="944"/>
    </row>
    <row r="92" spans="1:24 16380:16383" x14ac:dyDescent="0.25">
      <c r="A92" s="910">
        <v>7</v>
      </c>
      <c r="B92" s="916" t="s">
        <v>383</v>
      </c>
      <c r="C92" s="906" t="s">
        <v>384</v>
      </c>
      <c r="D92" s="110" t="s">
        <v>34</v>
      </c>
      <c r="E92" s="85">
        <v>348</v>
      </c>
      <c r="F92" s="567">
        <v>348</v>
      </c>
      <c r="G92" s="601"/>
      <c r="H92" s="602"/>
      <c r="I92" s="567">
        <v>306</v>
      </c>
      <c r="J92" s="603">
        <v>306</v>
      </c>
      <c r="K92" s="89"/>
      <c r="L92" s="106"/>
      <c r="M92" s="906" t="s">
        <v>379</v>
      </c>
      <c r="N92" s="906" t="s">
        <v>375</v>
      </c>
      <c r="O92" s="906" t="s">
        <v>376</v>
      </c>
      <c r="P92" s="906" t="s">
        <v>377</v>
      </c>
      <c r="Q92" s="906" t="s">
        <v>313</v>
      </c>
      <c r="R92" s="906">
        <v>325598</v>
      </c>
      <c r="S92" s="906">
        <v>331508</v>
      </c>
      <c r="T92" s="906" t="s">
        <v>298</v>
      </c>
      <c r="U92" s="906" t="s">
        <v>298</v>
      </c>
      <c r="V92" s="906" t="s">
        <v>298</v>
      </c>
      <c r="W92" s="906" t="s">
        <v>298</v>
      </c>
      <c r="X92" s="944">
        <v>657106</v>
      </c>
    </row>
    <row r="93" spans="1:24 16380:16383" x14ac:dyDescent="0.25">
      <c r="A93" s="911"/>
      <c r="B93" s="913"/>
      <c r="C93" s="907"/>
      <c r="D93" s="88" t="s">
        <v>35</v>
      </c>
      <c r="E93" s="113">
        <v>1481010250</v>
      </c>
      <c r="F93" s="571">
        <f>5464041000/4</f>
        <v>1366010250</v>
      </c>
      <c r="G93" s="569"/>
      <c r="H93" s="569"/>
      <c r="I93" s="200">
        <v>59626250</v>
      </c>
      <c r="J93" s="584">
        <v>964379676</v>
      </c>
      <c r="K93" s="89"/>
      <c r="L93" s="100"/>
      <c r="M93" s="907"/>
      <c r="N93" s="907"/>
      <c r="O93" s="907"/>
      <c r="P93" s="907"/>
      <c r="Q93" s="907"/>
      <c r="R93" s="907"/>
      <c r="S93" s="907"/>
      <c r="T93" s="907"/>
      <c r="U93" s="907"/>
      <c r="V93" s="907"/>
      <c r="W93" s="907"/>
      <c r="X93" s="944"/>
    </row>
    <row r="94" spans="1:24 16380:16383" x14ac:dyDescent="0.25">
      <c r="A94" s="911"/>
      <c r="B94" s="913"/>
      <c r="C94" s="907"/>
      <c r="D94" s="83" t="s">
        <v>36</v>
      </c>
      <c r="E94" s="91">
        <v>0</v>
      </c>
      <c r="F94" s="571">
        <v>0</v>
      </c>
      <c r="G94" s="593"/>
      <c r="H94" s="593"/>
      <c r="I94" s="571">
        <v>0</v>
      </c>
      <c r="J94" s="569">
        <v>0</v>
      </c>
      <c r="K94" s="89"/>
      <c r="L94" s="106"/>
      <c r="M94" s="907"/>
      <c r="N94" s="907"/>
      <c r="O94" s="907"/>
      <c r="P94" s="907"/>
      <c r="Q94" s="907"/>
      <c r="R94" s="907"/>
      <c r="S94" s="907"/>
      <c r="T94" s="907"/>
      <c r="U94" s="907"/>
      <c r="V94" s="907"/>
      <c r="W94" s="907"/>
      <c r="X94" s="944"/>
      <c r="XEZ94"/>
      <c r="XFA94"/>
      <c r="XFB94"/>
      <c r="XFC94"/>
    </row>
    <row r="95" spans="1:24 16380:16383" ht="15.75" thickBot="1" x14ac:dyDescent="0.3">
      <c r="A95" s="911"/>
      <c r="B95" s="913"/>
      <c r="C95" s="931"/>
      <c r="D95" s="88" t="s">
        <v>37</v>
      </c>
      <c r="E95" s="89">
        <v>1513583226.5711401</v>
      </c>
      <c r="F95" s="573">
        <v>1513470477</v>
      </c>
      <c r="G95" s="569"/>
      <c r="H95" s="569"/>
      <c r="I95" s="200">
        <v>413221162.18227112</v>
      </c>
      <c r="J95" s="584">
        <v>1029384406</v>
      </c>
      <c r="K95" s="89"/>
      <c r="L95" s="106"/>
      <c r="M95" s="931"/>
      <c r="N95" s="907"/>
      <c r="O95" s="907"/>
      <c r="P95" s="918"/>
      <c r="Q95" s="907"/>
      <c r="R95" s="907"/>
      <c r="S95" s="918"/>
      <c r="T95" s="918"/>
      <c r="U95" s="907"/>
      <c r="V95" s="907"/>
      <c r="W95" s="907"/>
      <c r="X95" s="944"/>
      <c r="XEZ95"/>
      <c r="XFA95"/>
      <c r="XFB95"/>
      <c r="XFC95"/>
    </row>
    <row r="96" spans="1:24 16380:16383" x14ac:dyDescent="0.25">
      <c r="A96" s="911"/>
      <c r="B96" s="913"/>
      <c r="C96" s="933" t="s">
        <v>385</v>
      </c>
      <c r="D96" s="83" t="s">
        <v>34</v>
      </c>
      <c r="E96" s="91">
        <v>6</v>
      </c>
      <c r="F96" s="571">
        <v>6</v>
      </c>
      <c r="G96" s="593">
        <v>6</v>
      </c>
      <c r="H96" s="593">
        <v>6</v>
      </c>
      <c r="I96" s="571">
        <v>6</v>
      </c>
      <c r="J96" s="571">
        <v>6</v>
      </c>
      <c r="K96" s="89"/>
      <c r="L96" s="92"/>
      <c r="M96" s="934" t="s">
        <v>338</v>
      </c>
      <c r="N96" s="934" t="s">
        <v>338</v>
      </c>
      <c r="O96" s="934" t="s">
        <v>386</v>
      </c>
      <c r="P96" s="934" t="s">
        <v>377</v>
      </c>
      <c r="Q96" s="906" t="s">
        <v>313</v>
      </c>
      <c r="R96" s="934">
        <v>82795</v>
      </c>
      <c r="S96" s="934">
        <v>84297</v>
      </c>
      <c r="T96" s="934" t="s">
        <v>298</v>
      </c>
      <c r="U96" s="934" t="s">
        <v>298</v>
      </c>
      <c r="V96" s="934" t="s">
        <v>298</v>
      </c>
      <c r="W96" s="934" t="s">
        <v>298</v>
      </c>
      <c r="X96" s="959">
        <v>167091</v>
      </c>
      <c r="XEZ96"/>
      <c r="XFA96"/>
      <c r="XFB96"/>
      <c r="XFC96"/>
    </row>
    <row r="97" spans="1:24 16380:16383" x14ac:dyDescent="0.25">
      <c r="A97" s="911"/>
      <c r="B97" s="913"/>
      <c r="C97" s="913"/>
      <c r="D97" s="88" t="s">
        <v>35</v>
      </c>
      <c r="E97" s="113">
        <v>1481010250</v>
      </c>
      <c r="F97" s="571">
        <f>5464041000/4</f>
        <v>1366010250</v>
      </c>
      <c r="G97" s="569"/>
      <c r="H97" s="569"/>
      <c r="I97" s="200">
        <v>59626250</v>
      </c>
      <c r="J97" s="200">
        <v>964379676</v>
      </c>
      <c r="K97" s="89"/>
      <c r="L97" s="100"/>
      <c r="M97" s="907"/>
      <c r="N97" s="907"/>
      <c r="O97" s="907"/>
      <c r="P97" s="907"/>
      <c r="Q97" s="907"/>
      <c r="R97" s="907"/>
      <c r="S97" s="907"/>
      <c r="T97" s="907"/>
      <c r="U97" s="907"/>
      <c r="V97" s="907"/>
      <c r="W97" s="907"/>
      <c r="X97" s="944"/>
      <c r="XEZ97"/>
      <c r="XFA97"/>
      <c r="XFB97"/>
      <c r="XFC97"/>
    </row>
    <row r="98" spans="1:24 16380:16383" x14ac:dyDescent="0.25">
      <c r="A98" s="911"/>
      <c r="B98" s="913"/>
      <c r="C98" s="913"/>
      <c r="D98" s="83" t="s">
        <v>36</v>
      </c>
      <c r="E98" s="91">
        <v>0</v>
      </c>
      <c r="F98" s="571"/>
      <c r="G98" s="593"/>
      <c r="H98" s="593"/>
      <c r="I98" s="571">
        <v>0</v>
      </c>
      <c r="J98" s="569">
        <v>0</v>
      </c>
      <c r="K98" s="89"/>
      <c r="L98" s="106"/>
      <c r="M98" s="907"/>
      <c r="N98" s="907"/>
      <c r="O98" s="907"/>
      <c r="P98" s="907"/>
      <c r="Q98" s="907"/>
      <c r="R98" s="907"/>
      <c r="S98" s="907"/>
      <c r="T98" s="907"/>
      <c r="U98" s="907"/>
      <c r="V98" s="907"/>
      <c r="W98" s="907"/>
      <c r="X98" s="944"/>
      <c r="XEZ98"/>
      <c r="XFA98"/>
      <c r="XFB98"/>
      <c r="XFC98"/>
    </row>
    <row r="99" spans="1:24 16380:16383" ht="15.75" thickBot="1" x14ac:dyDescent="0.3">
      <c r="A99" s="911"/>
      <c r="B99" s="913"/>
      <c r="C99" s="930"/>
      <c r="D99" s="88" t="s">
        <v>37</v>
      </c>
      <c r="E99" s="89">
        <v>1513583226.5711401</v>
      </c>
      <c r="F99" s="573">
        <v>1513470477</v>
      </c>
      <c r="G99" s="569"/>
      <c r="H99" s="569"/>
      <c r="I99" s="200">
        <v>413221162.18227112</v>
      </c>
      <c r="J99" s="584">
        <v>1029384406</v>
      </c>
      <c r="K99" s="89"/>
      <c r="L99" s="106"/>
      <c r="M99" s="931"/>
      <c r="N99" s="931"/>
      <c r="O99" s="931"/>
      <c r="P99" s="931"/>
      <c r="Q99" s="907"/>
      <c r="R99" s="931"/>
      <c r="S99" s="931"/>
      <c r="T99" s="931"/>
      <c r="U99" s="931"/>
      <c r="V99" s="931"/>
      <c r="W99" s="931"/>
      <c r="X99" s="960"/>
      <c r="XEZ99"/>
      <c r="XFA99"/>
      <c r="XFB99"/>
      <c r="XFC99"/>
    </row>
    <row r="100" spans="1:24 16380:16383" x14ac:dyDescent="0.25">
      <c r="A100" s="911"/>
      <c r="B100" s="913"/>
      <c r="C100" s="933" t="s">
        <v>387</v>
      </c>
      <c r="D100" s="83" t="s">
        <v>34</v>
      </c>
      <c r="E100" s="91">
        <v>6</v>
      </c>
      <c r="F100" s="571">
        <v>6</v>
      </c>
      <c r="G100" s="593">
        <v>6</v>
      </c>
      <c r="H100" s="593">
        <v>6</v>
      </c>
      <c r="I100" s="571">
        <v>6</v>
      </c>
      <c r="J100" s="569">
        <v>6</v>
      </c>
      <c r="K100" s="89"/>
      <c r="L100" s="106"/>
      <c r="M100" s="934" t="s">
        <v>388</v>
      </c>
      <c r="N100" s="934" t="s">
        <v>389</v>
      </c>
      <c r="O100" s="934" t="s">
        <v>390</v>
      </c>
      <c r="P100" s="934" t="s">
        <v>377</v>
      </c>
      <c r="Q100" s="906" t="s">
        <v>313</v>
      </c>
      <c r="R100" s="934">
        <v>33439</v>
      </c>
      <c r="S100" s="934">
        <v>34047</v>
      </c>
      <c r="T100" s="934" t="s">
        <v>298</v>
      </c>
      <c r="U100" s="934" t="s">
        <v>298</v>
      </c>
      <c r="V100" s="934" t="s">
        <v>298</v>
      </c>
      <c r="W100" s="934" t="s">
        <v>298</v>
      </c>
      <c r="X100" s="959">
        <v>67484</v>
      </c>
      <c r="XEZ100"/>
      <c r="XFA100"/>
      <c r="XFB100"/>
      <c r="XFC100"/>
    </row>
    <row r="101" spans="1:24 16380:16383" x14ac:dyDescent="0.25">
      <c r="A101" s="911"/>
      <c r="B101" s="913"/>
      <c r="C101" s="913"/>
      <c r="D101" s="88" t="s">
        <v>35</v>
      </c>
      <c r="E101" s="113">
        <v>1481010250</v>
      </c>
      <c r="F101" s="571">
        <f>5464041000/4</f>
        <v>1366010250</v>
      </c>
      <c r="G101" s="569"/>
      <c r="H101" s="569"/>
      <c r="I101" s="200">
        <v>59626250</v>
      </c>
      <c r="J101" s="200">
        <v>964379676</v>
      </c>
      <c r="K101" s="89"/>
      <c r="L101" s="100"/>
      <c r="M101" s="907"/>
      <c r="N101" s="907"/>
      <c r="O101" s="907"/>
      <c r="P101" s="907"/>
      <c r="Q101" s="907"/>
      <c r="R101" s="907"/>
      <c r="S101" s="907"/>
      <c r="T101" s="907"/>
      <c r="U101" s="907"/>
      <c r="V101" s="907"/>
      <c r="W101" s="907"/>
      <c r="X101" s="944"/>
      <c r="XEZ101"/>
      <c r="XFA101"/>
      <c r="XFB101"/>
      <c r="XFC101"/>
    </row>
    <row r="102" spans="1:24 16380:16383" x14ac:dyDescent="0.25">
      <c r="A102" s="911"/>
      <c r="B102" s="913"/>
      <c r="C102" s="913"/>
      <c r="D102" s="83" t="s">
        <v>36</v>
      </c>
      <c r="E102" s="91">
        <v>0</v>
      </c>
      <c r="F102" s="571">
        <v>0</v>
      </c>
      <c r="G102" s="593"/>
      <c r="H102" s="593"/>
      <c r="I102" s="571">
        <v>0</v>
      </c>
      <c r="J102" s="569">
        <v>0</v>
      </c>
      <c r="K102" s="89"/>
      <c r="L102" s="106"/>
      <c r="M102" s="907"/>
      <c r="N102" s="907"/>
      <c r="O102" s="907"/>
      <c r="P102" s="907"/>
      <c r="Q102" s="907"/>
      <c r="R102" s="907"/>
      <c r="S102" s="907"/>
      <c r="T102" s="907"/>
      <c r="U102" s="907"/>
      <c r="V102" s="907"/>
      <c r="W102" s="907"/>
      <c r="X102" s="944"/>
      <c r="XEZ102"/>
      <c r="XFA102"/>
      <c r="XFB102"/>
      <c r="XFC102"/>
    </row>
    <row r="103" spans="1:24 16380:16383" ht="15.75" thickBot="1" x14ac:dyDescent="0.3">
      <c r="A103" s="911"/>
      <c r="B103" s="913"/>
      <c r="C103" s="930"/>
      <c r="D103" s="88" t="s">
        <v>37</v>
      </c>
      <c r="E103" s="89">
        <v>1513583226.5711401</v>
      </c>
      <c r="F103" s="573">
        <v>1513470477</v>
      </c>
      <c r="G103" s="569"/>
      <c r="H103" s="569"/>
      <c r="I103" s="200">
        <v>413221162.18227112</v>
      </c>
      <c r="J103" s="584">
        <v>1029384406</v>
      </c>
      <c r="K103" s="89"/>
      <c r="L103" s="106"/>
      <c r="M103" s="931"/>
      <c r="N103" s="931"/>
      <c r="O103" s="931"/>
      <c r="P103" s="931"/>
      <c r="Q103" s="907"/>
      <c r="R103" s="931"/>
      <c r="S103" s="931"/>
      <c r="T103" s="931"/>
      <c r="U103" s="931"/>
      <c r="V103" s="931"/>
      <c r="W103" s="931"/>
      <c r="X103" s="960"/>
      <c r="XEZ103"/>
      <c r="XFA103"/>
      <c r="XFB103"/>
      <c r="XFC103"/>
    </row>
    <row r="104" spans="1:24 16380:16383" x14ac:dyDescent="0.25">
      <c r="A104" s="911"/>
      <c r="B104" s="913"/>
      <c r="C104" s="933" t="s">
        <v>391</v>
      </c>
      <c r="D104" s="83" t="s">
        <v>34</v>
      </c>
      <c r="E104" s="91">
        <v>163</v>
      </c>
      <c r="F104" s="571">
        <v>163</v>
      </c>
      <c r="G104" s="593"/>
      <c r="H104" s="593"/>
      <c r="I104" s="571">
        <v>90</v>
      </c>
      <c r="J104" s="569">
        <v>90</v>
      </c>
      <c r="K104" s="89"/>
      <c r="L104" s="106"/>
      <c r="M104" s="934" t="s">
        <v>147</v>
      </c>
      <c r="N104" s="934" t="s">
        <v>146</v>
      </c>
      <c r="O104" s="934" t="s">
        <v>392</v>
      </c>
      <c r="P104" s="934" t="s">
        <v>393</v>
      </c>
      <c r="Q104" s="906" t="s">
        <v>313</v>
      </c>
      <c r="R104" s="934">
        <v>47443</v>
      </c>
      <c r="S104" s="934">
        <v>48305</v>
      </c>
      <c r="T104" s="934" t="s">
        <v>298</v>
      </c>
      <c r="U104" s="934" t="s">
        <v>298</v>
      </c>
      <c r="V104" s="934" t="s">
        <v>298</v>
      </c>
      <c r="W104" s="934" t="s">
        <v>298</v>
      </c>
      <c r="X104" s="967">
        <v>95747</v>
      </c>
      <c r="XEZ104"/>
      <c r="XFA104"/>
      <c r="XFB104"/>
      <c r="XFC104"/>
    </row>
    <row r="105" spans="1:24 16380:16383" x14ac:dyDescent="0.25">
      <c r="A105" s="911"/>
      <c r="B105" s="913"/>
      <c r="C105" s="913"/>
      <c r="D105" s="88" t="s">
        <v>35</v>
      </c>
      <c r="E105" s="113">
        <v>1481010250</v>
      </c>
      <c r="F105" s="571">
        <f>5464041000/4</f>
        <v>1366010250</v>
      </c>
      <c r="G105" s="569"/>
      <c r="H105" s="569"/>
      <c r="I105" s="200">
        <v>59626250</v>
      </c>
      <c r="J105" s="200">
        <v>964379676</v>
      </c>
      <c r="K105" s="89"/>
      <c r="L105" s="106"/>
      <c r="M105" s="907"/>
      <c r="N105" s="907"/>
      <c r="O105" s="907"/>
      <c r="P105" s="907"/>
      <c r="Q105" s="907"/>
      <c r="R105" s="907"/>
      <c r="S105" s="907"/>
      <c r="T105" s="907"/>
      <c r="U105" s="907"/>
      <c r="V105" s="907"/>
      <c r="W105" s="907"/>
      <c r="X105" s="968"/>
    </row>
    <row r="106" spans="1:24 16380:16383" x14ac:dyDescent="0.25">
      <c r="A106" s="911"/>
      <c r="B106" s="913"/>
      <c r="C106" s="913"/>
      <c r="D106" s="83" t="s">
        <v>36</v>
      </c>
      <c r="E106" s="91">
        <v>0</v>
      </c>
      <c r="F106" s="571">
        <v>0</v>
      </c>
      <c r="G106" s="593"/>
      <c r="H106" s="593"/>
      <c r="I106" s="571">
        <v>0</v>
      </c>
      <c r="J106" s="569">
        <v>0</v>
      </c>
      <c r="K106" s="119"/>
      <c r="L106" s="106"/>
      <c r="M106" s="907"/>
      <c r="N106" s="907"/>
      <c r="O106" s="907"/>
      <c r="P106" s="907"/>
      <c r="Q106" s="907"/>
      <c r="R106" s="907"/>
      <c r="S106" s="907"/>
      <c r="T106" s="907"/>
      <c r="U106" s="907"/>
      <c r="V106" s="907"/>
      <c r="W106" s="907"/>
      <c r="X106" s="968"/>
    </row>
    <row r="107" spans="1:24 16380:16383" ht="15.75" thickBot="1" x14ac:dyDescent="0.3">
      <c r="A107" s="911"/>
      <c r="B107" s="913"/>
      <c r="C107" s="930"/>
      <c r="D107" s="88" t="s">
        <v>37</v>
      </c>
      <c r="E107" s="89">
        <v>1513583226.5711401</v>
      </c>
      <c r="F107" s="573">
        <v>1513470476</v>
      </c>
      <c r="G107" s="569"/>
      <c r="H107" s="569"/>
      <c r="I107" s="200">
        <v>413221162.182271</v>
      </c>
      <c r="J107" s="584">
        <v>1029384405</v>
      </c>
      <c r="K107" s="122"/>
      <c r="L107" s="106"/>
      <c r="M107" s="931"/>
      <c r="N107" s="931"/>
      <c r="O107" s="931"/>
      <c r="P107" s="931"/>
      <c r="Q107" s="907"/>
      <c r="R107" s="931"/>
      <c r="S107" s="931"/>
      <c r="T107" s="931"/>
      <c r="U107" s="931"/>
      <c r="V107" s="931"/>
      <c r="W107" s="931"/>
      <c r="X107" s="969"/>
    </row>
    <row r="108" spans="1:24 16380:16383" x14ac:dyDescent="0.25">
      <c r="A108" s="911"/>
      <c r="B108" s="913"/>
      <c r="C108" s="945" t="s">
        <v>38</v>
      </c>
      <c r="D108" s="123" t="s">
        <v>459</v>
      </c>
      <c r="E108" s="91">
        <v>523</v>
      </c>
      <c r="F108" s="571">
        <f>+F92+F96+F100+F104</f>
        <v>523</v>
      </c>
      <c r="G108" s="571">
        <v>12</v>
      </c>
      <c r="H108" s="571">
        <v>12</v>
      </c>
      <c r="I108" s="571">
        <v>408</v>
      </c>
      <c r="J108" s="604">
        <f>+J92+J96+J100+J104</f>
        <v>408</v>
      </c>
      <c r="K108" s="118"/>
      <c r="L108" s="106"/>
      <c r="M108" s="934" t="s">
        <v>394</v>
      </c>
      <c r="N108" s="934"/>
      <c r="O108" s="934"/>
      <c r="P108" s="934"/>
      <c r="Q108" s="934"/>
      <c r="R108" s="961">
        <v>166198</v>
      </c>
      <c r="S108" s="961">
        <v>169216</v>
      </c>
      <c r="T108" s="964"/>
      <c r="U108" s="934" t="s">
        <v>298</v>
      </c>
      <c r="V108" s="934" t="s">
        <v>298</v>
      </c>
      <c r="W108" s="934" t="s">
        <v>298</v>
      </c>
      <c r="X108" s="959">
        <v>335411</v>
      </c>
    </row>
    <row r="109" spans="1:24 16380:16383" x14ac:dyDescent="0.25">
      <c r="A109" s="911"/>
      <c r="B109" s="913"/>
      <c r="C109" s="946"/>
      <c r="D109" s="124" t="s">
        <v>460</v>
      </c>
      <c r="E109" s="91">
        <v>5924041000</v>
      </c>
      <c r="F109" s="571">
        <f>+F105+F101+F97+F93</f>
        <v>5464041000</v>
      </c>
      <c r="G109" s="571"/>
      <c r="H109" s="571"/>
      <c r="I109" s="571">
        <v>238505000</v>
      </c>
      <c r="J109" s="571">
        <f>+J105+J101+J97+J93</f>
        <v>3857518704</v>
      </c>
      <c r="K109" s="118"/>
      <c r="L109" s="106"/>
      <c r="M109" s="907"/>
      <c r="N109" s="907"/>
      <c r="O109" s="907"/>
      <c r="P109" s="907"/>
      <c r="Q109" s="907"/>
      <c r="R109" s="962"/>
      <c r="S109" s="962"/>
      <c r="T109" s="965"/>
      <c r="U109" s="907"/>
      <c r="V109" s="907"/>
      <c r="W109" s="907"/>
      <c r="X109" s="944"/>
    </row>
    <row r="110" spans="1:24 16380:16383" x14ac:dyDescent="0.25">
      <c r="A110" s="911"/>
      <c r="B110" s="913"/>
      <c r="C110" s="946"/>
      <c r="D110" s="123" t="s">
        <v>461</v>
      </c>
      <c r="E110" s="91"/>
      <c r="F110" s="571"/>
      <c r="G110" s="571"/>
      <c r="H110" s="571"/>
      <c r="I110" s="571"/>
      <c r="J110" s="605"/>
      <c r="K110" s="118"/>
      <c r="L110" s="106"/>
      <c r="M110" s="907"/>
      <c r="N110" s="907"/>
      <c r="O110" s="907"/>
      <c r="P110" s="907"/>
      <c r="Q110" s="907"/>
      <c r="R110" s="962"/>
      <c r="S110" s="962"/>
      <c r="T110" s="965"/>
      <c r="U110" s="907"/>
      <c r="V110" s="907"/>
      <c r="W110" s="907"/>
      <c r="X110" s="944"/>
    </row>
    <row r="111" spans="1:24 16380:16383" ht="15.75" thickBot="1" x14ac:dyDescent="0.3">
      <c r="A111" s="912"/>
      <c r="B111" s="930"/>
      <c r="C111" s="947"/>
      <c r="D111" s="168" t="s">
        <v>462</v>
      </c>
      <c r="E111" s="95">
        <v>6054332906.2845602</v>
      </c>
      <c r="F111" s="605">
        <f>+F107+F103+F99+F95</f>
        <v>6053881907</v>
      </c>
      <c r="G111" s="606"/>
      <c r="H111" s="574"/>
      <c r="I111" s="606">
        <v>1652884648.7290845</v>
      </c>
      <c r="J111" s="605">
        <f>+J107+J103+J99+J95</f>
        <v>4117537623</v>
      </c>
      <c r="K111" s="122"/>
      <c r="L111" s="100"/>
      <c r="M111" s="931"/>
      <c r="N111" s="931"/>
      <c r="O111" s="931"/>
      <c r="P111" s="931"/>
      <c r="Q111" s="931"/>
      <c r="R111" s="963"/>
      <c r="S111" s="963"/>
      <c r="T111" s="966"/>
      <c r="U111" s="931"/>
      <c r="V111" s="931"/>
      <c r="W111" s="931"/>
      <c r="X111" s="960"/>
    </row>
    <row r="112" spans="1:24 16380:16383" x14ac:dyDescent="0.25">
      <c r="A112" s="928">
        <v>8</v>
      </c>
      <c r="B112" s="913" t="s">
        <v>265</v>
      </c>
      <c r="C112" s="971" t="s">
        <v>395</v>
      </c>
      <c r="D112" s="170" t="s">
        <v>34</v>
      </c>
      <c r="E112" s="197">
        <v>85.6</v>
      </c>
      <c r="F112" s="607">
        <v>85.6</v>
      </c>
      <c r="G112" s="607">
        <v>33.6</v>
      </c>
      <c r="H112" s="607">
        <v>33.6</v>
      </c>
      <c r="I112" s="607">
        <v>33.6</v>
      </c>
      <c r="J112" s="591">
        <v>33.6</v>
      </c>
      <c r="K112" s="180"/>
      <c r="L112" s="106"/>
      <c r="M112" s="907" t="s">
        <v>396</v>
      </c>
      <c r="N112" s="907" t="s">
        <v>397</v>
      </c>
      <c r="O112" s="907" t="s">
        <v>398</v>
      </c>
      <c r="P112" s="907" t="s">
        <v>399</v>
      </c>
      <c r="Q112" s="907" t="s">
        <v>313</v>
      </c>
      <c r="R112" s="962">
        <v>130108</v>
      </c>
      <c r="S112" s="962">
        <v>125005</v>
      </c>
      <c r="T112" s="965"/>
      <c r="U112" s="907" t="s">
        <v>298</v>
      </c>
      <c r="V112" s="907" t="s">
        <v>298</v>
      </c>
      <c r="W112" s="907" t="s">
        <v>298</v>
      </c>
      <c r="X112" s="915">
        <v>255113</v>
      </c>
    </row>
    <row r="113" spans="1:24" x14ac:dyDescent="0.25">
      <c r="A113" s="928"/>
      <c r="B113" s="913"/>
      <c r="C113" s="971"/>
      <c r="D113" s="171" t="s">
        <v>35</v>
      </c>
      <c r="E113" s="113">
        <v>1327835000</v>
      </c>
      <c r="F113" s="200">
        <v>1218744000</v>
      </c>
      <c r="G113" s="200"/>
      <c r="H113" s="569"/>
      <c r="I113" s="200">
        <v>70321000</v>
      </c>
      <c r="J113" s="592">
        <v>1181571000</v>
      </c>
      <c r="K113" s="196"/>
      <c r="L113" s="100"/>
      <c r="M113" s="907"/>
      <c r="N113" s="907"/>
      <c r="O113" s="907"/>
      <c r="P113" s="907"/>
      <c r="Q113" s="907"/>
      <c r="R113" s="962"/>
      <c r="S113" s="962"/>
      <c r="T113" s="965"/>
      <c r="U113" s="907"/>
      <c r="V113" s="907"/>
      <c r="W113" s="907"/>
      <c r="X113" s="915"/>
    </row>
    <row r="114" spans="1:24" x14ac:dyDescent="0.25">
      <c r="A114" s="928"/>
      <c r="B114" s="913"/>
      <c r="C114" s="971"/>
      <c r="D114" s="172" t="s">
        <v>36</v>
      </c>
      <c r="E114" s="92">
        <v>0</v>
      </c>
      <c r="F114" s="573"/>
      <c r="G114" s="200"/>
      <c r="H114" s="200"/>
      <c r="I114" s="573">
        <v>0</v>
      </c>
      <c r="J114" s="594"/>
      <c r="K114" s="196"/>
      <c r="L114" s="106"/>
      <c r="M114" s="907"/>
      <c r="N114" s="907"/>
      <c r="O114" s="907"/>
      <c r="P114" s="907"/>
      <c r="Q114" s="907"/>
      <c r="R114" s="962"/>
      <c r="S114" s="962"/>
      <c r="T114" s="965"/>
      <c r="U114" s="907"/>
      <c r="V114" s="907"/>
      <c r="W114" s="907"/>
      <c r="X114" s="915"/>
    </row>
    <row r="115" spans="1:24" ht="15.75" thickBot="1" x14ac:dyDescent="0.3">
      <c r="A115" s="970"/>
      <c r="B115" s="917"/>
      <c r="C115" s="972"/>
      <c r="D115" s="173" t="s">
        <v>37</v>
      </c>
      <c r="E115" s="178">
        <v>238415399</v>
      </c>
      <c r="F115" s="595">
        <v>238415400</v>
      </c>
      <c r="G115" s="575"/>
      <c r="H115" s="575"/>
      <c r="I115" s="608">
        <v>68738322</v>
      </c>
      <c r="J115" s="597">
        <v>187834193</v>
      </c>
      <c r="K115" s="167"/>
      <c r="L115" s="106"/>
      <c r="M115" s="918"/>
      <c r="N115" s="918"/>
      <c r="O115" s="918"/>
      <c r="P115" s="918"/>
      <c r="Q115" s="918"/>
      <c r="R115" s="975"/>
      <c r="S115" s="975"/>
      <c r="T115" s="976"/>
      <c r="U115" s="918"/>
      <c r="V115" s="918"/>
      <c r="W115" s="918"/>
      <c r="X115" s="977"/>
    </row>
    <row r="116" spans="1:24" x14ac:dyDescent="0.25">
      <c r="A116" s="928">
        <v>9</v>
      </c>
      <c r="B116" s="913" t="s">
        <v>400</v>
      </c>
      <c r="C116" s="982" t="s">
        <v>401</v>
      </c>
      <c r="D116" s="170" t="s">
        <v>34</v>
      </c>
      <c r="E116" s="98">
        <v>53.03</v>
      </c>
      <c r="F116" s="579">
        <v>53.03</v>
      </c>
      <c r="G116" s="579"/>
      <c r="H116" s="579"/>
      <c r="I116" s="580">
        <v>0</v>
      </c>
      <c r="J116" s="609">
        <v>0.5</v>
      </c>
      <c r="K116" s="198"/>
      <c r="L116" s="106"/>
      <c r="M116" s="907" t="s">
        <v>402</v>
      </c>
      <c r="N116" s="907" t="s">
        <v>403</v>
      </c>
      <c r="O116" s="907" t="s">
        <v>403</v>
      </c>
      <c r="P116" s="907" t="s">
        <v>403</v>
      </c>
      <c r="Q116" s="907" t="s">
        <v>403</v>
      </c>
      <c r="R116" s="962" t="s">
        <v>404</v>
      </c>
      <c r="S116" s="962" t="s">
        <v>404</v>
      </c>
      <c r="T116" s="965"/>
      <c r="U116" s="907" t="s">
        <v>298</v>
      </c>
      <c r="V116" s="907" t="s">
        <v>298</v>
      </c>
      <c r="W116" s="907" t="s">
        <v>298</v>
      </c>
      <c r="X116" s="915" t="s">
        <v>405</v>
      </c>
    </row>
    <row r="117" spans="1:24" x14ac:dyDescent="0.25">
      <c r="A117" s="928"/>
      <c r="B117" s="913"/>
      <c r="C117" s="982"/>
      <c r="D117" s="171" t="s">
        <v>35</v>
      </c>
      <c r="E117" s="113">
        <v>2301446000</v>
      </c>
      <c r="F117" s="200">
        <v>2231519000</v>
      </c>
      <c r="G117" s="200"/>
      <c r="H117" s="569"/>
      <c r="I117" s="200">
        <v>75910000</v>
      </c>
      <c r="J117" s="592">
        <v>1625916000</v>
      </c>
      <c r="K117" s="166"/>
      <c r="L117" s="100"/>
      <c r="M117" s="907"/>
      <c r="N117" s="907"/>
      <c r="O117" s="907"/>
      <c r="P117" s="907"/>
      <c r="Q117" s="907"/>
      <c r="R117" s="962"/>
      <c r="S117" s="962"/>
      <c r="T117" s="965"/>
      <c r="U117" s="907"/>
      <c r="V117" s="907"/>
      <c r="W117" s="907"/>
      <c r="X117" s="915"/>
    </row>
    <row r="118" spans="1:24" x14ac:dyDescent="0.25">
      <c r="A118" s="928"/>
      <c r="B118" s="913"/>
      <c r="C118" s="982"/>
      <c r="D118" s="172" t="s">
        <v>36</v>
      </c>
      <c r="E118" s="91">
        <v>82</v>
      </c>
      <c r="F118" s="571">
        <v>82</v>
      </c>
      <c r="G118" s="571"/>
      <c r="H118" s="571"/>
      <c r="I118" s="573">
        <v>0.34</v>
      </c>
      <c r="J118" s="610">
        <v>0.1</v>
      </c>
      <c r="K118" s="198"/>
      <c r="L118" s="106"/>
      <c r="M118" s="907"/>
      <c r="N118" s="907"/>
      <c r="O118" s="907"/>
      <c r="P118" s="907"/>
      <c r="Q118" s="907"/>
      <c r="R118" s="962"/>
      <c r="S118" s="962"/>
      <c r="T118" s="965"/>
      <c r="U118" s="907"/>
      <c r="V118" s="907"/>
      <c r="W118" s="907"/>
      <c r="X118" s="915"/>
    </row>
    <row r="119" spans="1:24" ht="15.75" thickBot="1" x14ac:dyDescent="0.3">
      <c r="A119" s="970"/>
      <c r="B119" s="917"/>
      <c r="C119" s="983"/>
      <c r="D119" s="173" t="s">
        <v>37</v>
      </c>
      <c r="E119" s="199">
        <v>963554463.44813001</v>
      </c>
      <c r="F119" s="595">
        <v>963554463</v>
      </c>
      <c r="G119" s="575"/>
      <c r="H119" s="575"/>
      <c r="I119" s="611">
        <v>413715338.44813007</v>
      </c>
      <c r="J119" s="597">
        <v>681239572</v>
      </c>
      <c r="K119" s="167"/>
      <c r="L119" s="106"/>
      <c r="M119" s="907"/>
      <c r="N119" s="907"/>
      <c r="O119" s="907"/>
      <c r="P119" s="907"/>
      <c r="Q119" s="907"/>
      <c r="R119" s="962"/>
      <c r="S119" s="962"/>
      <c r="T119" s="976"/>
      <c r="U119" s="907"/>
      <c r="V119" s="907"/>
      <c r="W119" s="907"/>
      <c r="X119" s="915"/>
    </row>
    <row r="120" spans="1:24" x14ac:dyDescent="0.25">
      <c r="A120" s="980">
        <v>10</v>
      </c>
      <c r="B120" s="916" t="s">
        <v>273</v>
      </c>
      <c r="C120" s="981" t="s">
        <v>406</v>
      </c>
      <c r="D120" s="170" t="s">
        <v>34</v>
      </c>
      <c r="E120" s="195">
        <v>0.35</v>
      </c>
      <c r="F120" s="612">
        <v>0.35</v>
      </c>
      <c r="G120" s="612">
        <v>0</v>
      </c>
      <c r="H120" s="612">
        <v>0</v>
      </c>
      <c r="I120" s="613">
        <v>0</v>
      </c>
      <c r="J120" s="614">
        <v>0</v>
      </c>
      <c r="K120" s="166"/>
      <c r="L120" s="106"/>
      <c r="M120" s="906" t="s">
        <v>407</v>
      </c>
      <c r="N120" s="906" t="s">
        <v>403</v>
      </c>
      <c r="O120" s="906" t="s">
        <v>403</v>
      </c>
      <c r="P120" s="906" t="s">
        <v>403</v>
      </c>
      <c r="Q120" s="906" t="s">
        <v>403</v>
      </c>
      <c r="R120" s="978" t="s">
        <v>404</v>
      </c>
      <c r="S120" s="978" t="s">
        <v>404</v>
      </c>
      <c r="T120" s="979"/>
      <c r="U120" s="906" t="s">
        <v>298</v>
      </c>
      <c r="V120" s="906" t="s">
        <v>298</v>
      </c>
      <c r="W120" s="906" t="s">
        <v>298</v>
      </c>
      <c r="X120" s="973" t="s">
        <v>408</v>
      </c>
    </row>
    <row r="121" spans="1:24" x14ac:dyDescent="0.25">
      <c r="A121" s="928"/>
      <c r="B121" s="913"/>
      <c r="C121" s="982"/>
      <c r="D121" s="171" t="s">
        <v>35</v>
      </c>
      <c r="E121" s="115">
        <v>1913202000</v>
      </c>
      <c r="F121" s="615">
        <v>1292220000</v>
      </c>
      <c r="G121" s="200"/>
      <c r="H121" s="569"/>
      <c r="I121" s="569">
        <v>95696584</v>
      </c>
      <c r="J121" s="594">
        <v>1104146243</v>
      </c>
      <c r="K121" s="166"/>
      <c r="L121" s="100"/>
      <c r="M121" s="907"/>
      <c r="N121" s="907"/>
      <c r="O121" s="907"/>
      <c r="P121" s="907"/>
      <c r="Q121" s="907"/>
      <c r="R121" s="962"/>
      <c r="S121" s="962"/>
      <c r="T121" s="965"/>
      <c r="U121" s="907"/>
      <c r="V121" s="907"/>
      <c r="W121" s="907"/>
      <c r="X121" s="944"/>
    </row>
    <row r="122" spans="1:24" x14ac:dyDescent="0.25">
      <c r="A122" s="928"/>
      <c r="B122" s="913"/>
      <c r="C122" s="982"/>
      <c r="D122" s="172" t="s">
        <v>36</v>
      </c>
      <c r="E122" s="125">
        <v>0.25</v>
      </c>
      <c r="F122" s="616">
        <v>0.25850000000000001</v>
      </c>
      <c r="G122" s="616">
        <v>0</v>
      </c>
      <c r="H122" s="616">
        <v>0</v>
      </c>
      <c r="I122" s="617">
        <v>0</v>
      </c>
      <c r="J122" s="594">
        <v>0</v>
      </c>
      <c r="K122" s="194"/>
      <c r="L122" s="106"/>
      <c r="M122" s="907"/>
      <c r="N122" s="907"/>
      <c r="O122" s="907"/>
      <c r="P122" s="907"/>
      <c r="Q122" s="907"/>
      <c r="R122" s="962"/>
      <c r="S122" s="962"/>
      <c r="T122" s="965"/>
      <c r="U122" s="907"/>
      <c r="V122" s="907"/>
      <c r="W122" s="907"/>
      <c r="X122" s="944"/>
    </row>
    <row r="123" spans="1:24" ht="15.75" thickBot="1" x14ac:dyDescent="0.3">
      <c r="A123" s="970"/>
      <c r="B123" s="917"/>
      <c r="C123" s="983"/>
      <c r="D123" s="173" t="s">
        <v>37</v>
      </c>
      <c r="E123" s="178">
        <v>1319152591.0110195</v>
      </c>
      <c r="F123" s="618">
        <v>1319152591</v>
      </c>
      <c r="G123" s="575"/>
      <c r="H123" s="575"/>
      <c r="I123" s="608">
        <v>322858758.01101953</v>
      </c>
      <c r="J123" s="600">
        <v>962891410</v>
      </c>
      <c r="K123" s="167"/>
      <c r="L123" s="106"/>
      <c r="M123" s="918"/>
      <c r="N123" s="907"/>
      <c r="O123" s="907"/>
      <c r="P123" s="918"/>
      <c r="Q123" s="907"/>
      <c r="R123" s="975"/>
      <c r="S123" s="975"/>
      <c r="T123" s="976"/>
      <c r="U123" s="918"/>
      <c r="V123" s="918"/>
      <c r="W123" s="918"/>
      <c r="X123" s="974"/>
    </row>
    <row r="124" spans="1:24" x14ac:dyDescent="0.25">
      <c r="A124" s="980">
        <v>11</v>
      </c>
      <c r="B124" s="916" t="s">
        <v>277</v>
      </c>
      <c r="C124" s="981" t="s">
        <v>409</v>
      </c>
      <c r="D124" s="170" t="s">
        <v>34</v>
      </c>
      <c r="E124" s="193">
        <v>3.9</v>
      </c>
      <c r="F124" s="619">
        <v>3.9</v>
      </c>
      <c r="G124" s="590"/>
      <c r="H124" s="578"/>
      <c r="I124" s="580">
        <v>1.98</v>
      </c>
      <c r="J124" s="614">
        <v>2.4</v>
      </c>
      <c r="K124" s="166"/>
      <c r="L124" s="106"/>
      <c r="M124" s="906" t="s">
        <v>410</v>
      </c>
      <c r="N124" s="906" t="s">
        <v>411</v>
      </c>
      <c r="O124" s="906" t="s">
        <v>412</v>
      </c>
      <c r="P124" s="906" t="s">
        <v>413</v>
      </c>
      <c r="Q124" s="906" t="s">
        <v>414</v>
      </c>
      <c r="R124" s="978">
        <v>1304673</v>
      </c>
      <c r="S124" s="978">
        <v>1253509</v>
      </c>
      <c r="T124" s="996"/>
      <c r="U124" s="906" t="s">
        <v>298</v>
      </c>
      <c r="V124" s="906" t="s">
        <v>298</v>
      </c>
      <c r="W124" s="906" t="s">
        <v>298</v>
      </c>
      <c r="X124" s="973">
        <v>2558182</v>
      </c>
    </row>
    <row r="125" spans="1:24" x14ac:dyDescent="0.25">
      <c r="A125" s="928"/>
      <c r="B125" s="913"/>
      <c r="C125" s="982"/>
      <c r="D125" s="171" t="s">
        <v>35</v>
      </c>
      <c r="E125" s="115">
        <v>889196000</v>
      </c>
      <c r="F125" s="615">
        <v>589196000</v>
      </c>
      <c r="G125" s="200"/>
      <c r="H125" s="569"/>
      <c r="I125" s="569">
        <v>0</v>
      </c>
      <c r="J125" s="594">
        <v>263819000</v>
      </c>
      <c r="K125" s="166"/>
      <c r="L125" s="100"/>
      <c r="M125" s="907"/>
      <c r="N125" s="907"/>
      <c r="O125" s="907"/>
      <c r="P125" s="907"/>
      <c r="Q125" s="907"/>
      <c r="R125" s="962"/>
      <c r="S125" s="962"/>
      <c r="T125" s="997"/>
      <c r="U125" s="907"/>
      <c r="V125" s="907"/>
      <c r="W125" s="907"/>
      <c r="X125" s="944"/>
    </row>
    <row r="126" spans="1:24" x14ac:dyDescent="0.25">
      <c r="A126" s="928"/>
      <c r="B126" s="913"/>
      <c r="C126" s="982"/>
      <c r="D126" s="172" t="s">
        <v>36</v>
      </c>
      <c r="E126" s="126">
        <v>0</v>
      </c>
      <c r="F126" s="620"/>
      <c r="G126" s="620">
        <v>0</v>
      </c>
      <c r="H126" s="620">
        <v>0</v>
      </c>
      <c r="I126" s="620">
        <v>0</v>
      </c>
      <c r="J126" s="594"/>
      <c r="K126" s="166"/>
      <c r="L126" s="106"/>
      <c r="M126" s="907"/>
      <c r="N126" s="907"/>
      <c r="O126" s="907"/>
      <c r="P126" s="907"/>
      <c r="Q126" s="907"/>
      <c r="R126" s="962"/>
      <c r="S126" s="962"/>
      <c r="T126" s="997"/>
      <c r="U126" s="907"/>
      <c r="V126" s="907"/>
      <c r="W126" s="907"/>
      <c r="X126" s="944"/>
    </row>
    <row r="127" spans="1:24" ht="15.75" thickBot="1" x14ac:dyDescent="0.3">
      <c r="A127" s="970"/>
      <c r="B127" s="917"/>
      <c r="C127" s="983"/>
      <c r="D127" s="173" t="s">
        <v>37</v>
      </c>
      <c r="E127" s="178">
        <v>293270955.01102</v>
      </c>
      <c r="F127" s="618">
        <v>293270955</v>
      </c>
      <c r="G127" s="575"/>
      <c r="H127" s="575"/>
      <c r="I127" s="608">
        <v>67825832.011019528</v>
      </c>
      <c r="J127" s="600">
        <v>74588745</v>
      </c>
      <c r="K127" s="167"/>
      <c r="L127" s="106"/>
      <c r="M127" s="918"/>
      <c r="N127" s="918"/>
      <c r="O127" s="918"/>
      <c r="P127" s="918"/>
      <c r="Q127" s="918"/>
      <c r="R127" s="975"/>
      <c r="S127" s="975"/>
      <c r="T127" s="998"/>
      <c r="U127" s="918"/>
      <c r="V127" s="918"/>
      <c r="W127" s="918"/>
      <c r="X127" s="974"/>
    </row>
    <row r="128" spans="1:24" x14ac:dyDescent="0.25">
      <c r="A128" s="980">
        <v>12</v>
      </c>
      <c r="B128" s="916" t="s">
        <v>415</v>
      </c>
      <c r="C128" s="916" t="s">
        <v>416</v>
      </c>
      <c r="D128" s="110" t="s">
        <v>34</v>
      </c>
      <c r="E128" s="190"/>
      <c r="F128" s="190"/>
      <c r="G128" s="191"/>
      <c r="H128" s="191"/>
      <c r="I128" s="191"/>
      <c r="J128" s="192"/>
      <c r="K128" s="129"/>
      <c r="L128" s="130"/>
      <c r="M128" s="987" t="s">
        <v>417</v>
      </c>
      <c r="N128" s="987" t="s">
        <v>418</v>
      </c>
      <c r="O128" s="987" t="s">
        <v>225</v>
      </c>
      <c r="P128" s="990" t="s">
        <v>296</v>
      </c>
      <c r="Q128" s="987" t="s">
        <v>419</v>
      </c>
      <c r="R128" s="984">
        <v>6032.28</v>
      </c>
      <c r="S128" s="984">
        <v>5795.72</v>
      </c>
      <c r="T128" s="987"/>
      <c r="U128" s="990" t="s">
        <v>298</v>
      </c>
      <c r="V128" s="990" t="s">
        <v>298</v>
      </c>
      <c r="W128" s="990" t="s">
        <v>298</v>
      </c>
      <c r="X128" s="993">
        <v>11828</v>
      </c>
    </row>
    <row r="129" spans="1:24" x14ac:dyDescent="0.25">
      <c r="A129" s="928"/>
      <c r="B129" s="913"/>
      <c r="C129" s="913"/>
      <c r="D129" s="88" t="s">
        <v>35</v>
      </c>
      <c r="E129" s="131"/>
      <c r="F129" s="131"/>
      <c r="G129" s="131"/>
      <c r="H129" s="131"/>
      <c r="I129" s="131"/>
      <c r="J129" s="132"/>
      <c r="K129" s="133"/>
      <c r="L129" s="133"/>
      <c r="M129" s="988"/>
      <c r="N129" s="988"/>
      <c r="O129" s="988"/>
      <c r="P129" s="991"/>
      <c r="Q129" s="988"/>
      <c r="R129" s="985"/>
      <c r="S129" s="985"/>
      <c r="T129" s="988"/>
      <c r="U129" s="991"/>
      <c r="V129" s="991"/>
      <c r="W129" s="991"/>
      <c r="X129" s="994"/>
    </row>
    <row r="130" spans="1:24" x14ac:dyDescent="0.25">
      <c r="A130" s="928"/>
      <c r="B130" s="913"/>
      <c r="C130" s="913"/>
      <c r="D130" s="83" t="s">
        <v>36</v>
      </c>
      <c r="E130" s="127"/>
      <c r="F130" s="127"/>
      <c r="G130" s="128"/>
      <c r="H130" s="128"/>
      <c r="I130" s="128"/>
      <c r="J130" s="129"/>
      <c r="K130" s="129"/>
      <c r="L130" s="130"/>
      <c r="M130" s="988"/>
      <c r="N130" s="988"/>
      <c r="O130" s="988"/>
      <c r="P130" s="991"/>
      <c r="Q130" s="988"/>
      <c r="R130" s="985"/>
      <c r="S130" s="985"/>
      <c r="T130" s="988"/>
      <c r="U130" s="991"/>
      <c r="V130" s="991"/>
      <c r="W130" s="991"/>
      <c r="X130" s="994"/>
    </row>
    <row r="131" spans="1:24" ht="15.75" thickBot="1" x14ac:dyDescent="0.3">
      <c r="A131" s="970"/>
      <c r="B131" s="917"/>
      <c r="C131" s="917"/>
      <c r="D131" s="88" t="s">
        <v>37</v>
      </c>
      <c r="E131" s="131"/>
      <c r="F131" s="131"/>
      <c r="G131" s="131"/>
      <c r="H131" s="131"/>
      <c r="I131" s="131"/>
      <c r="J131" s="132"/>
      <c r="K131" s="133"/>
      <c r="L131" s="133"/>
      <c r="M131" s="989"/>
      <c r="N131" s="989"/>
      <c r="O131" s="989"/>
      <c r="P131" s="992"/>
      <c r="Q131" s="989"/>
      <c r="R131" s="986"/>
      <c r="S131" s="986"/>
      <c r="T131" s="989"/>
      <c r="U131" s="992"/>
      <c r="V131" s="992"/>
      <c r="W131" s="992"/>
      <c r="X131" s="995"/>
    </row>
    <row r="132" spans="1:24" x14ac:dyDescent="0.25">
      <c r="A132" s="980">
        <v>13</v>
      </c>
      <c r="B132" s="916" t="s">
        <v>420</v>
      </c>
      <c r="C132" s="916" t="s">
        <v>421</v>
      </c>
      <c r="D132" s="83" t="s">
        <v>34</v>
      </c>
      <c r="E132" s="127"/>
      <c r="F132" s="127"/>
      <c r="G132" s="128"/>
      <c r="H132" s="128"/>
      <c r="I132" s="128"/>
      <c r="J132" s="129"/>
      <c r="K132" s="129"/>
      <c r="L132" s="130"/>
      <c r="M132" s="987" t="s">
        <v>417</v>
      </c>
      <c r="N132" s="987" t="s">
        <v>418</v>
      </c>
      <c r="O132" s="987" t="s">
        <v>225</v>
      </c>
      <c r="P132" s="990" t="s">
        <v>296</v>
      </c>
      <c r="Q132" s="987" t="s">
        <v>419</v>
      </c>
      <c r="R132" s="984">
        <v>6032.79</v>
      </c>
      <c r="S132" s="984">
        <v>5796.21</v>
      </c>
      <c r="T132" s="987"/>
      <c r="U132" s="990" t="s">
        <v>298</v>
      </c>
      <c r="V132" s="990" t="s">
        <v>298</v>
      </c>
      <c r="W132" s="990" t="s">
        <v>298</v>
      </c>
      <c r="X132" s="993">
        <v>11829</v>
      </c>
    </row>
    <row r="133" spans="1:24" x14ac:dyDescent="0.25">
      <c r="A133" s="928"/>
      <c r="B133" s="913"/>
      <c r="C133" s="913"/>
      <c r="D133" s="88" t="s">
        <v>35</v>
      </c>
      <c r="E133" s="134"/>
      <c r="F133" s="135"/>
      <c r="G133" s="128"/>
      <c r="H133" s="128"/>
      <c r="I133" s="131"/>
      <c r="J133" s="132"/>
      <c r="K133" s="133"/>
      <c r="L133" s="133"/>
      <c r="M133" s="988"/>
      <c r="N133" s="988"/>
      <c r="O133" s="988"/>
      <c r="P133" s="991"/>
      <c r="Q133" s="988"/>
      <c r="R133" s="985"/>
      <c r="S133" s="985"/>
      <c r="T133" s="988"/>
      <c r="U133" s="991"/>
      <c r="V133" s="991"/>
      <c r="W133" s="991"/>
      <c r="X133" s="994"/>
    </row>
    <row r="134" spans="1:24" x14ac:dyDescent="0.25">
      <c r="A134" s="928"/>
      <c r="B134" s="913"/>
      <c r="C134" s="913"/>
      <c r="D134" s="83" t="s">
        <v>36</v>
      </c>
      <c r="E134" s="136"/>
      <c r="F134" s="127"/>
      <c r="G134" s="128"/>
      <c r="H134" s="128"/>
      <c r="I134" s="128"/>
      <c r="J134" s="129"/>
      <c r="K134" s="129"/>
      <c r="L134" s="130"/>
      <c r="M134" s="988"/>
      <c r="N134" s="988"/>
      <c r="O134" s="988"/>
      <c r="P134" s="991"/>
      <c r="Q134" s="988"/>
      <c r="R134" s="985"/>
      <c r="S134" s="985"/>
      <c r="T134" s="988"/>
      <c r="U134" s="991"/>
      <c r="V134" s="991"/>
      <c r="W134" s="991"/>
      <c r="X134" s="994"/>
    </row>
    <row r="135" spans="1:24" ht="15.75" thickBot="1" x14ac:dyDescent="0.3">
      <c r="A135" s="970"/>
      <c r="B135" s="917"/>
      <c r="C135" s="917"/>
      <c r="D135" s="102" t="s">
        <v>37</v>
      </c>
      <c r="E135" s="183"/>
      <c r="F135" s="183"/>
      <c r="G135" s="184"/>
      <c r="H135" s="184"/>
      <c r="I135" s="183"/>
      <c r="J135" s="185"/>
      <c r="K135" s="133"/>
      <c r="L135" s="133"/>
      <c r="M135" s="989"/>
      <c r="N135" s="989"/>
      <c r="O135" s="989"/>
      <c r="P135" s="992"/>
      <c r="Q135" s="989"/>
      <c r="R135" s="986"/>
      <c r="S135" s="986"/>
      <c r="T135" s="989"/>
      <c r="U135" s="992"/>
      <c r="V135" s="992"/>
      <c r="W135" s="992"/>
      <c r="X135" s="995"/>
    </row>
    <row r="136" spans="1:24" x14ac:dyDescent="0.25">
      <c r="A136" s="980">
        <v>14</v>
      </c>
      <c r="B136" s="916" t="s">
        <v>279</v>
      </c>
      <c r="C136" s="981" t="s">
        <v>456</v>
      </c>
      <c r="D136" s="170" t="s">
        <v>34</v>
      </c>
      <c r="E136" s="141">
        <v>0.85</v>
      </c>
      <c r="F136" s="621">
        <v>0.85</v>
      </c>
      <c r="G136" s="580"/>
      <c r="H136" s="581"/>
      <c r="I136" s="622">
        <v>0.72499999999999998</v>
      </c>
      <c r="J136" s="591">
        <v>0.74</v>
      </c>
      <c r="K136" s="179"/>
      <c r="L136" s="106"/>
      <c r="M136" s="916" t="s">
        <v>145</v>
      </c>
      <c r="N136" s="979" t="s">
        <v>422</v>
      </c>
      <c r="O136" s="979" t="s">
        <v>423</v>
      </c>
      <c r="P136" s="916" t="s">
        <v>424</v>
      </c>
      <c r="Q136" s="979" t="s">
        <v>425</v>
      </c>
      <c r="R136" s="1002">
        <v>198396</v>
      </c>
      <c r="S136" s="1002">
        <v>207629</v>
      </c>
      <c r="T136" s="916" t="s">
        <v>298</v>
      </c>
      <c r="U136" s="916" t="s">
        <v>298</v>
      </c>
      <c r="V136" s="916" t="s">
        <v>298</v>
      </c>
      <c r="W136" s="916" t="s">
        <v>298</v>
      </c>
      <c r="X136" s="925">
        <v>406025</v>
      </c>
    </row>
    <row r="137" spans="1:24" x14ac:dyDescent="0.25">
      <c r="A137" s="928"/>
      <c r="B137" s="913"/>
      <c r="C137" s="982"/>
      <c r="D137" s="171" t="s">
        <v>35</v>
      </c>
      <c r="E137" s="115">
        <v>224741500</v>
      </c>
      <c r="F137" s="615">
        <v>201441500</v>
      </c>
      <c r="G137" s="569"/>
      <c r="H137" s="569"/>
      <c r="I137" s="569">
        <v>17924500</v>
      </c>
      <c r="J137" s="623">
        <v>32590000</v>
      </c>
      <c r="K137" s="167"/>
      <c r="L137" s="100"/>
      <c r="M137" s="913"/>
      <c r="N137" s="965"/>
      <c r="O137" s="965"/>
      <c r="P137" s="913"/>
      <c r="Q137" s="965"/>
      <c r="R137" s="1003"/>
      <c r="S137" s="1003"/>
      <c r="T137" s="913"/>
      <c r="U137" s="913"/>
      <c r="V137" s="913"/>
      <c r="W137" s="913"/>
      <c r="X137" s="926"/>
    </row>
    <row r="138" spans="1:24" x14ac:dyDescent="0.25">
      <c r="A138" s="928"/>
      <c r="B138" s="913"/>
      <c r="C138" s="982"/>
      <c r="D138" s="172" t="s">
        <v>36</v>
      </c>
      <c r="E138" s="115">
        <v>0</v>
      </c>
      <c r="F138" s="615">
        <v>0</v>
      </c>
      <c r="G138" s="569"/>
      <c r="H138" s="569"/>
      <c r="I138" s="624">
        <v>0</v>
      </c>
      <c r="J138" s="625">
        <v>0</v>
      </c>
      <c r="K138" s="167"/>
      <c r="L138" s="106"/>
      <c r="M138" s="913"/>
      <c r="N138" s="965"/>
      <c r="O138" s="965"/>
      <c r="P138" s="913"/>
      <c r="Q138" s="965"/>
      <c r="R138" s="1003"/>
      <c r="S138" s="1003"/>
      <c r="T138" s="913"/>
      <c r="U138" s="913"/>
      <c r="V138" s="913"/>
      <c r="W138" s="913"/>
      <c r="X138" s="926"/>
    </row>
    <row r="139" spans="1:24" ht="15.75" thickBot="1" x14ac:dyDescent="0.3">
      <c r="A139" s="928"/>
      <c r="B139" s="913"/>
      <c r="C139" s="983"/>
      <c r="D139" s="171" t="s">
        <v>37</v>
      </c>
      <c r="E139" s="137">
        <v>97882867</v>
      </c>
      <c r="F139" s="615">
        <v>97882867</v>
      </c>
      <c r="G139" s="569"/>
      <c r="H139" s="569"/>
      <c r="I139" s="569">
        <v>22390866.5</v>
      </c>
      <c r="J139" s="623">
        <v>79009867</v>
      </c>
      <c r="K139" s="167"/>
      <c r="L139" s="106"/>
      <c r="M139" s="917"/>
      <c r="N139" s="976"/>
      <c r="O139" s="976"/>
      <c r="P139" s="917"/>
      <c r="Q139" s="976"/>
      <c r="R139" s="1004"/>
      <c r="S139" s="1004"/>
      <c r="T139" s="917"/>
      <c r="U139" s="917"/>
      <c r="V139" s="917"/>
      <c r="W139" s="917"/>
      <c r="X139" s="927"/>
    </row>
    <row r="140" spans="1:24" x14ac:dyDescent="0.25">
      <c r="A140" s="928"/>
      <c r="B140" s="913"/>
      <c r="C140" s="981" t="s">
        <v>457</v>
      </c>
      <c r="D140" s="172" t="s">
        <v>34</v>
      </c>
      <c r="E140" s="115">
        <v>0.85</v>
      </c>
      <c r="F140" s="615">
        <v>0.85</v>
      </c>
      <c r="G140" s="573"/>
      <c r="H140" s="569"/>
      <c r="I140" s="624">
        <v>0.72499999999999998</v>
      </c>
      <c r="J140" s="591">
        <v>0.74</v>
      </c>
      <c r="K140" s="179"/>
      <c r="L140" s="106"/>
      <c r="M140" s="916" t="s">
        <v>147</v>
      </c>
      <c r="N140" s="979" t="s">
        <v>426</v>
      </c>
      <c r="O140" s="979" t="s">
        <v>427</v>
      </c>
      <c r="P140" s="916" t="s">
        <v>296</v>
      </c>
      <c r="Q140" s="979" t="s">
        <v>428</v>
      </c>
      <c r="R140" s="999">
        <v>64</v>
      </c>
      <c r="S140" s="999">
        <v>45</v>
      </c>
      <c r="T140" s="916" t="s">
        <v>298</v>
      </c>
      <c r="U140" s="916" t="s">
        <v>298</v>
      </c>
      <c r="V140" s="916" t="s">
        <v>298</v>
      </c>
      <c r="W140" s="916" t="s">
        <v>298</v>
      </c>
      <c r="X140" s="925">
        <v>109</v>
      </c>
    </row>
    <row r="141" spans="1:24" x14ac:dyDescent="0.25">
      <c r="A141" s="928"/>
      <c r="B141" s="913"/>
      <c r="C141" s="982"/>
      <c r="D141" s="171" t="s">
        <v>35</v>
      </c>
      <c r="E141" s="115">
        <v>224741500</v>
      </c>
      <c r="F141" s="615">
        <v>201441500</v>
      </c>
      <c r="G141" s="569"/>
      <c r="H141" s="569"/>
      <c r="I141" s="569">
        <v>17924500</v>
      </c>
      <c r="J141" s="623">
        <v>32590000</v>
      </c>
      <c r="K141" s="167"/>
      <c r="L141" s="100"/>
      <c r="M141" s="913"/>
      <c r="N141" s="965"/>
      <c r="O141" s="965"/>
      <c r="P141" s="913"/>
      <c r="Q141" s="965"/>
      <c r="R141" s="1000"/>
      <c r="S141" s="1000"/>
      <c r="T141" s="913"/>
      <c r="U141" s="913"/>
      <c r="V141" s="913"/>
      <c r="W141" s="913"/>
      <c r="X141" s="926"/>
    </row>
    <row r="142" spans="1:24" x14ac:dyDescent="0.25">
      <c r="A142" s="928"/>
      <c r="B142" s="913"/>
      <c r="C142" s="982"/>
      <c r="D142" s="172" t="s">
        <v>36</v>
      </c>
      <c r="E142" s="115">
        <v>0</v>
      </c>
      <c r="F142" s="615">
        <v>0</v>
      </c>
      <c r="G142" s="569"/>
      <c r="H142" s="569"/>
      <c r="I142" s="624">
        <v>0</v>
      </c>
      <c r="J142" s="594">
        <v>0</v>
      </c>
      <c r="K142" s="180"/>
      <c r="L142" s="106"/>
      <c r="M142" s="913"/>
      <c r="N142" s="965"/>
      <c r="O142" s="965"/>
      <c r="P142" s="913"/>
      <c r="Q142" s="965"/>
      <c r="R142" s="1000"/>
      <c r="S142" s="1000"/>
      <c r="T142" s="913"/>
      <c r="U142" s="913"/>
      <c r="V142" s="913"/>
      <c r="W142" s="913"/>
      <c r="X142" s="926"/>
    </row>
    <row r="143" spans="1:24" ht="15.75" thickBot="1" x14ac:dyDescent="0.3">
      <c r="A143" s="928"/>
      <c r="B143" s="913"/>
      <c r="C143" s="983"/>
      <c r="D143" s="171" t="s">
        <v>37</v>
      </c>
      <c r="E143" s="138">
        <v>97882866.5</v>
      </c>
      <c r="F143" s="615">
        <v>97882866</v>
      </c>
      <c r="G143" s="569"/>
      <c r="H143" s="569"/>
      <c r="I143" s="569">
        <v>22390866.5</v>
      </c>
      <c r="J143" s="623">
        <v>79009866</v>
      </c>
      <c r="K143" s="181"/>
      <c r="L143" s="106"/>
      <c r="M143" s="917"/>
      <c r="N143" s="976"/>
      <c r="O143" s="976"/>
      <c r="P143" s="917"/>
      <c r="Q143" s="976"/>
      <c r="R143" s="1001"/>
      <c r="S143" s="1001"/>
      <c r="T143" s="917"/>
      <c r="U143" s="917"/>
      <c r="V143" s="917"/>
      <c r="W143" s="917"/>
      <c r="X143" s="927"/>
    </row>
    <row r="144" spans="1:24" x14ac:dyDescent="0.25">
      <c r="A144" s="928"/>
      <c r="B144" s="913"/>
      <c r="C144" s="1005" t="s">
        <v>38</v>
      </c>
      <c r="D144" s="186" t="s">
        <v>459</v>
      </c>
      <c r="E144" s="115">
        <v>1.7</v>
      </c>
      <c r="F144" s="625">
        <f t="shared" ref="F144:I144" si="0">+F136+F140</f>
        <v>1.7</v>
      </c>
      <c r="G144" s="625">
        <f t="shared" si="0"/>
        <v>0</v>
      </c>
      <c r="H144" s="625">
        <f t="shared" si="0"/>
        <v>0</v>
      </c>
      <c r="I144" s="625">
        <f t="shared" si="0"/>
        <v>1.45</v>
      </c>
      <c r="J144" s="625">
        <f>+J136+J140</f>
        <v>1.48</v>
      </c>
      <c r="K144" s="179"/>
      <c r="L144" s="106"/>
      <c r="M144" s="916"/>
      <c r="N144" s="916"/>
      <c r="O144" s="916"/>
      <c r="P144" s="916"/>
      <c r="Q144" s="916"/>
      <c r="R144" s="916"/>
      <c r="S144" s="916"/>
      <c r="T144" s="916"/>
      <c r="U144" s="916"/>
      <c r="V144" s="916"/>
      <c r="W144" s="916"/>
      <c r="X144" s="916"/>
    </row>
    <row r="145" spans="1:24" x14ac:dyDescent="0.25">
      <c r="A145" s="928"/>
      <c r="B145" s="913"/>
      <c r="C145" s="971"/>
      <c r="D145" s="187" t="s">
        <v>460</v>
      </c>
      <c r="E145" s="115">
        <v>449483000</v>
      </c>
      <c r="F145" s="615">
        <f>+F141+F137</f>
        <v>402883000</v>
      </c>
      <c r="G145" s="573"/>
      <c r="H145" s="569"/>
      <c r="I145" s="569">
        <v>35849000</v>
      </c>
      <c r="J145" s="623">
        <f>+J141+J137</f>
        <v>65180000</v>
      </c>
      <c r="K145" s="179"/>
      <c r="L145" s="106"/>
      <c r="M145" s="913"/>
      <c r="N145" s="913"/>
      <c r="O145" s="913"/>
      <c r="P145" s="913"/>
      <c r="Q145" s="913"/>
      <c r="R145" s="913"/>
      <c r="S145" s="913"/>
      <c r="T145" s="913"/>
      <c r="U145" s="913"/>
      <c r="V145" s="913"/>
      <c r="W145" s="913"/>
      <c r="X145" s="913"/>
    </row>
    <row r="146" spans="1:24" x14ac:dyDescent="0.25">
      <c r="A146" s="928"/>
      <c r="B146" s="913"/>
      <c r="C146" s="971"/>
      <c r="D146" s="186" t="s">
        <v>461</v>
      </c>
      <c r="E146" s="115"/>
      <c r="F146" s="615">
        <v>0</v>
      </c>
      <c r="G146" s="573"/>
      <c r="H146" s="569"/>
      <c r="I146" s="626"/>
      <c r="J146" s="594">
        <f>+J138+J142</f>
        <v>0</v>
      </c>
      <c r="K146" s="179"/>
      <c r="L146" s="106"/>
      <c r="M146" s="913"/>
      <c r="N146" s="913"/>
      <c r="O146" s="913"/>
      <c r="P146" s="913"/>
      <c r="Q146" s="913"/>
      <c r="R146" s="913"/>
      <c r="S146" s="913"/>
      <c r="T146" s="913"/>
      <c r="U146" s="913"/>
      <c r="V146" s="913"/>
      <c r="W146" s="913"/>
      <c r="X146" s="913"/>
    </row>
    <row r="147" spans="1:24" ht="15.75" thickBot="1" x14ac:dyDescent="0.3">
      <c r="A147" s="928"/>
      <c r="B147" s="913"/>
      <c r="C147" s="972"/>
      <c r="D147" s="188" t="s">
        <v>462</v>
      </c>
      <c r="E147" s="189">
        <v>195765733.5</v>
      </c>
      <c r="F147" s="618">
        <f>+F139+F143</f>
        <v>195765733</v>
      </c>
      <c r="G147" s="575"/>
      <c r="H147" s="575"/>
      <c r="I147" s="575">
        <v>44781733</v>
      </c>
      <c r="J147" s="627">
        <f>+J139+J143</f>
        <v>158019733</v>
      </c>
      <c r="K147" s="182"/>
      <c r="L147" s="100"/>
      <c r="M147" s="913"/>
      <c r="N147" s="913"/>
      <c r="O147" s="913"/>
      <c r="P147" s="913"/>
      <c r="Q147" s="913"/>
      <c r="R147" s="913"/>
      <c r="S147" s="913"/>
      <c r="T147" s="913"/>
      <c r="U147" s="913"/>
      <c r="V147" s="913"/>
      <c r="W147" s="913"/>
      <c r="X147" s="913"/>
    </row>
    <row r="148" spans="1:24" x14ac:dyDescent="0.25">
      <c r="A148" s="980">
        <v>15</v>
      </c>
      <c r="B148" s="916" t="s">
        <v>284</v>
      </c>
      <c r="C148" s="981" t="s">
        <v>429</v>
      </c>
      <c r="D148" s="170" t="s">
        <v>34</v>
      </c>
      <c r="E148" s="141">
        <v>4</v>
      </c>
      <c r="F148" s="621">
        <v>4</v>
      </c>
      <c r="G148" s="621"/>
      <c r="H148" s="628"/>
      <c r="I148" s="621">
        <v>4</v>
      </c>
      <c r="J148" s="629">
        <v>4</v>
      </c>
      <c r="K148" s="175"/>
      <c r="L148" s="139"/>
      <c r="M148" s="1006" t="s">
        <v>435</v>
      </c>
      <c r="N148" s="1009" t="s">
        <v>430</v>
      </c>
      <c r="O148" s="1012" t="s">
        <v>431</v>
      </c>
      <c r="P148" s="1012" t="s">
        <v>436</v>
      </c>
      <c r="Q148" s="1015" t="s">
        <v>437</v>
      </c>
      <c r="R148" s="979">
        <v>3861626</v>
      </c>
      <c r="S148" s="979">
        <v>4118375</v>
      </c>
      <c r="T148" s="979" t="s">
        <v>432</v>
      </c>
      <c r="U148" s="979" t="s">
        <v>433</v>
      </c>
      <c r="V148" s="979" t="s">
        <v>438</v>
      </c>
      <c r="W148" s="979" t="s">
        <v>434</v>
      </c>
      <c r="X148" s="925">
        <v>7980001</v>
      </c>
    </row>
    <row r="149" spans="1:24" x14ac:dyDescent="0.25">
      <c r="A149" s="928"/>
      <c r="B149" s="913"/>
      <c r="C149" s="982"/>
      <c r="D149" s="171" t="s">
        <v>35</v>
      </c>
      <c r="E149" s="115">
        <v>597479000</v>
      </c>
      <c r="F149" s="615">
        <v>544079000</v>
      </c>
      <c r="G149" s="615"/>
      <c r="H149" s="630"/>
      <c r="I149" s="615">
        <v>135263017</v>
      </c>
      <c r="J149" s="623">
        <v>320991244</v>
      </c>
      <c r="K149" s="176"/>
      <c r="L149" s="100"/>
      <c r="M149" s="1007"/>
      <c r="N149" s="1010"/>
      <c r="O149" s="1013"/>
      <c r="P149" s="1013"/>
      <c r="Q149" s="1016"/>
      <c r="R149" s="965"/>
      <c r="S149" s="965"/>
      <c r="T149" s="965"/>
      <c r="U149" s="965"/>
      <c r="V149" s="965"/>
      <c r="W149" s="965"/>
      <c r="X149" s="926"/>
    </row>
    <row r="150" spans="1:24" x14ac:dyDescent="0.25">
      <c r="A150" s="928"/>
      <c r="B150" s="913"/>
      <c r="C150" s="982"/>
      <c r="D150" s="172" t="s">
        <v>36</v>
      </c>
      <c r="E150" s="115">
        <v>0</v>
      </c>
      <c r="F150" s="615">
        <v>0</v>
      </c>
      <c r="G150" s="615"/>
      <c r="H150" s="631"/>
      <c r="I150" s="626">
        <v>0</v>
      </c>
      <c r="J150" s="623">
        <v>0</v>
      </c>
      <c r="K150" s="176"/>
      <c r="L150" s="106"/>
      <c r="M150" s="1007"/>
      <c r="N150" s="1010"/>
      <c r="O150" s="1013"/>
      <c r="P150" s="1013"/>
      <c r="Q150" s="1016"/>
      <c r="R150" s="965"/>
      <c r="S150" s="965"/>
      <c r="T150" s="965"/>
      <c r="U150" s="965"/>
      <c r="V150" s="965"/>
      <c r="W150" s="965"/>
      <c r="X150" s="926"/>
    </row>
    <row r="151" spans="1:24" ht="15.75" thickBot="1" x14ac:dyDescent="0.3">
      <c r="A151" s="970"/>
      <c r="B151" s="917"/>
      <c r="C151" s="983"/>
      <c r="D151" s="173" t="s">
        <v>37</v>
      </c>
      <c r="E151" s="115">
        <v>136256145.76330301</v>
      </c>
      <c r="F151" s="618">
        <v>133685813</v>
      </c>
      <c r="G151" s="632"/>
      <c r="H151" s="633"/>
      <c r="I151" s="608">
        <v>89371243.228419304</v>
      </c>
      <c r="J151" s="627">
        <v>117259935</v>
      </c>
      <c r="K151" s="177"/>
      <c r="L151" s="108"/>
      <c r="M151" s="1008"/>
      <c r="N151" s="1011"/>
      <c r="O151" s="1014"/>
      <c r="P151" s="1014"/>
      <c r="Q151" s="1017"/>
      <c r="R151" s="976"/>
      <c r="S151" s="976"/>
      <c r="T151" s="976"/>
      <c r="U151" s="976"/>
      <c r="V151" s="976"/>
      <c r="W151" s="976"/>
      <c r="X151" s="927"/>
    </row>
    <row r="152" spans="1:24" x14ac:dyDescent="0.25">
      <c r="A152" s="980">
        <v>16</v>
      </c>
      <c r="B152" s="916" t="s">
        <v>141</v>
      </c>
      <c r="C152" s="916"/>
      <c r="D152" s="110" t="s">
        <v>34</v>
      </c>
      <c r="E152" s="137">
        <v>100</v>
      </c>
      <c r="F152" s="634">
        <v>100</v>
      </c>
      <c r="G152" s="634"/>
      <c r="H152" s="635"/>
      <c r="I152" s="634">
        <v>0</v>
      </c>
      <c r="J152" s="634">
        <v>0</v>
      </c>
      <c r="K152" s="141"/>
      <c r="L152" s="105"/>
      <c r="M152" s="1006"/>
      <c r="N152" s="1009"/>
      <c r="O152" s="1012"/>
      <c r="P152" s="1012"/>
      <c r="Q152" s="1015"/>
      <c r="R152" s="979"/>
      <c r="S152" s="979"/>
      <c r="T152" s="979"/>
      <c r="U152" s="979"/>
      <c r="V152" s="979"/>
      <c r="W152" s="979"/>
      <c r="X152" s="925"/>
    </row>
    <row r="153" spans="1:24" x14ac:dyDescent="0.25">
      <c r="A153" s="928"/>
      <c r="B153" s="913"/>
      <c r="C153" s="913"/>
      <c r="D153" s="88" t="s">
        <v>35</v>
      </c>
      <c r="E153" s="115">
        <v>550218000</v>
      </c>
      <c r="F153" s="615">
        <v>550218000</v>
      </c>
      <c r="G153" s="615"/>
      <c r="H153" s="630"/>
      <c r="I153" s="615">
        <v>0</v>
      </c>
      <c r="J153" s="615">
        <v>0</v>
      </c>
      <c r="K153" s="115"/>
      <c r="L153" s="100"/>
      <c r="M153" s="1007"/>
      <c r="N153" s="1010"/>
      <c r="O153" s="1013"/>
      <c r="P153" s="1013"/>
      <c r="Q153" s="1016"/>
      <c r="R153" s="965"/>
      <c r="S153" s="965"/>
      <c r="T153" s="965"/>
      <c r="U153" s="965"/>
      <c r="V153" s="965"/>
      <c r="W153" s="965"/>
      <c r="X153" s="926"/>
    </row>
    <row r="154" spans="1:24" x14ac:dyDescent="0.25">
      <c r="A154" s="928"/>
      <c r="B154" s="913"/>
      <c r="C154" s="913"/>
      <c r="D154" s="83" t="s">
        <v>36</v>
      </c>
      <c r="E154" s="115"/>
      <c r="F154" s="615"/>
      <c r="G154" s="615"/>
      <c r="H154" s="631"/>
      <c r="I154" s="615">
        <v>0</v>
      </c>
      <c r="J154" s="615"/>
      <c r="K154" s="115"/>
      <c r="L154" s="106"/>
      <c r="M154" s="1007"/>
      <c r="N154" s="1010"/>
      <c r="O154" s="1013"/>
      <c r="P154" s="1013"/>
      <c r="Q154" s="1016"/>
      <c r="R154" s="965"/>
      <c r="S154" s="965"/>
      <c r="T154" s="965"/>
      <c r="U154" s="965"/>
      <c r="V154" s="965"/>
      <c r="W154" s="965"/>
      <c r="X154" s="926"/>
    </row>
    <row r="155" spans="1:24" ht="15.75" thickBot="1" x14ac:dyDescent="0.3">
      <c r="A155" s="970"/>
      <c r="B155" s="917"/>
      <c r="C155" s="917"/>
      <c r="D155" s="88" t="s">
        <v>37</v>
      </c>
      <c r="E155" s="140"/>
      <c r="F155" s="632"/>
      <c r="G155" s="632"/>
      <c r="H155" s="633"/>
      <c r="I155" s="632">
        <v>0</v>
      </c>
      <c r="J155" s="632"/>
      <c r="K155" s="140"/>
      <c r="L155" s="108"/>
      <c r="M155" s="1008"/>
      <c r="N155" s="1011"/>
      <c r="O155" s="1014"/>
      <c r="P155" s="1014"/>
      <c r="Q155" s="1017"/>
      <c r="R155" s="976"/>
      <c r="S155" s="976"/>
      <c r="T155" s="976"/>
      <c r="U155" s="976"/>
      <c r="V155" s="976"/>
      <c r="W155" s="976"/>
      <c r="X155" s="927"/>
    </row>
    <row r="156" spans="1:24" ht="24" x14ac:dyDescent="0.25">
      <c r="A156" s="1018" t="s">
        <v>39</v>
      </c>
      <c r="B156" s="1019"/>
      <c r="C156" s="1020"/>
      <c r="D156" s="142" t="s">
        <v>102</v>
      </c>
      <c r="E156" s="143">
        <f>+E9+E13+E17+E85+E89+E113+E117+E121+E125+E145+E149+E153+E109+E81</f>
        <v>23732627000.145924</v>
      </c>
      <c r="F156" s="143">
        <f>+F9+F13+F17+F85+F89+F113+F117+F121+F125+F145+F149+F153+F109+F81</f>
        <v>23732627000</v>
      </c>
      <c r="G156" s="143">
        <v>0</v>
      </c>
      <c r="H156" s="143">
        <v>0</v>
      </c>
      <c r="I156" s="143">
        <f>+I9+I13+I17+I85+I89+I113+I117+I121+I125+I145+I149+I153</f>
        <v>1465687101</v>
      </c>
      <c r="J156" s="143">
        <f>+J9+J13+J17+J85+J89+J113+J117+J121+J125+J145+J149+J153+J109+J81</f>
        <v>14276935640</v>
      </c>
      <c r="K156" s="144"/>
      <c r="L156" s="144"/>
      <c r="M156" s="1024"/>
      <c r="N156" s="1025"/>
      <c r="O156" s="1025"/>
      <c r="P156" s="1025"/>
      <c r="Q156" s="1025"/>
      <c r="R156" s="1025"/>
      <c r="S156" s="1025"/>
      <c r="T156" s="1025"/>
      <c r="U156" s="1025"/>
      <c r="V156" s="1025"/>
      <c r="W156" s="1025"/>
      <c r="X156" s="1026"/>
    </row>
    <row r="157" spans="1:24" ht="24" x14ac:dyDescent="0.25">
      <c r="A157" s="1018"/>
      <c r="B157" s="1019"/>
      <c r="C157" s="1020"/>
      <c r="D157" s="145" t="s">
        <v>101</v>
      </c>
      <c r="E157" s="146">
        <f>+E11+E15+E19+E87+E91+E115+E119+E123+E127+E147+E151+E83+E111</f>
        <v>15882379259.671745</v>
      </c>
      <c r="F157" s="146">
        <f>+F11+F15+F19+F87+F91+F115+F119+F123+F127+F147+F151+F83+F111</f>
        <v>15864153627</v>
      </c>
      <c r="G157" s="146">
        <v>0</v>
      </c>
      <c r="H157" s="146">
        <v>0</v>
      </c>
      <c r="I157" s="146">
        <f>+I11+I15+I19+I87+I91+I115+I119+I123+I127+I147+I151</f>
        <v>1323181074.7096083</v>
      </c>
      <c r="J157" s="146">
        <f>+J11+J15+J19+J87+J91+J115+J119+J123+J127+J147+J151+J83+J111</f>
        <v>9021088577</v>
      </c>
      <c r="K157" s="147"/>
      <c r="L157" s="147"/>
      <c r="M157" s="1024"/>
      <c r="N157" s="1025"/>
      <c r="O157" s="1025"/>
      <c r="P157" s="1025"/>
      <c r="Q157" s="1025"/>
      <c r="R157" s="1025"/>
      <c r="S157" s="1025"/>
      <c r="T157" s="1025"/>
      <c r="U157" s="1025"/>
      <c r="V157" s="1025"/>
      <c r="W157" s="1025"/>
      <c r="X157" s="1026"/>
    </row>
    <row r="158" spans="1:24" ht="24.75" thickBot="1" x14ac:dyDescent="0.3">
      <c r="A158" s="1021"/>
      <c r="B158" s="1022"/>
      <c r="C158" s="1023"/>
      <c r="D158" s="148" t="s">
        <v>100</v>
      </c>
      <c r="E158" s="149">
        <v>6653265434.1248655</v>
      </c>
      <c r="F158" s="149">
        <v>6653265434.1248655</v>
      </c>
      <c r="G158" s="149">
        <v>6653265434.1248655</v>
      </c>
      <c r="H158" s="149">
        <v>6653265434.1248655</v>
      </c>
      <c r="I158" s="149">
        <v>6653265434.1248655</v>
      </c>
      <c r="J158" s="149">
        <v>6653265434.1248703</v>
      </c>
      <c r="K158" s="150"/>
      <c r="L158" s="150"/>
      <c r="M158" s="1027"/>
      <c r="N158" s="1028"/>
      <c r="O158" s="1028"/>
      <c r="P158" s="1028"/>
      <c r="Q158" s="1028"/>
      <c r="R158" s="1028"/>
      <c r="S158" s="1028"/>
      <c r="T158" s="1028"/>
      <c r="U158" s="1028"/>
      <c r="V158" s="1028"/>
      <c r="W158" s="1028"/>
      <c r="X158" s="1029"/>
    </row>
    <row r="159" spans="1:24" x14ac:dyDescent="0.25">
      <c r="A159" s="70"/>
      <c r="B159" s="70"/>
      <c r="C159" s="70"/>
      <c r="D159" s="70"/>
      <c r="E159" s="71"/>
      <c r="F159" s="71"/>
      <c r="G159" s="71"/>
      <c r="H159" s="71"/>
      <c r="I159" s="71"/>
      <c r="J159" s="70"/>
      <c r="K159" s="70"/>
      <c r="L159" s="70"/>
      <c r="M159" s="70"/>
      <c r="N159" s="70"/>
      <c r="O159" s="70"/>
      <c r="P159" s="70"/>
      <c r="Q159" s="70"/>
      <c r="R159" s="70"/>
      <c r="S159" s="70"/>
      <c r="T159" s="70"/>
      <c r="U159" s="70"/>
      <c r="V159" s="70"/>
      <c r="W159" s="70"/>
      <c r="X159" s="70"/>
    </row>
    <row r="160" spans="1:24" ht="18" x14ac:dyDescent="0.25">
      <c r="A160" s="70"/>
      <c r="B160" s="70"/>
      <c r="C160" s="70"/>
      <c r="D160" s="70"/>
      <c r="E160" s="72"/>
      <c r="F160" s="72"/>
      <c r="G160" s="72"/>
      <c r="H160" s="72"/>
      <c r="I160" s="72"/>
      <c r="J160" s="72"/>
      <c r="K160" s="70"/>
      <c r="L160" s="70"/>
      <c r="M160" s="70"/>
      <c r="N160" s="70"/>
      <c r="O160" s="70"/>
      <c r="P160" s="73"/>
      <c r="Q160" s="73"/>
      <c r="R160" s="73"/>
      <c r="S160" s="73"/>
      <c r="T160" s="73"/>
      <c r="U160" s="74"/>
      <c r="V160" s="74"/>
      <c r="W160" s="74"/>
      <c r="X160" s="74"/>
    </row>
    <row r="161" spans="1:24" ht="18" x14ac:dyDescent="0.25">
      <c r="A161" s="75" t="s">
        <v>126</v>
      </c>
      <c r="B161" s="70"/>
      <c r="C161" s="70"/>
      <c r="D161" s="70"/>
      <c r="E161" s="71"/>
      <c r="F161" s="71"/>
      <c r="G161" s="71"/>
      <c r="H161" s="71"/>
      <c r="I161" s="71"/>
      <c r="J161" s="70"/>
      <c r="K161" s="70"/>
      <c r="L161" s="70"/>
      <c r="M161" s="70"/>
      <c r="N161" s="70"/>
      <c r="O161" s="70"/>
      <c r="P161" s="73"/>
      <c r="Q161" s="73"/>
      <c r="R161" s="73"/>
      <c r="S161" s="73"/>
      <c r="T161" s="73"/>
      <c r="U161" s="76"/>
      <c r="V161" s="76"/>
      <c r="W161" s="76"/>
      <c r="X161" s="76"/>
    </row>
    <row r="162" spans="1:24" ht="18" x14ac:dyDescent="0.25">
      <c r="A162" s="151" t="s">
        <v>127</v>
      </c>
      <c r="B162" s="1030" t="s">
        <v>128</v>
      </c>
      <c r="C162" s="1031"/>
      <c r="D162" s="1032"/>
      <c r="E162" s="1033" t="s">
        <v>129</v>
      </c>
      <c r="F162" s="1034"/>
      <c r="G162" s="1035"/>
      <c r="H162" s="70"/>
      <c r="I162" s="70"/>
      <c r="J162" s="70"/>
      <c r="K162" s="70"/>
      <c r="L162" s="70"/>
      <c r="M162" s="70"/>
      <c r="N162" s="70"/>
      <c r="O162" s="70"/>
      <c r="P162" s="73"/>
      <c r="Q162" s="73"/>
      <c r="R162" s="73"/>
      <c r="S162" s="73"/>
      <c r="T162" s="73"/>
      <c r="U162" s="73"/>
      <c r="V162" s="73"/>
      <c r="W162" s="73"/>
      <c r="X162" s="73"/>
    </row>
    <row r="163" spans="1:24" x14ac:dyDescent="0.25">
      <c r="A163" s="152">
        <v>11</v>
      </c>
      <c r="B163" s="1036" t="s">
        <v>130</v>
      </c>
      <c r="C163" s="1037"/>
      <c r="D163" s="1038"/>
      <c r="E163" s="1036" t="s">
        <v>132</v>
      </c>
      <c r="F163" s="1037"/>
      <c r="G163" s="1038"/>
      <c r="H163" s="70"/>
      <c r="I163" s="70"/>
      <c r="J163" s="70"/>
      <c r="K163" s="70"/>
      <c r="L163" s="70"/>
      <c r="M163" s="70"/>
      <c r="N163" s="70"/>
      <c r="O163" s="70"/>
      <c r="P163" s="70"/>
      <c r="Q163" s="70"/>
      <c r="R163" s="70"/>
      <c r="S163" s="70"/>
      <c r="T163" s="70"/>
      <c r="U163" s="70"/>
      <c r="V163" s="70"/>
      <c r="W163" s="70"/>
      <c r="X163" s="70"/>
    </row>
    <row r="164" spans="1:24" x14ac:dyDescent="0.25">
      <c r="F164" s="67"/>
      <c r="K164" s="67"/>
    </row>
    <row r="165" spans="1:24" x14ac:dyDescent="0.25">
      <c r="F165" s="67"/>
      <c r="K165" s="67"/>
    </row>
    <row r="166" spans="1:24" x14ac:dyDescent="0.25">
      <c r="E166" s="77"/>
      <c r="F166" s="77"/>
      <c r="G166" s="77"/>
      <c r="H166" s="77"/>
      <c r="I166" s="77"/>
      <c r="J166" s="77"/>
      <c r="K166" s="67"/>
    </row>
    <row r="167" spans="1:24" ht="15.75" x14ac:dyDescent="0.25">
      <c r="E167" s="78"/>
      <c r="F167" s="67"/>
      <c r="K167" s="67"/>
    </row>
    <row r="168" spans="1:24" x14ac:dyDescent="0.25">
      <c r="F168" s="67"/>
      <c r="K168" s="67"/>
    </row>
    <row r="169" spans="1:24" x14ac:dyDescent="0.25">
      <c r="E169" s="77"/>
      <c r="F169" s="77"/>
      <c r="G169" s="77"/>
      <c r="H169" s="77"/>
      <c r="I169" s="77"/>
      <c r="K169" s="67"/>
    </row>
    <row r="170" spans="1:24" x14ac:dyDescent="0.25">
      <c r="F170" s="67"/>
      <c r="K170" s="67"/>
    </row>
    <row r="171" spans="1:24" x14ac:dyDescent="0.25">
      <c r="F171" s="67"/>
      <c r="K171" s="67"/>
    </row>
    <row r="172" spans="1:24" x14ac:dyDescent="0.25">
      <c r="F172" s="67"/>
      <c r="K172" s="67"/>
    </row>
    <row r="173" spans="1:24" x14ac:dyDescent="0.25">
      <c r="F173" s="67"/>
      <c r="K173" s="67"/>
    </row>
    <row r="174" spans="1:24" x14ac:dyDescent="0.25">
      <c r="F174" s="67"/>
      <c r="K174" s="67"/>
    </row>
    <row r="175" spans="1:24" x14ac:dyDescent="0.25">
      <c r="F175" s="67"/>
      <c r="K175" s="67"/>
    </row>
    <row r="176" spans="1:24" x14ac:dyDescent="0.25">
      <c r="F176" s="67"/>
      <c r="K176" s="67"/>
    </row>
    <row r="177" spans="6:11" x14ac:dyDescent="0.25">
      <c r="F177" s="67"/>
      <c r="K177" s="67"/>
    </row>
    <row r="178" spans="6:11" x14ac:dyDescent="0.25">
      <c r="F178" s="67"/>
      <c r="K178" s="67"/>
    </row>
    <row r="179" spans="6:11" x14ac:dyDescent="0.25">
      <c r="F179" s="67"/>
      <c r="K179" s="67"/>
    </row>
    <row r="180" spans="6:11" x14ac:dyDescent="0.25">
      <c r="F180" s="67"/>
      <c r="K180" s="67"/>
    </row>
    <row r="181" spans="6:11" x14ac:dyDescent="0.25">
      <c r="F181" s="67"/>
      <c r="K181" s="67"/>
    </row>
    <row r="182" spans="6:11" x14ac:dyDescent="0.25">
      <c r="F182" s="67"/>
      <c r="K182" s="67"/>
    </row>
    <row r="183" spans="6:11" x14ac:dyDescent="0.25">
      <c r="F183" s="67"/>
      <c r="K183" s="67"/>
    </row>
    <row r="184" spans="6:11" x14ac:dyDescent="0.25">
      <c r="F184" s="67"/>
      <c r="K184" s="67"/>
    </row>
    <row r="185" spans="6:11" x14ac:dyDescent="0.25">
      <c r="F185" s="67"/>
      <c r="K185" s="67"/>
    </row>
    <row r="186" spans="6:11" x14ac:dyDescent="0.25">
      <c r="F186" s="67"/>
      <c r="K186" s="67"/>
    </row>
    <row r="187" spans="6:11" x14ac:dyDescent="0.25">
      <c r="F187" s="67"/>
      <c r="K187" s="67"/>
    </row>
    <row r="188" spans="6:11" x14ac:dyDescent="0.25">
      <c r="F188" s="67"/>
      <c r="K188" s="67"/>
    </row>
    <row r="189" spans="6:11" x14ac:dyDescent="0.25">
      <c r="F189" s="67"/>
      <c r="K189" s="67"/>
    </row>
    <row r="190" spans="6:11" x14ac:dyDescent="0.25">
      <c r="F190" s="67"/>
      <c r="K190" s="67"/>
    </row>
    <row r="191" spans="6:11" x14ac:dyDescent="0.25">
      <c r="F191" s="67"/>
      <c r="K191" s="67"/>
    </row>
    <row r="192" spans="6:11" x14ac:dyDescent="0.25">
      <c r="F192" s="67"/>
      <c r="K192" s="67"/>
    </row>
    <row r="193" spans="6:11" x14ac:dyDescent="0.25">
      <c r="F193" s="67"/>
      <c r="K193" s="67"/>
    </row>
    <row r="194" spans="6:11" x14ac:dyDescent="0.25">
      <c r="F194" s="67"/>
      <c r="K194" s="67"/>
    </row>
    <row r="195" spans="6:11" x14ac:dyDescent="0.25">
      <c r="F195" s="67"/>
      <c r="K195" s="67"/>
    </row>
    <row r="196" spans="6:11" x14ac:dyDescent="0.25">
      <c r="F196" s="67"/>
      <c r="K196" s="67"/>
    </row>
    <row r="197" spans="6:11" x14ac:dyDescent="0.25">
      <c r="F197" s="67"/>
      <c r="K197" s="67"/>
    </row>
    <row r="198" spans="6:11" x14ac:dyDescent="0.25">
      <c r="F198" s="67"/>
      <c r="K198" s="67"/>
    </row>
    <row r="199" spans="6:11" x14ac:dyDescent="0.25">
      <c r="F199" s="67"/>
      <c r="K199" s="67"/>
    </row>
    <row r="200" spans="6:11" x14ac:dyDescent="0.25">
      <c r="F200" s="67"/>
      <c r="K200" s="67"/>
    </row>
    <row r="201" spans="6:11" x14ac:dyDescent="0.25">
      <c r="F201" s="67"/>
      <c r="K201" s="67"/>
    </row>
    <row r="202" spans="6:11" x14ac:dyDescent="0.25">
      <c r="F202" s="67"/>
      <c r="K202" s="67"/>
    </row>
    <row r="203" spans="6:11" x14ac:dyDescent="0.25">
      <c r="F203" s="67"/>
      <c r="K203" s="67"/>
    </row>
    <row r="204" spans="6:11" x14ac:dyDescent="0.25">
      <c r="F204" s="67"/>
      <c r="K204" s="67"/>
    </row>
    <row r="205" spans="6:11" x14ac:dyDescent="0.25">
      <c r="F205" s="67"/>
      <c r="K205" s="67"/>
    </row>
    <row r="206" spans="6:11" x14ac:dyDescent="0.25">
      <c r="F206" s="67"/>
      <c r="K206" s="67"/>
    </row>
    <row r="207" spans="6:11" x14ac:dyDescent="0.25">
      <c r="F207" s="67"/>
      <c r="K207" s="67"/>
    </row>
    <row r="208" spans="6:11" x14ac:dyDescent="0.25">
      <c r="F208" s="67"/>
      <c r="K208" s="67"/>
    </row>
    <row r="209" spans="6:11" x14ac:dyDescent="0.25">
      <c r="F209" s="67"/>
      <c r="K209" s="67"/>
    </row>
    <row r="210" spans="6:11" x14ac:dyDescent="0.25">
      <c r="F210" s="67"/>
      <c r="K210" s="67"/>
    </row>
    <row r="211" spans="6:11" x14ac:dyDescent="0.25">
      <c r="F211" s="67"/>
      <c r="K211" s="67"/>
    </row>
    <row r="212" spans="6:11" x14ac:dyDescent="0.25">
      <c r="F212" s="67"/>
      <c r="K212" s="67"/>
    </row>
    <row r="213" spans="6:11" x14ac:dyDescent="0.25">
      <c r="F213" s="67"/>
      <c r="K213" s="67"/>
    </row>
    <row r="214" spans="6:11" x14ac:dyDescent="0.25">
      <c r="F214" s="67"/>
      <c r="K214" s="67"/>
    </row>
    <row r="215" spans="6:11" x14ac:dyDescent="0.25">
      <c r="F215" s="67"/>
      <c r="K215" s="67"/>
    </row>
    <row r="216" spans="6:11" x14ac:dyDescent="0.25">
      <c r="F216" s="67"/>
      <c r="K216" s="67"/>
    </row>
    <row r="217" spans="6:11" x14ac:dyDescent="0.25">
      <c r="F217" s="67"/>
      <c r="K217" s="67"/>
    </row>
    <row r="218" spans="6:11" x14ac:dyDescent="0.25">
      <c r="F218" s="67"/>
      <c r="K218" s="67"/>
    </row>
    <row r="219" spans="6:11" x14ac:dyDescent="0.25">
      <c r="F219" s="67"/>
      <c r="K219" s="67"/>
    </row>
    <row r="220" spans="6:11" x14ac:dyDescent="0.25">
      <c r="F220" s="67"/>
      <c r="K220" s="67"/>
    </row>
    <row r="221" spans="6:11" x14ac:dyDescent="0.25">
      <c r="F221" s="67"/>
      <c r="K221" s="67"/>
    </row>
    <row r="222" spans="6:11" x14ac:dyDescent="0.25">
      <c r="F222" s="67"/>
      <c r="K222" s="67"/>
    </row>
    <row r="223" spans="6:11" x14ac:dyDescent="0.25">
      <c r="F223" s="67"/>
      <c r="K223" s="67"/>
    </row>
    <row r="224" spans="6:11" x14ac:dyDescent="0.25">
      <c r="F224" s="67"/>
      <c r="K224" s="67"/>
    </row>
    <row r="225" spans="6:11" x14ac:dyDescent="0.25">
      <c r="F225" s="67"/>
      <c r="K225" s="67"/>
    </row>
    <row r="226" spans="6:11" x14ac:dyDescent="0.25">
      <c r="F226" s="67"/>
      <c r="K226" s="67"/>
    </row>
    <row r="227" spans="6:11" x14ac:dyDescent="0.25">
      <c r="F227" s="67"/>
      <c r="K227" s="67"/>
    </row>
    <row r="228" spans="6:11" x14ac:dyDescent="0.25">
      <c r="F228" s="67"/>
      <c r="K228" s="67"/>
    </row>
    <row r="229" spans="6:11" x14ac:dyDescent="0.25">
      <c r="F229" s="67"/>
      <c r="K229" s="67"/>
    </row>
    <row r="230" spans="6:11" x14ac:dyDescent="0.25">
      <c r="F230" s="67"/>
      <c r="K230" s="67"/>
    </row>
    <row r="231" spans="6:11" x14ac:dyDescent="0.25">
      <c r="F231" s="67"/>
      <c r="K231" s="67"/>
    </row>
    <row r="232" spans="6:11" x14ac:dyDescent="0.25">
      <c r="F232" s="67"/>
      <c r="K232" s="67"/>
    </row>
    <row r="233" spans="6:11" x14ac:dyDescent="0.25">
      <c r="F233" s="67"/>
      <c r="K233" s="67"/>
    </row>
    <row r="234" spans="6:11" x14ac:dyDescent="0.25">
      <c r="F234" s="67"/>
      <c r="K234" s="67"/>
    </row>
    <row r="235" spans="6:11" x14ac:dyDescent="0.25">
      <c r="F235" s="67"/>
      <c r="K235" s="67"/>
    </row>
    <row r="236" spans="6:11" x14ac:dyDescent="0.25">
      <c r="F236" s="67"/>
      <c r="K236" s="67"/>
    </row>
    <row r="237" spans="6:11" x14ac:dyDescent="0.25">
      <c r="F237" s="67"/>
      <c r="K237" s="67"/>
    </row>
    <row r="238" spans="6:11" x14ac:dyDescent="0.25">
      <c r="F238" s="67"/>
      <c r="K238" s="67"/>
    </row>
    <row r="239" spans="6:11" x14ac:dyDescent="0.25">
      <c r="F239" s="67"/>
      <c r="K239" s="67"/>
    </row>
    <row r="240" spans="6:11" x14ac:dyDescent="0.25">
      <c r="F240" s="67"/>
      <c r="K240" s="67"/>
    </row>
    <row r="241" spans="6:11" x14ac:dyDescent="0.25">
      <c r="F241" s="67"/>
      <c r="K241" s="67"/>
    </row>
    <row r="242" spans="6:11" x14ac:dyDescent="0.25">
      <c r="F242" s="67"/>
      <c r="K242" s="67"/>
    </row>
    <row r="243" spans="6:11" x14ac:dyDescent="0.25">
      <c r="F243" s="67"/>
      <c r="K243" s="67"/>
    </row>
    <row r="244" spans="6:11" x14ac:dyDescent="0.25">
      <c r="F244" s="67"/>
      <c r="K244" s="67"/>
    </row>
    <row r="245" spans="6:11" x14ac:dyDescent="0.25">
      <c r="F245" s="67"/>
      <c r="K245" s="67"/>
    </row>
    <row r="246" spans="6:11" x14ac:dyDescent="0.25">
      <c r="F246" s="67"/>
      <c r="K246" s="67"/>
    </row>
    <row r="247" spans="6:11" x14ac:dyDescent="0.25">
      <c r="F247" s="67"/>
      <c r="K247" s="67"/>
    </row>
    <row r="248" spans="6:11" x14ac:dyDescent="0.25">
      <c r="F248" s="67"/>
      <c r="K248" s="67"/>
    </row>
    <row r="249" spans="6:11" x14ac:dyDescent="0.25">
      <c r="F249" s="67"/>
      <c r="K249" s="67"/>
    </row>
    <row r="250" spans="6:11" x14ac:dyDescent="0.25">
      <c r="F250" s="67"/>
      <c r="K250" s="67"/>
    </row>
    <row r="251" spans="6:11" x14ac:dyDescent="0.25">
      <c r="F251" s="67"/>
      <c r="K251" s="67"/>
    </row>
    <row r="252" spans="6:11" x14ac:dyDescent="0.25">
      <c r="F252" s="67"/>
      <c r="K252" s="67"/>
    </row>
    <row r="253" spans="6:11" x14ac:dyDescent="0.25">
      <c r="F253" s="67"/>
      <c r="K253" s="67"/>
    </row>
    <row r="254" spans="6:11" x14ac:dyDescent="0.25">
      <c r="F254" s="67"/>
      <c r="K254" s="67"/>
    </row>
    <row r="255" spans="6:11" x14ac:dyDescent="0.25">
      <c r="F255" s="67"/>
      <c r="K255" s="67"/>
    </row>
    <row r="256" spans="6:11" x14ac:dyDescent="0.25">
      <c r="F256" s="67"/>
      <c r="K256" s="67"/>
    </row>
    <row r="257" spans="6:11" x14ac:dyDescent="0.25">
      <c r="F257" s="67"/>
      <c r="K257" s="67"/>
    </row>
    <row r="258" spans="6:11" x14ac:dyDescent="0.25">
      <c r="F258" s="67"/>
      <c r="K258" s="67"/>
    </row>
    <row r="259" spans="6:11" x14ac:dyDescent="0.25">
      <c r="F259" s="67"/>
      <c r="K259" s="67"/>
    </row>
    <row r="260" spans="6:11" x14ac:dyDescent="0.25">
      <c r="F260" s="67"/>
      <c r="K260" s="67"/>
    </row>
    <row r="261" spans="6:11" x14ac:dyDescent="0.25">
      <c r="F261" s="67"/>
      <c r="K261" s="67"/>
    </row>
    <row r="262" spans="6:11" x14ac:dyDescent="0.25">
      <c r="F262" s="67"/>
      <c r="K262" s="67"/>
    </row>
    <row r="263" spans="6:11" x14ac:dyDescent="0.25">
      <c r="F263" s="67"/>
      <c r="K263" s="67"/>
    </row>
    <row r="264" spans="6:11" x14ac:dyDescent="0.25">
      <c r="F264" s="67"/>
      <c r="K264" s="67"/>
    </row>
    <row r="265" spans="6:11" x14ac:dyDescent="0.25">
      <c r="F265" s="67"/>
      <c r="K265" s="67"/>
    </row>
    <row r="266" spans="6:11" x14ac:dyDescent="0.25">
      <c r="F266" s="67"/>
      <c r="K266" s="67"/>
    </row>
    <row r="267" spans="6:11" x14ac:dyDescent="0.25">
      <c r="F267" s="67"/>
      <c r="K267" s="67"/>
    </row>
    <row r="268" spans="6:11" x14ac:dyDescent="0.25">
      <c r="F268" s="67"/>
      <c r="K268" s="67"/>
    </row>
    <row r="269" spans="6:11" x14ac:dyDescent="0.25">
      <c r="F269" s="67"/>
      <c r="K269" s="67"/>
    </row>
    <row r="270" spans="6:11" x14ac:dyDescent="0.25">
      <c r="F270" s="67"/>
      <c r="K270" s="67"/>
    </row>
    <row r="271" spans="6:11" x14ac:dyDescent="0.25">
      <c r="F271" s="67"/>
      <c r="K271" s="67"/>
    </row>
    <row r="272" spans="6:11" x14ac:dyDescent="0.25">
      <c r="F272" s="67"/>
      <c r="K272" s="67"/>
    </row>
    <row r="273" spans="6:11" x14ac:dyDescent="0.25">
      <c r="F273" s="67"/>
      <c r="K273" s="67"/>
    </row>
    <row r="274" spans="6:11" x14ac:dyDescent="0.25">
      <c r="F274" s="67"/>
      <c r="K274" s="67"/>
    </row>
    <row r="275" spans="6:11" x14ac:dyDescent="0.25">
      <c r="F275" s="67"/>
      <c r="K275" s="67"/>
    </row>
    <row r="276" spans="6:11" x14ac:dyDescent="0.25">
      <c r="F276" s="67"/>
      <c r="K276" s="67"/>
    </row>
    <row r="277" spans="6:11" x14ac:dyDescent="0.25">
      <c r="F277" s="67"/>
      <c r="K277" s="67"/>
    </row>
    <row r="278" spans="6:11" x14ac:dyDescent="0.25">
      <c r="F278" s="67"/>
      <c r="K278" s="67"/>
    </row>
    <row r="279" spans="6:11" x14ac:dyDescent="0.25">
      <c r="F279" s="67"/>
      <c r="K279" s="67"/>
    </row>
    <row r="280" spans="6:11" x14ac:dyDescent="0.25">
      <c r="F280" s="67"/>
      <c r="K280" s="67"/>
    </row>
    <row r="281" spans="6:11" x14ac:dyDescent="0.25">
      <c r="F281" s="67"/>
      <c r="K281" s="67"/>
    </row>
    <row r="282" spans="6:11" x14ac:dyDescent="0.25">
      <c r="F282" s="67"/>
      <c r="K282" s="67"/>
    </row>
    <row r="283" spans="6:11" x14ac:dyDescent="0.25">
      <c r="F283" s="67"/>
      <c r="K283" s="67"/>
    </row>
    <row r="284" spans="6:11" x14ac:dyDescent="0.25">
      <c r="F284" s="67"/>
      <c r="K284" s="67"/>
    </row>
    <row r="285" spans="6:11" x14ac:dyDescent="0.25">
      <c r="F285" s="67"/>
      <c r="K285" s="67"/>
    </row>
    <row r="286" spans="6:11" x14ac:dyDescent="0.25">
      <c r="F286" s="67"/>
      <c r="K286" s="67"/>
    </row>
    <row r="287" spans="6:11" x14ac:dyDescent="0.25">
      <c r="F287" s="67"/>
      <c r="K287" s="67"/>
    </row>
    <row r="288" spans="6:11" x14ac:dyDescent="0.25">
      <c r="F288" s="67"/>
      <c r="K288" s="67"/>
    </row>
    <row r="289" spans="6:11" x14ac:dyDescent="0.25">
      <c r="F289" s="67"/>
      <c r="K289" s="67"/>
    </row>
    <row r="290" spans="6:11" x14ac:dyDescent="0.25">
      <c r="F290" s="67"/>
      <c r="K290" s="67"/>
    </row>
    <row r="291" spans="6:11" x14ac:dyDescent="0.25">
      <c r="F291" s="67"/>
      <c r="K291" s="67"/>
    </row>
    <row r="292" spans="6:11" x14ac:dyDescent="0.25">
      <c r="F292" s="67"/>
      <c r="K292" s="67"/>
    </row>
    <row r="293" spans="6:11" x14ac:dyDescent="0.25">
      <c r="F293" s="67"/>
      <c r="K293" s="67"/>
    </row>
    <row r="294" spans="6:11" x14ac:dyDescent="0.25">
      <c r="F294" s="67"/>
      <c r="K294" s="67"/>
    </row>
    <row r="295" spans="6:11" x14ac:dyDescent="0.25">
      <c r="F295" s="67"/>
      <c r="K295" s="67"/>
    </row>
    <row r="296" spans="6:11" x14ac:dyDescent="0.25">
      <c r="F296" s="67"/>
      <c r="K296" s="67"/>
    </row>
    <row r="297" spans="6:11" x14ac:dyDescent="0.25">
      <c r="F297" s="67"/>
      <c r="K297" s="67"/>
    </row>
    <row r="298" spans="6:11" x14ac:dyDescent="0.25">
      <c r="F298" s="67"/>
      <c r="K298" s="67"/>
    </row>
    <row r="299" spans="6:11" x14ac:dyDescent="0.25">
      <c r="F299" s="67"/>
      <c r="K299" s="67"/>
    </row>
    <row r="300" spans="6:11" x14ac:dyDescent="0.25">
      <c r="F300" s="67"/>
      <c r="K300" s="67"/>
    </row>
    <row r="301" spans="6:11" x14ac:dyDescent="0.25">
      <c r="F301" s="67"/>
      <c r="K301" s="67"/>
    </row>
    <row r="302" spans="6:11" x14ac:dyDescent="0.25">
      <c r="F302" s="67"/>
      <c r="K302" s="67"/>
    </row>
    <row r="303" spans="6:11" x14ac:dyDescent="0.25">
      <c r="F303" s="67"/>
      <c r="K303" s="67"/>
    </row>
    <row r="304" spans="6:11" x14ac:dyDescent="0.25">
      <c r="F304" s="67"/>
      <c r="K304" s="67"/>
    </row>
    <row r="305" spans="6:11" x14ac:dyDescent="0.25">
      <c r="F305" s="67"/>
      <c r="K305" s="67"/>
    </row>
    <row r="306" spans="6:11" x14ac:dyDescent="0.25">
      <c r="F306" s="67"/>
      <c r="K306" s="67"/>
    </row>
    <row r="307" spans="6:11" x14ac:dyDescent="0.25">
      <c r="F307" s="67"/>
      <c r="K307" s="67"/>
    </row>
    <row r="308" spans="6:11" x14ac:dyDescent="0.25">
      <c r="F308" s="67"/>
      <c r="K308" s="67"/>
    </row>
    <row r="309" spans="6:11" x14ac:dyDescent="0.25">
      <c r="F309" s="67"/>
      <c r="K309" s="67"/>
    </row>
    <row r="310" spans="6:11" x14ac:dyDescent="0.25">
      <c r="F310" s="67"/>
      <c r="K310" s="67"/>
    </row>
    <row r="311" spans="6:11" x14ac:dyDescent="0.25">
      <c r="F311" s="67"/>
      <c r="K311" s="67"/>
    </row>
    <row r="312" spans="6:11" x14ac:dyDescent="0.25">
      <c r="F312" s="67"/>
      <c r="K312" s="67"/>
    </row>
    <row r="313" spans="6:11" x14ac:dyDescent="0.25">
      <c r="F313" s="67"/>
      <c r="K313" s="67"/>
    </row>
    <row r="314" spans="6:11" x14ac:dyDescent="0.25">
      <c r="F314" s="67"/>
      <c r="K314" s="67"/>
    </row>
    <row r="315" spans="6:11" x14ac:dyDescent="0.25">
      <c r="F315" s="67"/>
      <c r="K315" s="67"/>
    </row>
    <row r="316" spans="6:11" x14ac:dyDescent="0.25">
      <c r="F316" s="67"/>
      <c r="K316" s="67"/>
    </row>
    <row r="317" spans="6:11" x14ac:dyDescent="0.25">
      <c r="F317" s="67"/>
      <c r="K317" s="67"/>
    </row>
    <row r="318" spans="6:11" x14ac:dyDescent="0.25">
      <c r="F318" s="67"/>
      <c r="K318" s="67"/>
    </row>
    <row r="319" spans="6:11" x14ac:dyDescent="0.25">
      <c r="F319" s="67"/>
      <c r="K319" s="67"/>
    </row>
    <row r="320" spans="6:11" x14ac:dyDescent="0.25">
      <c r="F320" s="67"/>
      <c r="K320" s="67"/>
    </row>
    <row r="321" spans="6:11" x14ac:dyDescent="0.25">
      <c r="F321" s="67"/>
      <c r="K321" s="67"/>
    </row>
    <row r="322" spans="6:11" x14ac:dyDescent="0.25">
      <c r="F322" s="67"/>
      <c r="K322" s="67"/>
    </row>
    <row r="323" spans="6:11" x14ac:dyDescent="0.25">
      <c r="F323" s="67"/>
      <c r="K323" s="67"/>
    </row>
    <row r="324" spans="6:11" x14ac:dyDescent="0.25">
      <c r="F324" s="67"/>
      <c r="K324" s="67"/>
    </row>
    <row r="325" spans="6:11" x14ac:dyDescent="0.25">
      <c r="F325" s="67"/>
      <c r="K325" s="67"/>
    </row>
    <row r="326" spans="6:11" x14ac:dyDescent="0.25">
      <c r="F326" s="67"/>
      <c r="K326" s="67"/>
    </row>
    <row r="327" spans="6:11" x14ac:dyDescent="0.25">
      <c r="F327" s="67"/>
      <c r="K327" s="67"/>
    </row>
    <row r="328" spans="6:11" x14ac:dyDescent="0.25">
      <c r="F328" s="67"/>
      <c r="K328" s="67"/>
    </row>
    <row r="329" spans="6:11" x14ac:dyDescent="0.25">
      <c r="F329" s="67"/>
      <c r="K329" s="67"/>
    </row>
    <row r="330" spans="6:11" x14ac:dyDescent="0.25">
      <c r="F330" s="67"/>
      <c r="K330" s="67"/>
    </row>
    <row r="331" spans="6:11" x14ac:dyDescent="0.25">
      <c r="F331" s="67"/>
      <c r="K331" s="67"/>
    </row>
    <row r="332" spans="6:11" x14ac:dyDescent="0.25">
      <c r="F332" s="67"/>
      <c r="K332" s="67"/>
    </row>
    <row r="333" spans="6:11" x14ac:dyDescent="0.25">
      <c r="F333" s="67"/>
      <c r="K333" s="67"/>
    </row>
    <row r="334" spans="6:11" x14ac:dyDescent="0.25">
      <c r="F334" s="67"/>
      <c r="K334" s="67"/>
    </row>
    <row r="335" spans="6:11" x14ac:dyDescent="0.25">
      <c r="F335" s="67"/>
      <c r="K335" s="67"/>
    </row>
    <row r="336" spans="6:11" x14ac:dyDescent="0.25">
      <c r="F336" s="67"/>
      <c r="K336" s="67"/>
    </row>
    <row r="337" spans="6:11" x14ac:dyDescent="0.25">
      <c r="F337" s="67"/>
      <c r="K337" s="67"/>
    </row>
    <row r="338" spans="6:11" x14ac:dyDescent="0.25">
      <c r="F338" s="67"/>
      <c r="K338" s="67"/>
    </row>
    <row r="339" spans="6:11" x14ac:dyDescent="0.25">
      <c r="F339" s="67"/>
      <c r="K339" s="67"/>
    </row>
    <row r="340" spans="6:11" x14ac:dyDescent="0.25">
      <c r="F340" s="67"/>
      <c r="K340" s="67"/>
    </row>
    <row r="341" spans="6:11" x14ac:dyDescent="0.25">
      <c r="F341" s="67"/>
      <c r="K341" s="67"/>
    </row>
    <row r="342" spans="6:11" x14ac:dyDescent="0.25">
      <c r="F342" s="67"/>
      <c r="K342" s="67"/>
    </row>
    <row r="343" spans="6:11" x14ac:dyDescent="0.25">
      <c r="F343" s="67"/>
      <c r="K343" s="67"/>
    </row>
    <row r="344" spans="6:11" x14ac:dyDescent="0.25">
      <c r="F344" s="67"/>
      <c r="K344" s="67"/>
    </row>
    <row r="345" spans="6:11" x14ac:dyDescent="0.25">
      <c r="F345" s="67"/>
      <c r="K345" s="67"/>
    </row>
    <row r="346" spans="6:11" x14ac:dyDescent="0.25">
      <c r="F346" s="67"/>
      <c r="K346" s="67"/>
    </row>
    <row r="347" spans="6:11" x14ac:dyDescent="0.25">
      <c r="F347" s="67"/>
      <c r="K347" s="67"/>
    </row>
    <row r="348" spans="6:11" x14ac:dyDescent="0.25">
      <c r="F348" s="67"/>
      <c r="K348" s="67"/>
    </row>
    <row r="349" spans="6:11" x14ac:dyDescent="0.25">
      <c r="F349" s="67"/>
      <c r="K349" s="67"/>
    </row>
    <row r="350" spans="6:11" x14ac:dyDescent="0.25">
      <c r="F350" s="67"/>
      <c r="K350" s="67"/>
    </row>
    <row r="351" spans="6:11" x14ac:dyDescent="0.25">
      <c r="F351" s="67"/>
      <c r="K351" s="67"/>
    </row>
    <row r="352" spans="6:11" x14ac:dyDescent="0.25">
      <c r="F352" s="67"/>
      <c r="K352" s="67"/>
    </row>
    <row r="353" spans="6:11" x14ac:dyDescent="0.25">
      <c r="F353" s="67"/>
      <c r="K353" s="67"/>
    </row>
    <row r="354" spans="6:11" x14ac:dyDescent="0.25">
      <c r="F354" s="67"/>
      <c r="K354" s="67"/>
    </row>
    <row r="355" spans="6:11" x14ac:dyDescent="0.25">
      <c r="F355" s="67"/>
      <c r="K355" s="67"/>
    </row>
    <row r="356" spans="6:11" x14ac:dyDescent="0.25">
      <c r="F356" s="67"/>
      <c r="K356" s="67"/>
    </row>
    <row r="357" spans="6:11" x14ac:dyDescent="0.25">
      <c r="F357" s="67"/>
      <c r="K357" s="67"/>
    </row>
    <row r="358" spans="6:11" x14ac:dyDescent="0.25">
      <c r="F358" s="67"/>
      <c r="K358" s="67"/>
    </row>
    <row r="359" spans="6:11" x14ac:dyDescent="0.25">
      <c r="F359" s="67"/>
      <c r="K359" s="67"/>
    </row>
    <row r="360" spans="6:11" x14ac:dyDescent="0.25">
      <c r="F360" s="67"/>
      <c r="K360" s="67"/>
    </row>
    <row r="361" spans="6:11" x14ac:dyDescent="0.25">
      <c r="F361" s="67"/>
      <c r="K361" s="67"/>
    </row>
    <row r="362" spans="6:11" x14ac:dyDescent="0.25">
      <c r="F362" s="67"/>
      <c r="K362" s="67"/>
    </row>
    <row r="363" spans="6:11" x14ac:dyDescent="0.25">
      <c r="F363" s="67"/>
      <c r="K363" s="67"/>
    </row>
    <row r="364" spans="6:11" x14ac:dyDescent="0.25">
      <c r="F364" s="67"/>
      <c r="K364" s="67"/>
    </row>
    <row r="365" spans="6:11" x14ac:dyDescent="0.25">
      <c r="F365" s="67"/>
      <c r="K365" s="67"/>
    </row>
    <row r="366" spans="6:11" x14ac:dyDescent="0.25">
      <c r="F366" s="67"/>
      <c r="K366" s="67"/>
    </row>
    <row r="367" spans="6:11" x14ac:dyDescent="0.25">
      <c r="F367" s="67"/>
      <c r="K367" s="67"/>
    </row>
    <row r="368" spans="6:11" x14ac:dyDescent="0.25">
      <c r="F368" s="67"/>
      <c r="K368" s="67"/>
    </row>
    <row r="369" spans="6:11" x14ac:dyDescent="0.25">
      <c r="F369" s="67"/>
      <c r="K369" s="67"/>
    </row>
    <row r="370" spans="6:11" x14ac:dyDescent="0.25">
      <c r="F370" s="67"/>
      <c r="K370" s="67"/>
    </row>
    <row r="371" spans="6:11" x14ac:dyDescent="0.25">
      <c r="F371" s="67"/>
      <c r="K371" s="67"/>
    </row>
    <row r="372" spans="6:11" x14ac:dyDescent="0.25">
      <c r="F372" s="67"/>
      <c r="K372" s="67"/>
    </row>
    <row r="373" spans="6:11" x14ac:dyDescent="0.25">
      <c r="F373" s="67"/>
      <c r="K373" s="67"/>
    </row>
    <row r="374" spans="6:11" x14ac:dyDescent="0.25">
      <c r="F374" s="67"/>
      <c r="K374" s="67"/>
    </row>
    <row r="375" spans="6:11" x14ac:dyDescent="0.25">
      <c r="F375" s="67"/>
      <c r="K375" s="67"/>
    </row>
    <row r="376" spans="6:11" x14ac:dyDescent="0.25">
      <c r="F376" s="67"/>
      <c r="K376" s="67"/>
    </row>
    <row r="377" spans="6:11" x14ac:dyDescent="0.25">
      <c r="F377" s="67"/>
      <c r="K377" s="67"/>
    </row>
    <row r="378" spans="6:11" x14ac:dyDescent="0.25">
      <c r="F378" s="67"/>
      <c r="K378" s="67"/>
    </row>
    <row r="379" spans="6:11" x14ac:dyDescent="0.25">
      <c r="F379" s="67"/>
      <c r="K379" s="67"/>
    </row>
    <row r="380" spans="6:11" x14ac:dyDescent="0.25">
      <c r="F380" s="67"/>
      <c r="K380" s="67"/>
    </row>
    <row r="381" spans="6:11" x14ac:dyDescent="0.25">
      <c r="F381" s="67"/>
      <c r="K381" s="67"/>
    </row>
    <row r="382" spans="6:11" x14ac:dyDescent="0.25">
      <c r="F382" s="67"/>
      <c r="K382" s="67"/>
    </row>
    <row r="383" spans="6:11" x14ac:dyDescent="0.25">
      <c r="F383" s="67"/>
      <c r="K383" s="67"/>
    </row>
    <row r="384" spans="6:11" x14ac:dyDescent="0.25">
      <c r="F384" s="67"/>
      <c r="K384" s="67"/>
    </row>
    <row r="385" spans="6:11" x14ac:dyDescent="0.25">
      <c r="F385" s="67"/>
      <c r="K385" s="67"/>
    </row>
    <row r="386" spans="6:11" x14ac:dyDescent="0.25">
      <c r="F386" s="67"/>
      <c r="K386" s="67"/>
    </row>
    <row r="387" spans="6:11" x14ac:dyDescent="0.25">
      <c r="F387" s="67"/>
      <c r="K387" s="67"/>
    </row>
    <row r="388" spans="6:11" x14ac:dyDescent="0.25">
      <c r="F388" s="67"/>
      <c r="K388" s="67"/>
    </row>
    <row r="389" spans="6:11" x14ac:dyDescent="0.25">
      <c r="F389" s="67"/>
      <c r="K389" s="67"/>
    </row>
    <row r="390" spans="6:11" x14ac:dyDescent="0.25">
      <c r="F390" s="67"/>
      <c r="K390" s="67"/>
    </row>
    <row r="391" spans="6:11" x14ac:dyDescent="0.25">
      <c r="F391" s="67"/>
      <c r="K391" s="67"/>
    </row>
    <row r="392" spans="6:11" x14ac:dyDescent="0.25">
      <c r="F392" s="67"/>
      <c r="K392" s="67"/>
    </row>
    <row r="393" spans="6:11" x14ac:dyDescent="0.25">
      <c r="F393" s="67"/>
      <c r="K393" s="67"/>
    </row>
    <row r="394" spans="6:11" x14ac:dyDescent="0.25">
      <c r="F394" s="67"/>
      <c r="K394" s="67"/>
    </row>
    <row r="395" spans="6:11" x14ac:dyDescent="0.25">
      <c r="F395" s="67"/>
      <c r="K395" s="67"/>
    </row>
    <row r="396" spans="6:11" x14ac:dyDescent="0.25">
      <c r="F396" s="67"/>
      <c r="K396" s="67"/>
    </row>
    <row r="397" spans="6:11" x14ac:dyDescent="0.25">
      <c r="F397" s="67"/>
      <c r="K397" s="67"/>
    </row>
    <row r="398" spans="6:11" x14ac:dyDescent="0.25">
      <c r="F398" s="67"/>
      <c r="K398" s="67"/>
    </row>
    <row r="399" spans="6:11" x14ac:dyDescent="0.25">
      <c r="F399" s="67"/>
      <c r="K399" s="67"/>
    </row>
    <row r="400" spans="6:11" x14ac:dyDescent="0.25">
      <c r="F400" s="67"/>
      <c r="K400" s="67"/>
    </row>
    <row r="401" spans="6:11" x14ac:dyDescent="0.25">
      <c r="F401" s="67"/>
      <c r="K401" s="67"/>
    </row>
    <row r="402" spans="6:11" x14ac:dyDescent="0.25">
      <c r="F402" s="67"/>
      <c r="K402" s="67"/>
    </row>
    <row r="403" spans="6:11" x14ac:dyDescent="0.25">
      <c r="F403" s="67"/>
      <c r="K403" s="67"/>
    </row>
    <row r="404" spans="6:11" x14ac:dyDescent="0.25">
      <c r="F404" s="67"/>
      <c r="K404" s="67"/>
    </row>
    <row r="405" spans="6:11" x14ac:dyDescent="0.25">
      <c r="F405" s="67"/>
      <c r="K405" s="67"/>
    </row>
    <row r="406" spans="6:11" x14ac:dyDescent="0.25">
      <c r="F406" s="67"/>
      <c r="K406" s="67"/>
    </row>
    <row r="407" spans="6:11" x14ac:dyDescent="0.25">
      <c r="F407" s="67"/>
      <c r="K407" s="67"/>
    </row>
    <row r="408" spans="6:11" x14ac:dyDescent="0.25">
      <c r="F408" s="67"/>
      <c r="K408" s="67"/>
    </row>
    <row r="409" spans="6:11" x14ac:dyDescent="0.25">
      <c r="F409" s="67"/>
      <c r="K409" s="67"/>
    </row>
    <row r="410" spans="6:11" x14ac:dyDescent="0.25">
      <c r="F410" s="67"/>
      <c r="K410" s="67"/>
    </row>
    <row r="411" spans="6:11" x14ac:dyDescent="0.25">
      <c r="F411" s="67"/>
      <c r="K411" s="67"/>
    </row>
    <row r="412" spans="6:11" x14ac:dyDescent="0.25">
      <c r="F412" s="67"/>
      <c r="K412" s="67"/>
    </row>
    <row r="413" spans="6:11" x14ac:dyDescent="0.25">
      <c r="F413" s="67"/>
      <c r="K413" s="67"/>
    </row>
    <row r="414" spans="6:11" x14ac:dyDescent="0.25">
      <c r="F414" s="67"/>
      <c r="K414" s="67"/>
    </row>
    <row r="415" spans="6:11" x14ac:dyDescent="0.25">
      <c r="F415" s="67"/>
      <c r="K415" s="67"/>
    </row>
    <row r="416" spans="6:11" x14ac:dyDescent="0.25">
      <c r="F416" s="67"/>
      <c r="K416" s="67"/>
    </row>
    <row r="417" spans="6:11" x14ac:dyDescent="0.25">
      <c r="F417" s="67"/>
      <c r="K417" s="67"/>
    </row>
    <row r="418" spans="6:11" x14ac:dyDescent="0.25">
      <c r="F418" s="67"/>
      <c r="K418" s="67"/>
    </row>
    <row r="419" spans="6:11" x14ac:dyDescent="0.25">
      <c r="F419" s="67"/>
      <c r="K419" s="67"/>
    </row>
    <row r="420" spans="6:11" x14ac:dyDescent="0.25">
      <c r="F420" s="67"/>
      <c r="K420" s="67"/>
    </row>
    <row r="421" spans="6:11" x14ac:dyDescent="0.25">
      <c r="F421" s="67"/>
      <c r="K421" s="67"/>
    </row>
    <row r="422" spans="6:11" x14ac:dyDescent="0.25">
      <c r="F422" s="67"/>
      <c r="K422" s="67"/>
    </row>
    <row r="423" spans="6:11" x14ac:dyDescent="0.25">
      <c r="F423" s="67"/>
      <c r="K423" s="67"/>
    </row>
    <row r="424" spans="6:11" x14ac:dyDescent="0.25">
      <c r="F424" s="67"/>
      <c r="K424" s="67"/>
    </row>
    <row r="425" spans="6:11" x14ac:dyDescent="0.25">
      <c r="F425" s="67"/>
      <c r="K425" s="67"/>
    </row>
    <row r="426" spans="6:11" x14ac:dyDescent="0.25">
      <c r="F426" s="67"/>
      <c r="K426" s="67"/>
    </row>
    <row r="427" spans="6:11" x14ac:dyDescent="0.25">
      <c r="F427" s="67"/>
      <c r="K427" s="67"/>
    </row>
    <row r="428" spans="6:11" x14ac:dyDescent="0.25">
      <c r="F428" s="67"/>
      <c r="K428" s="67"/>
    </row>
    <row r="429" spans="6:11" x14ac:dyDescent="0.25">
      <c r="F429" s="67"/>
      <c r="K429" s="67"/>
    </row>
    <row r="430" spans="6:11" x14ac:dyDescent="0.25">
      <c r="F430" s="67"/>
      <c r="K430" s="67"/>
    </row>
    <row r="431" spans="6:11" x14ac:dyDescent="0.25">
      <c r="F431" s="67"/>
      <c r="K431" s="67"/>
    </row>
    <row r="432" spans="6:11" x14ac:dyDescent="0.25">
      <c r="F432" s="67"/>
      <c r="K432" s="67"/>
    </row>
    <row r="433" spans="6:11" x14ac:dyDescent="0.25">
      <c r="F433" s="67"/>
      <c r="K433" s="67"/>
    </row>
    <row r="434" spans="6:11" x14ac:dyDescent="0.25">
      <c r="F434" s="67"/>
      <c r="K434" s="67"/>
    </row>
    <row r="435" spans="6:11" x14ac:dyDescent="0.25">
      <c r="F435" s="67"/>
      <c r="K435" s="67"/>
    </row>
    <row r="436" spans="6:11" x14ac:dyDescent="0.25">
      <c r="F436" s="67"/>
      <c r="K436" s="67"/>
    </row>
    <row r="437" spans="6:11" x14ac:dyDescent="0.25">
      <c r="F437" s="67"/>
      <c r="K437" s="67"/>
    </row>
    <row r="438" spans="6:11" x14ac:dyDescent="0.25">
      <c r="F438" s="67"/>
      <c r="K438" s="67"/>
    </row>
    <row r="439" spans="6:11" x14ac:dyDescent="0.25">
      <c r="F439" s="67"/>
      <c r="K439" s="67"/>
    </row>
    <row r="440" spans="6:11" x14ac:dyDescent="0.25">
      <c r="F440" s="67"/>
      <c r="K440" s="67"/>
    </row>
    <row r="441" spans="6:11" x14ac:dyDescent="0.25">
      <c r="F441" s="67"/>
      <c r="K441" s="67"/>
    </row>
    <row r="442" spans="6:11" x14ac:dyDescent="0.25">
      <c r="F442" s="67"/>
      <c r="K442" s="67"/>
    </row>
    <row r="443" spans="6:11" x14ac:dyDescent="0.25">
      <c r="F443" s="67"/>
      <c r="K443" s="67"/>
    </row>
    <row r="444" spans="6:11" x14ac:dyDescent="0.25">
      <c r="F444" s="67"/>
      <c r="K444" s="67"/>
    </row>
    <row r="445" spans="6:11" x14ac:dyDescent="0.25">
      <c r="F445" s="67"/>
      <c r="K445" s="67"/>
    </row>
    <row r="446" spans="6:11" x14ac:dyDescent="0.25">
      <c r="F446" s="67"/>
      <c r="K446" s="67"/>
    </row>
    <row r="447" spans="6:11" x14ac:dyDescent="0.25">
      <c r="F447" s="67"/>
      <c r="K447" s="67"/>
    </row>
    <row r="448" spans="6:11" x14ac:dyDescent="0.25">
      <c r="F448" s="67"/>
      <c r="K448" s="67"/>
    </row>
    <row r="449" spans="6:11" x14ac:dyDescent="0.25">
      <c r="F449" s="67"/>
      <c r="K449" s="67"/>
    </row>
    <row r="450" spans="6:11" x14ac:dyDescent="0.25">
      <c r="F450" s="67"/>
      <c r="K450" s="67"/>
    </row>
    <row r="451" spans="6:11" x14ac:dyDescent="0.25">
      <c r="F451" s="67"/>
      <c r="K451" s="67"/>
    </row>
    <row r="452" spans="6:11" x14ac:dyDescent="0.25">
      <c r="F452" s="67"/>
      <c r="K452" s="67"/>
    </row>
    <row r="453" spans="6:11" x14ac:dyDescent="0.25">
      <c r="F453" s="67"/>
      <c r="K453" s="67"/>
    </row>
    <row r="454" spans="6:11" x14ac:dyDescent="0.25">
      <c r="F454" s="67"/>
      <c r="K454" s="67"/>
    </row>
    <row r="455" spans="6:11" x14ac:dyDescent="0.25">
      <c r="F455" s="67"/>
      <c r="K455" s="67"/>
    </row>
    <row r="456" spans="6:11" x14ac:dyDescent="0.25">
      <c r="F456" s="67"/>
      <c r="K456" s="67"/>
    </row>
    <row r="457" spans="6:11" x14ac:dyDescent="0.25">
      <c r="F457" s="67"/>
      <c r="K457" s="67"/>
    </row>
    <row r="458" spans="6:11" x14ac:dyDescent="0.25">
      <c r="F458" s="67"/>
      <c r="K458" s="67"/>
    </row>
    <row r="459" spans="6:11" x14ac:dyDescent="0.25">
      <c r="F459" s="67"/>
      <c r="K459" s="67"/>
    </row>
    <row r="460" spans="6:11" x14ac:dyDescent="0.25">
      <c r="F460" s="67"/>
      <c r="K460" s="67"/>
    </row>
    <row r="461" spans="6:11" x14ac:dyDescent="0.25">
      <c r="F461" s="67"/>
      <c r="K461" s="67"/>
    </row>
    <row r="462" spans="6:11" x14ac:dyDescent="0.25">
      <c r="F462" s="67"/>
      <c r="K462" s="67"/>
    </row>
    <row r="463" spans="6:11" x14ac:dyDescent="0.25">
      <c r="F463" s="67"/>
      <c r="K463" s="67"/>
    </row>
    <row r="464" spans="6:11" x14ac:dyDescent="0.25">
      <c r="F464" s="67"/>
      <c r="K464" s="67"/>
    </row>
    <row r="465" spans="6:11" x14ac:dyDescent="0.25">
      <c r="F465" s="67"/>
      <c r="K465" s="67"/>
    </row>
    <row r="466" spans="6:11" x14ac:dyDescent="0.25">
      <c r="F466" s="67"/>
      <c r="K466" s="67"/>
    </row>
    <row r="467" spans="6:11" x14ac:dyDescent="0.25">
      <c r="F467" s="67"/>
      <c r="K467" s="67"/>
    </row>
    <row r="468" spans="6:11" x14ac:dyDescent="0.25">
      <c r="F468" s="67"/>
      <c r="K468" s="67"/>
    </row>
    <row r="469" spans="6:11" x14ac:dyDescent="0.25">
      <c r="F469" s="67"/>
      <c r="K469" s="67"/>
    </row>
    <row r="470" spans="6:11" x14ac:dyDescent="0.25">
      <c r="F470" s="67"/>
      <c r="K470" s="67"/>
    </row>
    <row r="471" spans="6:11" x14ac:dyDescent="0.25">
      <c r="F471" s="67"/>
      <c r="K471" s="67"/>
    </row>
    <row r="472" spans="6:11" x14ac:dyDescent="0.25">
      <c r="F472" s="67"/>
      <c r="K472" s="67"/>
    </row>
    <row r="473" spans="6:11" x14ac:dyDescent="0.25">
      <c r="F473" s="67"/>
      <c r="K473" s="67"/>
    </row>
    <row r="474" spans="6:11" x14ac:dyDescent="0.25">
      <c r="F474" s="67"/>
      <c r="K474" s="67"/>
    </row>
    <row r="475" spans="6:11" x14ac:dyDescent="0.25">
      <c r="F475" s="67"/>
      <c r="K475" s="67"/>
    </row>
    <row r="476" spans="6:11" x14ac:dyDescent="0.25">
      <c r="F476" s="67"/>
      <c r="K476" s="67"/>
    </row>
    <row r="477" spans="6:11" x14ac:dyDescent="0.25">
      <c r="F477" s="67"/>
      <c r="K477" s="67"/>
    </row>
    <row r="478" spans="6:11" x14ac:dyDescent="0.25">
      <c r="F478" s="67"/>
      <c r="K478" s="67"/>
    </row>
    <row r="479" spans="6:11" x14ac:dyDescent="0.25">
      <c r="F479" s="67"/>
      <c r="K479" s="67"/>
    </row>
    <row r="480" spans="6:11" x14ac:dyDescent="0.25">
      <c r="F480" s="67"/>
      <c r="K480" s="67"/>
    </row>
    <row r="481" spans="6:11" x14ac:dyDescent="0.25">
      <c r="F481" s="67"/>
      <c r="K481" s="67"/>
    </row>
    <row r="482" spans="6:11" x14ac:dyDescent="0.25">
      <c r="F482" s="67"/>
      <c r="K482" s="67"/>
    </row>
    <row r="483" spans="6:11" x14ac:dyDescent="0.25">
      <c r="F483" s="67"/>
      <c r="K483" s="67"/>
    </row>
    <row r="484" spans="6:11" x14ac:dyDescent="0.25">
      <c r="F484" s="67"/>
      <c r="K484" s="67"/>
    </row>
    <row r="485" spans="6:11" x14ac:dyDescent="0.25">
      <c r="F485" s="67"/>
      <c r="K485" s="67"/>
    </row>
    <row r="486" spans="6:11" x14ac:dyDescent="0.25">
      <c r="F486" s="67"/>
      <c r="K486" s="67"/>
    </row>
    <row r="487" spans="6:11" x14ac:dyDescent="0.25">
      <c r="F487" s="67"/>
      <c r="K487" s="67"/>
    </row>
    <row r="488" spans="6:11" x14ac:dyDescent="0.25">
      <c r="F488" s="67"/>
      <c r="K488" s="67"/>
    </row>
    <row r="489" spans="6:11" x14ac:dyDescent="0.25">
      <c r="F489" s="67"/>
      <c r="K489" s="67"/>
    </row>
    <row r="490" spans="6:11" x14ac:dyDescent="0.25">
      <c r="F490" s="67"/>
      <c r="K490" s="67"/>
    </row>
    <row r="491" spans="6:11" x14ac:dyDescent="0.25">
      <c r="F491" s="67"/>
      <c r="K491" s="67"/>
    </row>
    <row r="492" spans="6:11" x14ac:dyDescent="0.25">
      <c r="F492" s="67"/>
      <c r="K492" s="67"/>
    </row>
    <row r="493" spans="6:11" x14ac:dyDescent="0.25">
      <c r="F493" s="67"/>
      <c r="K493" s="67"/>
    </row>
    <row r="494" spans="6:11" x14ac:dyDescent="0.25">
      <c r="F494" s="67"/>
      <c r="K494" s="67"/>
    </row>
    <row r="495" spans="6:11" x14ac:dyDescent="0.25">
      <c r="F495" s="67"/>
      <c r="K495" s="67"/>
    </row>
    <row r="496" spans="6:11" x14ac:dyDescent="0.25">
      <c r="F496" s="67"/>
      <c r="K496" s="67"/>
    </row>
    <row r="497" spans="6:11" x14ac:dyDescent="0.25">
      <c r="F497" s="67"/>
      <c r="K497" s="67"/>
    </row>
    <row r="498" spans="6:11" x14ac:dyDescent="0.25">
      <c r="F498" s="67"/>
      <c r="K498" s="67"/>
    </row>
    <row r="499" spans="6:11" x14ac:dyDescent="0.25">
      <c r="F499" s="67"/>
      <c r="K499" s="67"/>
    </row>
    <row r="500" spans="6:11" x14ac:dyDescent="0.25">
      <c r="F500" s="67"/>
      <c r="K500" s="67"/>
    </row>
    <row r="501" spans="6:11" x14ac:dyDescent="0.25">
      <c r="F501" s="67"/>
      <c r="K501" s="67"/>
    </row>
    <row r="502" spans="6:11" x14ac:dyDescent="0.25">
      <c r="F502" s="67"/>
      <c r="K502" s="67"/>
    </row>
    <row r="503" spans="6:11" x14ac:dyDescent="0.25">
      <c r="F503" s="67"/>
      <c r="K503" s="67"/>
    </row>
    <row r="504" spans="6:11" x14ac:dyDescent="0.25">
      <c r="F504" s="67"/>
      <c r="K504" s="67"/>
    </row>
    <row r="505" spans="6:11" x14ac:dyDescent="0.25">
      <c r="F505" s="67"/>
      <c r="K505" s="67"/>
    </row>
    <row r="506" spans="6:11" x14ac:dyDescent="0.25">
      <c r="F506" s="67"/>
      <c r="K506" s="67"/>
    </row>
    <row r="507" spans="6:11" x14ac:dyDescent="0.25">
      <c r="F507" s="67"/>
      <c r="K507" s="67"/>
    </row>
    <row r="508" spans="6:11" x14ac:dyDescent="0.25">
      <c r="F508" s="67"/>
      <c r="K508" s="67"/>
    </row>
    <row r="509" spans="6:11" x14ac:dyDescent="0.25">
      <c r="F509" s="67"/>
      <c r="K509" s="67"/>
    </row>
    <row r="510" spans="6:11" x14ac:dyDescent="0.25">
      <c r="F510" s="67"/>
      <c r="K510" s="67"/>
    </row>
    <row r="511" spans="6:11" x14ac:dyDescent="0.25">
      <c r="F511" s="67"/>
      <c r="K511" s="67"/>
    </row>
    <row r="512" spans="6:11" x14ac:dyDescent="0.25">
      <c r="F512" s="67"/>
      <c r="K512" s="67"/>
    </row>
    <row r="513" spans="6:11" x14ac:dyDescent="0.25">
      <c r="F513" s="67"/>
      <c r="K513" s="67"/>
    </row>
    <row r="514" spans="6:11" x14ac:dyDescent="0.25">
      <c r="F514" s="67"/>
      <c r="K514" s="67"/>
    </row>
    <row r="515" spans="6:11" x14ac:dyDescent="0.25">
      <c r="F515" s="67"/>
      <c r="K515" s="67"/>
    </row>
    <row r="516" spans="6:11" x14ac:dyDescent="0.25">
      <c r="F516" s="67"/>
      <c r="K516" s="67"/>
    </row>
    <row r="517" spans="6:11" x14ac:dyDescent="0.25">
      <c r="F517" s="67"/>
      <c r="K517" s="67"/>
    </row>
    <row r="518" spans="6:11" x14ac:dyDescent="0.25">
      <c r="F518" s="67"/>
      <c r="K518" s="67"/>
    </row>
    <row r="519" spans="6:11" x14ac:dyDescent="0.25">
      <c r="F519" s="67"/>
      <c r="K519" s="67"/>
    </row>
    <row r="520" spans="6:11" x14ac:dyDescent="0.25">
      <c r="F520" s="67"/>
      <c r="K520" s="67"/>
    </row>
    <row r="521" spans="6:11" x14ac:dyDescent="0.25">
      <c r="F521" s="67"/>
      <c r="K521" s="67"/>
    </row>
    <row r="522" spans="6:11" x14ac:dyDescent="0.25">
      <c r="F522" s="67"/>
      <c r="K522" s="67"/>
    </row>
    <row r="523" spans="6:11" x14ac:dyDescent="0.25">
      <c r="F523" s="67"/>
      <c r="K523" s="67"/>
    </row>
    <row r="524" spans="6:11" x14ac:dyDescent="0.25">
      <c r="F524" s="67"/>
      <c r="K524" s="67"/>
    </row>
    <row r="525" spans="6:11" x14ac:dyDescent="0.25">
      <c r="F525" s="67"/>
      <c r="K525" s="67"/>
    </row>
    <row r="526" spans="6:11" x14ac:dyDescent="0.25">
      <c r="F526" s="67"/>
      <c r="K526" s="67"/>
    </row>
    <row r="527" spans="6:11" x14ac:dyDescent="0.25">
      <c r="F527" s="67"/>
      <c r="K527" s="67"/>
    </row>
    <row r="528" spans="6:11" x14ac:dyDescent="0.25">
      <c r="F528" s="67"/>
      <c r="K528" s="67"/>
    </row>
    <row r="529" spans="6:11" x14ac:dyDescent="0.25">
      <c r="F529" s="67"/>
      <c r="K529" s="67"/>
    </row>
    <row r="530" spans="6:11" x14ac:dyDescent="0.25">
      <c r="F530" s="67"/>
      <c r="K530" s="67"/>
    </row>
    <row r="531" spans="6:11" x14ac:dyDescent="0.25">
      <c r="F531" s="67"/>
      <c r="K531" s="67"/>
    </row>
    <row r="532" spans="6:11" x14ac:dyDescent="0.25">
      <c r="F532" s="67"/>
      <c r="K532" s="67"/>
    </row>
    <row r="533" spans="6:11" x14ac:dyDescent="0.25">
      <c r="F533" s="67"/>
      <c r="K533" s="67"/>
    </row>
    <row r="534" spans="6:11" x14ac:dyDescent="0.25">
      <c r="F534" s="67"/>
      <c r="K534" s="67"/>
    </row>
    <row r="535" spans="6:11" x14ac:dyDescent="0.25">
      <c r="F535" s="67"/>
      <c r="K535" s="67"/>
    </row>
    <row r="536" spans="6:11" x14ac:dyDescent="0.25">
      <c r="F536" s="67"/>
      <c r="K536" s="67"/>
    </row>
    <row r="537" spans="6:11" x14ac:dyDescent="0.25">
      <c r="F537" s="67"/>
      <c r="K537" s="67"/>
    </row>
    <row r="538" spans="6:11" x14ac:dyDescent="0.25">
      <c r="F538" s="67"/>
      <c r="K538" s="67"/>
    </row>
    <row r="539" spans="6:11" x14ac:dyDescent="0.25">
      <c r="F539" s="67"/>
      <c r="K539" s="67"/>
    </row>
    <row r="540" spans="6:11" x14ac:dyDescent="0.25">
      <c r="F540" s="67"/>
      <c r="K540" s="67"/>
    </row>
    <row r="541" spans="6:11" x14ac:dyDescent="0.25">
      <c r="F541" s="67"/>
      <c r="K541" s="67"/>
    </row>
    <row r="542" spans="6:11" x14ac:dyDescent="0.25">
      <c r="F542" s="67"/>
      <c r="K542" s="67"/>
    </row>
    <row r="543" spans="6:11" x14ac:dyDescent="0.25">
      <c r="F543" s="67"/>
      <c r="K543" s="67"/>
    </row>
    <row r="544" spans="6:11" x14ac:dyDescent="0.25">
      <c r="F544" s="67"/>
      <c r="K544" s="67"/>
    </row>
    <row r="545" spans="6:11" x14ac:dyDescent="0.25">
      <c r="F545" s="67"/>
      <c r="K545" s="67"/>
    </row>
    <row r="546" spans="6:11" x14ac:dyDescent="0.25">
      <c r="F546" s="67"/>
      <c r="K546" s="67"/>
    </row>
    <row r="547" spans="6:11" x14ac:dyDescent="0.25">
      <c r="F547" s="67"/>
      <c r="K547" s="67"/>
    </row>
    <row r="548" spans="6:11" x14ac:dyDescent="0.25">
      <c r="F548" s="67"/>
      <c r="K548" s="67"/>
    </row>
    <row r="549" spans="6:11" x14ac:dyDescent="0.25">
      <c r="F549" s="67"/>
      <c r="K549" s="67"/>
    </row>
    <row r="550" spans="6:11" x14ac:dyDescent="0.25">
      <c r="F550" s="67"/>
      <c r="K550" s="67"/>
    </row>
    <row r="551" spans="6:11" x14ac:dyDescent="0.25">
      <c r="F551" s="67"/>
      <c r="K551" s="67"/>
    </row>
    <row r="552" spans="6:11" x14ac:dyDescent="0.25">
      <c r="F552" s="67"/>
      <c r="K552" s="67"/>
    </row>
    <row r="553" spans="6:11" x14ac:dyDescent="0.25">
      <c r="F553" s="67"/>
      <c r="K553" s="67"/>
    </row>
    <row r="554" spans="6:11" x14ac:dyDescent="0.25">
      <c r="F554" s="67"/>
      <c r="K554" s="67"/>
    </row>
    <row r="555" spans="6:11" x14ac:dyDescent="0.25">
      <c r="F555" s="67"/>
      <c r="K555" s="67"/>
    </row>
    <row r="556" spans="6:11" x14ac:dyDescent="0.25">
      <c r="F556" s="67"/>
      <c r="K556" s="67"/>
    </row>
    <row r="557" spans="6:11" x14ac:dyDescent="0.25">
      <c r="F557" s="67"/>
      <c r="K557" s="67"/>
    </row>
    <row r="558" spans="6:11" x14ac:dyDescent="0.25">
      <c r="F558" s="67"/>
      <c r="K558" s="67"/>
    </row>
    <row r="559" spans="6:11" x14ac:dyDescent="0.25">
      <c r="F559" s="67"/>
      <c r="K559" s="67"/>
    </row>
    <row r="560" spans="6:11" x14ac:dyDescent="0.25">
      <c r="F560" s="67"/>
      <c r="K560" s="67"/>
    </row>
    <row r="561" spans="6:11" x14ac:dyDescent="0.25">
      <c r="F561" s="67"/>
      <c r="K561" s="67"/>
    </row>
    <row r="562" spans="6:11" x14ac:dyDescent="0.25">
      <c r="F562" s="67"/>
      <c r="K562" s="67"/>
    </row>
    <row r="563" spans="6:11" x14ac:dyDescent="0.25">
      <c r="F563" s="67"/>
      <c r="K563" s="67"/>
    </row>
    <row r="564" spans="6:11" x14ac:dyDescent="0.25">
      <c r="F564" s="67"/>
      <c r="K564" s="67"/>
    </row>
    <row r="565" spans="6:11" x14ac:dyDescent="0.25">
      <c r="F565" s="67"/>
      <c r="K565" s="67"/>
    </row>
    <row r="566" spans="6:11" x14ac:dyDescent="0.25">
      <c r="F566" s="67"/>
      <c r="K566" s="67"/>
    </row>
    <row r="567" spans="6:11" x14ac:dyDescent="0.25">
      <c r="F567" s="67"/>
      <c r="K567" s="67"/>
    </row>
    <row r="568" spans="6:11" x14ac:dyDescent="0.25">
      <c r="F568" s="67"/>
      <c r="K568" s="67"/>
    </row>
    <row r="569" spans="6:11" x14ac:dyDescent="0.25">
      <c r="F569" s="67"/>
      <c r="K569" s="67"/>
    </row>
    <row r="570" spans="6:11" x14ac:dyDescent="0.25">
      <c r="F570" s="67"/>
      <c r="K570" s="67"/>
    </row>
    <row r="571" spans="6:11" x14ac:dyDescent="0.25">
      <c r="F571" s="67"/>
      <c r="K571" s="67"/>
    </row>
    <row r="572" spans="6:11" x14ac:dyDescent="0.25">
      <c r="F572" s="67"/>
      <c r="K572" s="67"/>
    </row>
    <row r="573" spans="6:11" x14ac:dyDescent="0.25">
      <c r="F573" s="67"/>
      <c r="K573" s="67"/>
    </row>
    <row r="574" spans="6:11" x14ac:dyDescent="0.25">
      <c r="F574" s="67"/>
      <c r="K574" s="67"/>
    </row>
    <row r="575" spans="6:11" x14ac:dyDescent="0.25">
      <c r="F575" s="67"/>
      <c r="K575" s="67"/>
    </row>
    <row r="576" spans="6:11" x14ac:dyDescent="0.25">
      <c r="F576" s="67"/>
      <c r="K576" s="67"/>
    </row>
    <row r="577" spans="6:11" x14ac:dyDescent="0.25">
      <c r="F577" s="67"/>
      <c r="K577" s="67"/>
    </row>
    <row r="578" spans="6:11" x14ac:dyDescent="0.25">
      <c r="F578" s="67"/>
      <c r="K578" s="67"/>
    </row>
    <row r="579" spans="6:11" x14ac:dyDescent="0.25">
      <c r="F579" s="67"/>
      <c r="K579" s="67"/>
    </row>
    <row r="580" spans="6:11" x14ac:dyDescent="0.25">
      <c r="F580" s="67"/>
      <c r="K580" s="67"/>
    </row>
    <row r="581" spans="6:11" x14ac:dyDescent="0.25">
      <c r="F581" s="67"/>
      <c r="K581" s="67"/>
    </row>
    <row r="582" spans="6:11" x14ac:dyDescent="0.25">
      <c r="F582" s="67"/>
      <c r="K582" s="67"/>
    </row>
    <row r="583" spans="6:11" x14ac:dyDescent="0.25">
      <c r="F583" s="67"/>
      <c r="K583" s="67"/>
    </row>
    <row r="584" spans="6:11" x14ac:dyDescent="0.25">
      <c r="F584" s="67"/>
      <c r="K584" s="67"/>
    </row>
    <row r="585" spans="6:11" x14ac:dyDescent="0.25">
      <c r="F585" s="67"/>
      <c r="K585" s="67"/>
    </row>
    <row r="586" spans="6:11" x14ac:dyDescent="0.25">
      <c r="F586" s="67"/>
      <c r="K586" s="67"/>
    </row>
    <row r="587" spans="6:11" x14ac:dyDescent="0.25">
      <c r="F587" s="67"/>
      <c r="K587" s="67"/>
    </row>
    <row r="588" spans="6:11" x14ac:dyDescent="0.25">
      <c r="F588" s="67"/>
      <c r="K588" s="67"/>
    </row>
    <row r="589" spans="6:11" x14ac:dyDescent="0.25">
      <c r="F589" s="67"/>
      <c r="K589" s="67"/>
    </row>
    <row r="590" spans="6:11" x14ac:dyDescent="0.25">
      <c r="F590" s="67"/>
      <c r="K590" s="67"/>
    </row>
    <row r="591" spans="6:11" x14ac:dyDescent="0.25">
      <c r="F591" s="67"/>
      <c r="K591" s="67"/>
    </row>
    <row r="592" spans="6:11" x14ac:dyDescent="0.25">
      <c r="F592" s="67"/>
      <c r="K592" s="67"/>
    </row>
    <row r="593" spans="6:11" x14ac:dyDescent="0.25">
      <c r="F593" s="67"/>
      <c r="K593" s="67"/>
    </row>
    <row r="594" spans="6:11" x14ac:dyDescent="0.25">
      <c r="F594" s="67"/>
      <c r="K594" s="67"/>
    </row>
    <row r="595" spans="6:11" x14ac:dyDescent="0.25">
      <c r="F595" s="67"/>
      <c r="K595" s="67"/>
    </row>
    <row r="596" spans="6:11" x14ac:dyDescent="0.25">
      <c r="F596" s="67"/>
      <c r="K596" s="67"/>
    </row>
    <row r="597" spans="6:11" x14ac:dyDescent="0.25">
      <c r="F597" s="67"/>
      <c r="K597" s="67"/>
    </row>
    <row r="598" spans="6:11" x14ac:dyDescent="0.25">
      <c r="F598" s="67"/>
      <c r="K598" s="67"/>
    </row>
    <row r="599" spans="6:11" x14ac:dyDescent="0.25">
      <c r="F599" s="67"/>
      <c r="K599" s="67"/>
    </row>
    <row r="600" spans="6:11" x14ac:dyDescent="0.25">
      <c r="F600" s="67"/>
      <c r="K600" s="67"/>
    </row>
    <row r="601" spans="6:11" x14ac:dyDescent="0.25">
      <c r="F601" s="67"/>
      <c r="K601" s="67"/>
    </row>
    <row r="602" spans="6:11" x14ac:dyDescent="0.25">
      <c r="F602" s="67"/>
      <c r="K602" s="67"/>
    </row>
    <row r="603" spans="6:11" x14ac:dyDescent="0.25">
      <c r="F603" s="67"/>
      <c r="K603" s="67"/>
    </row>
    <row r="604" spans="6:11" x14ac:dyDescent="0.25">
      <c r="F604" s="67"/>
      <c r="K604" s="67"/>
    </row>
    <row r="605" spans="6:11" x14ac:dyDescent="0.25">
      <c r="F605" s="67"/>
      <c r="K605" s="67"/>
    </row>
    <row r="606" spans="6:11" x14ac:dyDescent="0.25">
      <c r="F606" s="67"/>
      <c r="K606" s="67"/>
    </row>
    <row r="607" spans="6:11" x14ac:dyDescent="0.25">
      <c r="F607" s="67"/>
      <c r="K607" s="67"/>
    </row>
    <row r="608" spans="6:11" x14ac:dyDescent="0.25">
      <c r="F608" s="67"/>
      <c r="K608" s="67"/>
    </row>
    <row r="609" spans="6:11" x14ac:dyDescent="0.25">
      <c r="F609" s="67"/>
      <c r="K609" s="67"/>
    </row>
    <row r="610" spans="6:11" x14ac:dyDescent="0.25">
      <c r="F610" s="67"/>
      <c r="K610" s="67"/>
    </row>
    <row r="611" spans="6:11" x14ac:dyDescent="0.25">
      <c r="F611" s="67"/>
      <c r="K611" s="67"/>
    </row>
    <row r="612" spans="6:11" x14ac:dyDescent="0.25">
      <c r="F612" s="67"/>
      <c r="K612" s="67"/>
    </row>
    <row r="613" spans="6:11" x14ac:dyDescent="0.25">
      <c r="F613" s="67"/>
      <c r="K613" s="67"/>
    </row>
    <row r="614" spans="6:11" x14ac:dyDescent="0.25">
      <c r="F614" s="67"/>
      <c r="K614" s="67"/>
    </row>
    <row r="615" spans="6:11" x14ac:dyDescent="0.25">
      <c r="F615" s="67"/>
      <c r="K615" s="67"/>
    </row>
    <row r="616" spans="6:11" x14ac:dyDescent="0.25">
      <c r="F616" s="67"/>
      <c r="K616" s="67"/>
    </row>
    <row r="617" spans="6:11" x14ac:dyDescent="0.25">
      <c r="F617" s="67"/>
      <c r="K617" s="67"/>
    </row>
    <row r="618" spans="6:11" x14ac:dyDescent="0.25">
      <c r="F618" s="67"/>
      <c r="K618" s="67"/>
    </row>
    <row r="619" spans="6:11" x14ac:dyDescent="0.25">
      <c r="F619" s="67"/>
      <c r="K619" s="67"/>
    </row>
    <row r="620" spans="6:11" x14ac:dyDescent="0.25">
      <c r="F620" s="67"/>
      <c r="K620" s="67"/>
    </row>
    <row r="621" spans="6:11" x14ac:dyDescent="0.25">
      <c r="F621" s="67"/>
      <c r="K621" s="67"/>
    </row>
    <row r="622" spans="6:11" x14ac:dyDescent="0.25">
      <c r="F622" s="67"/>
      <c r="K622" s="67"/>
    </row>
    <row r="623" spans="6:11" x14ac:dyDescent="0.25">
      <c r="F623" s="67"/>
      <c r="K623" s="67"/>
    </row>
    <row r="624" spans="6:11" x14ac:dyDescent="0.25">
      <c r="F624" s="67"/>
      <c r="K624" s="67"/>
    </row>
    <row r="625" spans="6:11" x14ac:dyDescent="0.25">
      <c r="F625" s="67"/>
      <c r="K625" s="67"/>
    </row>
    <row r="626" spans="6:11" x14ac:dyDescent="0.25">
      <c r="F626" s="67"/>
      <c r="K626" s="67"/>
    </row>
    <row r="627" spans="6:11" x14ac:dyDescent="0.25">
      <c r="F627" s="67"/>
      <c r="K627" s="67"/>
    </row>
    <row r="628" spans="6:11" x14ac:dyDescent="0.25">
      <c r="F628" s="67"/>
      <c r="K628" s="67"/>
    </row>
    <row r="629" spans="6:11" x14ac:dyDescent="0.25">
      <c r="F629" s="67"/>
      <c r="K629" s="67"/>
    </row>
    <row r="630" spans="6:11" x14ac:dyDescent="0.25">
      <c r="F630" s="67"/>
      <c r="K630" s="67"/>
    </row>
    <row r="631" spans="6:11" x14ac:dyDescent="0.25">
      <c r="F631" s="67"/>
      <c r="K631" s="67"/>
    </row>
    <row r="632" spans="6:11" x14ac:dyDescent="0.25">
      <c r="F632" s="67"/>
      <c r="K632" s="67"/>
    </row>
    <row r="633" spans="6:11" x14ac:dyDescent="0.25">
      <c r="F633" s="67"/>
      <c r="K633" s="67"/>
    </row>
    <row r="634" spans="6:11" x14ac:dyDescent="0.25">
      <c r="F634" s="67"/>
      <c r="K634" s="67"/>
    </row>
    <row r="635" spans="6:11" x14ac:dyDescent="0.25">
      <c r="F635" s="67"/>
      <c r="K635" s="67"/>
    </row>
    <row r="636" spans="6:11" x14ac:dyDescent="0.25">
      <c r="F636" s="67"/>
      <c r="K636" s="67"/>
    </row>
    <row r="637" spans="6:11" x14ac:dyDescent="0.25">
      <c r="F637" s="67"/>
      <c r="K637" s="67"/>
    </row>
    <row r="638" spans="6:11" x14ac:dyDescent="0.25">
      <c r="F638" s="67"/>
      <c r="K638" s="67"/>
    </row>
    <row r="639" spans="6:11" x14ac:dyDescent="0.25">
      <c r="F639" s="67"/>
      <c r="K639" s="67"/>
    </row>
    <row r="640" spans="6:11" x14ac:dyDescent="0.25">
      <c r="F640" s="67"/>
      <c r="K640" s="67"/>
    </row>
    <row r="641" spans="6:11" x14ac:dyDescent="0.25">
      <c r="F641" s="67"/>
      <c r="K641" s="67"/>
    </row>
    <row r="642" spans="6:11" x14ac:dyDescent="0.25">
      <c r="F642" s="67"/>
      <c r="K642" s="67"/>
    </row>
    <row r="643" spans="6:11" x14ac:dyDescent="0.25">
      <c r="F643" s="67"/>
      <c r="K643" s="67"/>
    </row>
    <row r="644" spans="6:11" x14ac:dyDescent="0.25">
      <c r="F644" s="67"/>
      <c r="K644" s="67"/>
    </row>
    <row r="645" spans="6:11" x14ac:dyDescent="0.25">
      <c r="F645" s="67"/>
      <c r="K645" s="67"/>
    </row>
    <row r="646" spans="6:11" x14ac:dyDescent="0.25">
      <c r="F646" s="67"/>
      <c r="K646" s="67"/>
    </row>
    <row r="647" spans="6:11" x14ac:dyDescent="0.25">
      <c r="F647" s="67"/>
      <c r="K647" s="67"/>
    </row>
    <row r="648" spans="6:11" x14ac:dyDescent="0.25">
      <c r="F648" s="67"/>
      <c r="K648" s="67"/>
    </row>
    <row r="649" spans="6:11" x14ac:dyDescent="0.25">
      <c r="F649" s="67"/>
      <c r="K649" s="67"/>
    </row>
    <row r="650" spans="6:11" x14ac:dyDescent="0.25">
      <c r="F650" s="67"/>
      <c r="K650" s="67"/>
    </row>
    <row r="651" spans="6:11" x14ac:dyDescent="0.25">
      <c r="F651" s="67"/>
      <c r="K651" s="67"/>
    </row>
    <row r="652" spans="6:11" x14ac:dyDescent="0.25">
      <c r="F652" s="67"/>
      <c r="K652" s="67"/>
    </row>
    <row r="653" spans="6:11" x14ac:dyDescent="0.25">
      <c r="F653" s="67"/>
      <c r="K653" s="67"/>
    </row>
    <row r="654" spans="6:11" x14ac:dyDescent="0.25">
      <c r="F654" s="67"/>
      <c r="K654" s="67"/>
    </row>
    <row r="655" spans="6:11" x14ac:dyDescent="0.25">
      <c r="F655" s="67"/>
      <c r="K655" s="67"/>
    </row>
    <row r="656" spans="6:11" x14ac:dyDescent="0.25">
      <c r="F656" s="67"/>
      <c r="K656" s="67"/>
    </row>
    <row r="657" spans="6:11" x14ac:dyDescent="0.25">
      <c r="F657" s="67"/>
      <c r="K657" s="67"/>
    </row>
    <row r="658" spans="6:11" x14ac:dyDescent="0.25">
      <c r="F658" s="67"/>
      <c r="K658" s="67"/>
    </row>
    <row r="659" spans="6:11" x14ac:dyDescent="0.25">
      <c r="F659" s="67"/>
      <c r="K659" s="67"/>
    </row>
    <row r="660" spans="6:11" x14ac:dyDescent="0.25">
      <c r="F660" s="67"/>
      <c r="K660" s="67"/>
    </row>
    <row r="661" spans="6:11" x14ac:dyDescent="0.25">
      <c r="F661" s="67"/>
      <c r="K661" s="67"/>
    </row>
    <row r="662" spans="6:11" x14ac:dyDescent="0.25">
      <c r="F662" s="67"/>
      <c r="K662" s="67"/>
    </row>
    <row r="663" spans="6:11" x14ac:dyDescent="0.25">
      <c r="F663" s="67"/>
      <c r="K663" s="67"/>
    </row>
    <row r="664" spans="6:11" x14ac:dyDescent="0.25">
      <c r="F664" s="67"/>
      <c r="K664" s="67"/>
    </row>
    <row r="665" spans="6:11" x14ac:dyDescent="0.25">
      <c r="F665" s="67"/>
      <c r="K665" s="67"/>
    </row>
    <row r="666" spans="6:11" x14ac:dyDescent="0.25">
      <c r="F666" s="67"/>
      <c r="K666" s="67"/>
    </row>
    <row r="667" spans="6:11" x14ac:dyDescent="0.25">
      <c r="F667" s="67"/>
      <c r="K667" s="67"/>
    </row>
    <row r="668" spans="6:11" x14ac:dyDescent="0.25">
      <c r="F668" s="67"/>
      <c r="K668" s="67"/>
    </row>
    <row r="669" spans="6:11" x14ac:dyDescent="0.25">
      <c r="F669" s="67"/>
      <c r="K669" s="67"/>
    </row>
    <row r="670" spans="6:11" x14ac:dyDescent="0.25">
      <c r="F670" s="67"/>
      <c r="K670" s="67"/>
    </row>
    <row r="671" spans="6:11" x14ac:dyDescent="0.25">
      <c r="F671" s="67"/>
      <c r="K671" s="67"/>
    </row>
    <row r="672" spans="6:11" x14ac:dyDescent="0.25">
      <c r="F672" s="67"/>
      <c r="K672" s="67"/>
    </row>
    <row r="673" spans="6:11" x14ac:dyDescent="0.25">
      <c r="F673" s="67"/>
      <c r="K673" s="67"/>
    </row>
    <row r="674" spans="6:11" x14ac:dyDescent="0.25">
      <c r="F674" s="67"/>
      <c r="K674" s="67"/>
    </row>
    <row r="675" spans="6:11" x14ac:dyDescent="0.25">
      <c r="F675" s="67"/>
      <c r="K675" s="67"/>
    </row>
    <row r="676" spans="6:11" x14ac:dyDescent="0.25">
      <c r="F676" s="67"/>
      <c r="K676" s="67"/>
    </row>
    <row r="677" spans="6:11" x14ac:dyDescent="0.25">
      <c r="F677" s="67"/>
      <c r="K677" s="67"/>
    </row>
    <row r="678" spans="6:11" x14ac:dyDescent="0.25">
      <c r="F678" s="67"/>
      <c r="K678" s="67"/>
    </row>
    <row r="679" spans="6:11" x14ac:dyDescent="0.25">
      <c r="F679" s="67"/>
      <c r="K679" s="67"/>
    </row>
    <row r="680" spans="6:11" x14ac:dyDescent="0.25">
      <c r="F680" s="67"/>
      <c r="K680" s="67"/>
    </row>
    <row r="681" spans="6:11" x14ac:dyDescent="0.25">
      <c r="F681" s="67"/>
      <c r="K681" s="67"/>
    </row>
    <row r="682" spans="6:11" x14ac:dyDescent="0.25">
      <c r="F682" s="67"/>
      <c r="K682" s="67"/>
    </row>
    <row r="683" spans="6:11" x14ac:dyDescent="0.25">
      <c r="F683" s="67"/>
      <c r="K683" s="67"/>
    </row>
    <row r="684" spans="6:11" x14ac:dyDescent="0.25">
      <c r="F684" s="67"/>
      <c r="K684" s="67"/>
    </row>
    <row r="685" spans="6:11" x14ac:dyDescent="0.25">
      <c r="F685" s="67"/>
      <c r="K685" s="67"/>
    </row>
    <row r="686" spans="6:11" x14ac:dyDescent="0.25">
      <c r="F686" s="67"/>
      <c r="K686" s="67"/>
    </row>
    <row r="687" spans="6:11" x14ac:dyDescent="0.25">
      <c r="F687" s="67"/>
      <c r="K687" s="67"/>
    </row>
    <row r="688" spans="6:11" x14ac:dyDescent="0.25">
      <c r="F688" s="67"/>
      <c r="K688" s="67"/>
    </row>
    <row r="689" spans="6:11" x14ac:dyDescent="0.25">
      <c r="F689" s="67"/>
      <c r="K689" s="67"/>
    </row>
    <row r="690" spans="6:11" x14ac:dyDescent="0.25">
      <c r="F690" s="67"/>
      <c r="K690" s="67"/>
    </row>
    <row r="691" spans="6:11" x14ac:dyDescent="0.25">
      <c r="F691" s="67"/>
      <c r="K691" s="67"/>
    </row>
    <row r="692" spans="6:11" x14ac:dyDescent="0.25">
      <c r="F692" s="67"/>
      <c r="K692" s="67"/>
    </row>
    <row r="693" spans="6:11" x14ac:dyDescent="0.25">
      <c r="F693" s="67"/>
      <c r="K693" s="67"/>
    </row>
    <row r="694" spans="6:11" x14ac:dyDescent="0.25">
      <c r="F694" s="67"/>
      <c r="K694" s="67"/>
    </row>
    <row r="695" spans="6:11" x14ac:dyDescent="0.25">
      <c r="F695" s="67"/>
      <c r="K695" s="67"/>
    </row>
    <row r="696" spans="6:11" x14ac:dyDescent="0.25">
      <c r="F696" s="67"/>
      <c r="K696" s="67"/>
    </row>
    <row r="697" spans="6:11" x14ac:dyDescent="0.25">
      <c r="F697" s="67"/>
      <c r="K697" s="67"/>
    </row>
    <row r="698" spans="6:11" x14ac:dyDescent="0.25">
      <c r="F698" s="67"/>
      <c r="K698" s="67"/>
    </row>
    <row r="699" spans="6:11" x14ac:dyDescent="0.25">
      <c r="F699" s="67"/>
      <c r="K699" s="67"/>
    </row>
    <row r="700" spans="6:11" x14ac:dyDescent="0.25">
      <c r="F700" s="67"/>
      <c r="K700" s="67"/>
    </row>
    <row r="701" spans="6:11" x14ac:dyDescent="0.25">
      <c r="F701" s="67"/>
      <c r="K701" s="67"/>
    </row>
    <row r="702" spans="6:11" x14ac:dyDescent="0.25">
      <c r="F702" s="67"/>
      <c r="K702" s="67"/>
    </row>
    <row r="703" spans="6:11" x14ac:dyDescent="0.25">
      <c r="F703" s="67"/>
      <c r="K703" s="67"/>
    </row>
    <row r="704" spans="6:11" x14ac:dyDescent="0.25">
      <c r="F704" s="67"/>
      <c r="K704" s="67"/>
    </row>
    <row r="705" spans="6:11" x14ac:dyDescent="0.25">
      <c r="F705" s="67"/>
      <c r="K705" s="67"/>
    </row>
    <row r="706" spans="6:11" x14ac:dyDescent="0.25">
      <c r="F706" s="67"/>
      <c r="K706" s="67"/>
    </row>
    <row r="707" spans="6:11" x14ac:dyDescent="0.25">
      <c r="F707" s="67"/>
      <c r="K707" s="67"/>
    </row>
    <row r="708" spans="6:11" x14ac:dyDescent="0.25">
      <c r="F708" s="67"/>
      <c r="K708" s="67"/>
    </row>
    <row r="709" spans="6:11" x14ac:dyDescent="0.25">
      <c r="F709" s="67"/>
      <c r="K709" s="67"/>
    </row>
    <row r="710" spans="6:11" x14ac:dyDescent="0.25">
      <c r="F710" s="67"/>
      <c r="K710" s="67"/>
    </row>
    <row r="711" spans="6:11" x14ac:dyDescent="0.25">
      <c r="F711" s="67"/>
      <c r="K711" s="67"/>
    </row>
    <row r="712" spans="6:11" x14ac:dyDescent="0.25">
      <c r="F712" s="67"/>
      <c r="K712" s="67"/>
    </row>
    <row r="713" spans="6:11" x14ac:dyDescent="0.25">
      <c r="F713" s="67"/>
      <c r="K713" s="67"/>
    </row>
    <row r="714" spans="6:11" x14ac:dyDescent="0.25">
      <c r="F714" s="67"/>
      <c r="K714" s="67"/>
    </row>
    <row r="715" spans="6:11" x14ac:dyDescent="0.25">
      <c r="F715" s="67"/>
      <c r="K715" s="67"/>
    </row>
    <row r="716" spans="6:11" x14ac:dyDescent="0.25">
      <c r="F716" s="67"/>
      <c r="K716" s="67"/>
    </row>
    <row r="717" spans="6:11" x14ac:dyDescent="0.25">
      <c r="F717" s="67"/>
      <c r="K717" s="67"/>
    </row>
    <row r="718" spans="6:11" x14ac:dyDescent="0.25">
      <c r="F718" s="67"/>
      <c r="K718" s="67"/>
    </row>
    <row r="719" spans="6:11" x14ac:dyDescent="0.25">
      <c r="F719" s="67"/>
      <c r="K719" s="67"/>
    </row>
    <row r="720" spans="6:11" x14ac:dyDescent="0.25">
      <c r="F720" s="67"/>
      <c r="K720" s="67"/>
    </row>
    <row r="721" spans="6:11" x14ac:dyDescent="0.25">
      <c r="F721" s="67"/>
      <c r="K721" s="67"/>
    </row>
    <row r="722" spans="6:11" x14ac:dyDescent="0.25">
      <c r="F722" s="67"/>
      <c r="K722" s="67"/>
    </row>
    <row r="723" spans="6:11" x14ac:dyDescent="0.25">
      <c r="F723" s="67"/>
      <c r="K723" s="67"/>
    </row>
    <row r="724" spans="6:11" x14ac:dyDescent="0.25">
      <c r="F724" s="67"/>
      <c r="K724" s="67"/>
    </row>
    <row r="725" spans="6:11" x14ac:dyDescent="0.25">
      <c r="F725" s="67"/>
      <c r="K725" s="67"/>
    </row>
    <row r="726" spans="6:11" x14ac:dyDescent="0.25">
      <c r="F726" s="67"/>
      <c r="K726" s="67"/>
    </row>
    <row r="727" spans="6:11" x14ac:dyDescent="0.25">
      <c r="F727" s="67"/>
      <c r="K727" s="67"/>
    </row>
    <row r="728" spans="6:11" x14ac:dyDescent="0.25">
      <c r="F728" s="67"/>
      <c r="K728" s="67"/>
    </row>
    <row r="729" spans="6:11" x14ac:dyDescent="0.25">
      <c r="F729" s="67"/>
      <c r="K729" s="67"/>
    </row>
    <row r="730" spans="6:11" x14ac:dyDescent="0.25">
      <c r="F730" s="67"/>
      <c r="K730" s="67"/>
    </row>
    <row r="731" spans="6:11" x14ac:dyDescent="0.25">
      <c r="F731" s="67"/>
      <c r="K731" s="67"/>
    </row>
    <row r="732" spans="6:11" x14ac:dyDescent="0.25">
      <c r="F732" s="67"/>
      <c r="K732" s="67"/>
    </row>
    <row r="733" spans="6:11" x14ac:dyDescent="0.25">
      <c r="F733" s="67"/>
      <c r="K733" s="67"/>
    </row>
    <row r="734" spans="6:11" x14ac:dyDescent="0.25">
      <c r="F734" s="67"/>
      <c r="K734" s="67"/>
    </row>
    <row r="735" spans="6:11" x14ac:dyDescent="0.25">
      <c r="F735" s="67"/>
      <c r="K735" s="67"/>
    </row>
    <row r="736" spans="6:11" x14ac:dyDescent="0.25">
      <c r="F736" s="67"/>
      <c r="K736" s="67"/>
    </row>
    <row r="737" spans="6:11" x14ac:dyDescent="0.25">
      <c r="F737" s="67"/>
      <c r="K737" s="67"/>
    </row>
    <row r="738" spans="6:11" x14ac:dyDescent="0.25">
      <c r="F738" s="67"/>
      <c r="K738" s="67"/>
    </row>
    <row r="739" spans="6:11" x14ac:dyDescent="0.25">
      <c r="F739" s="67"/>
      <c r="K739" s="67"/>
    </row>
    <row r="740" spans="6:11" x14ac:dyDescent="0.25">
      <c r="F740" s="67"/>
      <c r="K740" s="67"/>
    </row>
    <row r="741" spans="6:11" x14ac:dyDescent="0.25">
      <c r="F741" s="67"/>
      <c r="K741" s="67"/>
    </row>
    <row r="742" spans="6:11" x14ac:dyDescent="0.25">
      <c r="F742" s="67"/>
      <c r="K742" s="67"/>
    </row>
    <row r="743" spans="6:11" x14ac:dyDescent="0.25">
      <c r="F743" s="67"/>
      <c r="K743" s="67"/>
    </row>
    <row r="744" spans="6:11" x14ac:dyDescent="0.25">
      <c r="F744" s="67"/>
      <c r="K744" s="67"/>
    </row>
    <row r="745" spans="6:11" x14ac:dyDescent="0.25">
      <c r="F745" s="67"/>
      <c r="K745" s="67"/>
    </row>
    <row r="746" spans="6:11" x14ac:dyDescent="0.25">
      <c r="F746" s="67"/>
      <c r="K746" s="67"/>
    </row>
    <row r="747" spans="6:11" x14ac:dyDescent="0.25">
      <c r="F747" s="67"/>
      <c r="K747" s="67"/>
    </row>
    <row r="748" spans="6:11" x14ac:dyDescent="0.25">
      <c r="F748" s="67"/>
      <c r="K748" s="67"/>
    </row>
    <row r="749" spans="6:11" x14ac:dyDescent="0.25">
      <c r="F749" s="67"/>
      <c r="K749" s="67"/>
    </row>
    <row r="750" spans="6:11" x14ac:dyDescent="0.25">
      <c r="F750" s="67"/>
      <c r="K750" s="67"/>
    </row>
    <row r="751" spans="6:11" x14ac:dyDescent="0.25">
      <c r="F751" s="67"/>
      <c r="K751" s="67"/>
    </row>
    <row r="752" spans="6:11" x14ac:dyDescent="0.25">
      <c r="F752" s="67"/>
      <c r="K752" s="67"/>
    </row>
    <row r="753" spans="6:11" x14ac:dyDescent="0.25">
      <c r="F753" s="67"/>
      <c r="K753" s="67"/>
    </row>
    <row r="754" spans="6:11" x14ac:dyDescent="0.25">
      <c r="F754" s="67"/>
      <c r="K754" s="67"/>
    </row>
    <row r="755" spans="6:11" x14ac:dyDescent="0.25">
      <c r="F755" s="67"/>
      <c r="K755" s="67"/>
    </row>
    <row r="756" spans="6:11" x14ac:dyDescent="0.25">
      <c r="F756" s="67"/>
      <c r="K756" s="67"/>
    </row>
    <row r="757" spans="6:11" x14ac:dyDescent="0.25">
      <c r="F757" s="67"/>
      <c r="K757" s="67"/>
    </row>
    <row r="758" spans="6:11" x14ac:dyDescent="0.25">
      <c r="F758" s="67"/>
      <c r="K758" s="67"/>
    </row>
    <row r="759" spans="6:11" x14ac:dyDescent="0.25">
      <c r="F759" s="67"/>
      <c r="K759" s="67"/>
    </row>
    <row r="760" spans="6:11" x14ac:dyDescent="0.25">
      <c r="F760" s="67"/>
      <c r="K760" s="67"/>
    </row>
    <row r="761" spans="6:11" x14ac:dyDescent="0.25">
      <c r="F761" s="67"/>
      <c r="K761" s="67"/>
    </row>
    <row r="762" spans="6:11" x14ac:dyDescent="0.25">
      <c r="F762" s="67"/>
      <c r="K762" s="67"/>
    </row>
    <row r="763" spans="6:11" x14ac:dyDescent="0.25">
      <c r="F763" s="67"/>
      <c r="K763" s="67"/>
    </row>
    <row r="764" spans="6:11" x14ac:dyDescent="0.25">
      <c r="F764" s="67"/>
      <c r="K764" s="67"/>
    </row>
    <row r="765" spans="6:11" x14ac:dyDescent="0.25">
      <c r="F765" s="67"/>
      <c r="K765" s="67"/>
    </row>
    <row r="766" spans="6:11" x14ac:dyDescent="0.25">
      <c r="F766" s="67"/>
      <c r="K766" s="67"/>
    </row>
    <row r="767" spans="6:11" x14ac:dyDescent="0.25">
      <c r="F767" s="67"/>
      <c r="K767" s="67"/>
    </row>
    <row r="768" spans="6:11" x14ac:dyDescent="0.25">
      <c r="F768" s="67"/>
      <c r="K768" s="67"/>
    </row>
    <row r="769" spans="6:11" x14ac:dyDescent="0.25">
      <c r="F769" s="67"/>
      <c r="K769" s="67"/>
    </row>
    <row r="770" spans="6:11" x14ac:dyDescent="0.25">
      <c r="F770" s="67"/>
      <c r="K770" s="67"/>
    </row>
    <row r="771" spans="6:11" x14ac:dyDescent="0.25">
      <c r="F771" s="67"/>
      <c r="K771" s="67"/>
    </row>
    <row r="772" spans="6:11" x14ac:dyDescent="0.25">
      <c r="F772" s="67"/>
      <c r="K772" s="67"/>
    </row>
    <row r="773" spans="6:11" x14ac:dyDescent="0.25">
      <c r="F773" s="67"/>
      <c r="K773" s="67"/>
    </row>
    <row r="774" spans="6:11" x14ac:dyDescent="0.25">
      <c r="F774" s="67"/>
      <c r="K774" s="67"/>
    </row>
    <row r="775" spans="6:11" x14ac:dyDescent="0.25">
      <c r="F775" s="67"/>
      <c r="K775" s="67"/>
    </row>
    <row r="776" spans="6:11" x14ac:dyDescent="0.25">
      <c r="F776" s="67"/>
      <c r="K776" s="67"/>
    </row>
    <row r="777" spans="6:11" x14ac:dyDescent="0.25">
      <c r="F777" s="67"/>
      <c r="K777" s="67"/>
    </row>
    <row r="778" spans="6:11" x14ac:dyDescent="0.25">
      <c r="F778" s="67"/>
      <c r="K778" s="67"/>
    </row>
    <row r="779" spans="6:11" x14ac:dyDescent="0.25">
      <c r="F779" s="67"/>
      <c r="K779" s="67"/>
    </row>
    <row r="780" spans="6:11" x14ac:dyDescent="0.25">
      <c r="F780" s="67"/>
      <c r="K780" s="67"/>
    </row>
    <row r="781" spans="6:11" x14ac:dyDescent="0.25">
      <c r="F781" s="67"/>
      <c r="K781" s="67"/>
    </row>
    <row r="782" spans="6:11" x14ac:dyDescent="0.25">
      <c r="F782" s="67"/>
      <c r="K782" s="67"/>
    </row>
    <row r="783" spans="6:11" x14ac:dyDescent="0.25">
      <c r="F783" s="67"/>
      <c r="K783" s="67"/>
    </row>
    <row r="784" spans="6:11" x14ac:dyDescent="0.25">
      <c r="F784" s="67"/>
      <c r="K784" s="67"/>
    </row>
    <row r="785" spans="6:11" x14ac:dyDescent="0.25">
      <c r="F785" s="67"/>
      <c r="K785" s="67"/>
    </row>
    <row r="786" spans="6:11" x14ac:dyDescent="0.25">
      <c r="F786" s="67"/>
      <c r="K786" s="67"/>
    </row>
    <row r="787" spans="6:11" x14ac:dyDescent="0.25">
      <c r="F787" s="67"/>
      <c r="K787" s="67"/>
    </row>
    <row r="788" spans="6:11" x14ac:dyDescent="0.25">
      <c r="F788" s="67"/>
      <c r="K788" s="67"/>
    </row>
    <row r="789" spans="6:11" x14ac:dyDescent="0.25">
      <c r="F789" s="67"/>
      <c r="K789" s="67"/>
    </row>
    <row r="790" spans="6:11" x14ac:dyDescent="0.25">
      <c r="F790" s="67"/>
      <c r="K790" s="67"/>
    </row>
    <row r="791" spans="6:11" x14ac:dyDescent="0.25">
      <c r="F791" s="67"/>
      <c r="K791" s="67"/>
    </row>
    <row r="792" spans="6:11" x14ac:dyDescent="0.25">
      <c r="F792" s="67"/>
      <c r="K792" s="67"/>
    </row>
    <row r="793" spans="6:11" x14ac:dyDescent="0.25">
      <c r="F793" s="67"/>
      <c r="K793" s="67"/>
    </row>
    <row r="794" spans="6:11" x14ac:dyDescent="0.25">
      <c r="F794" s="67"/>
      <c r="K794" s="67"/>
    </row>
    <row r="795" spans="6:11" x14ac:dyDescent="0.25">
      <c r="F795" s="67"/>
      <c r="K795" s="67"/>
    </row>
    <row r="796" spans="6:11" x14ac:dyDescent="0.25">
      <c r="F796" s="67"/>
      <c r="K796" s="67"/>
    </row>
    <row r="797" spans="6:11" x14ac:dyDescent="0.25">
      <c r="F797" s="67"/>
      <c r="K797" s="67"/>
    </row>
    <row r="798" spans="6:11" x14ac:dyDescent="0.25">
      <c r="F798" s="67"/>
      <c r="K798" s="67"/>
    </row>
    <row r="799" spans="6:11" x14ac:dyDescent="0.25">
      <c r="F799" s="67"/>
      <c r="K799" s="67"/>
    </row>
    <row r="800" spans="6:11" x14ac:dyDescent="0.25">
      <c r="F800" s="67"/>
      <c r="K800" s="67"/>
    </row>
    <row r="801" spans="6:11" x14ac:dyDescent="0.25">
      <c r="F801" s="67"/>
      <c r="K801" s="67"/>
    </row>
    <row r="802" spans="6:11" x14ac:dyDescent="0.25">
      <c r="F802" s="67"/>
      <c r="K802" s="67"/>
    </row>
    <row r="803" spans="6:11" x14ac:dyDescent="0.25">
      <c r="F803" s="67"/>
      <c r="K803" s="67"/>
    </row>
    <row r="804" spans="6:11" x14ac:dyDescent="0.25">
      <c r="F804" s="67"/>
      <c r="K804" s="67"/>
    </row>
    <row r="805" spans="6:11" x14ac:dyDescent="0.25">
      <c r="F805" s="67"/>
      <c r="K805" s="67"/>
    </row>
    <row r="806" spans="6:11" x14ac:dyDescent="0.25">
      <c r="F806" s="67"/>
      <c r="K806" s="67"/>
    </row>
    <row r="807" spans="6:11" x14ac:dyDescent="0.25">
      <c r="F807" s="67"/>
      <c r="K807" s="67"/>
    </row>
    <row r="808" spans="6:11" x14ac:dyDescent="0.25">
      <c r="F808" s="67"/>
      <c r="K808" s="67"/>
    </row>
    <row r="809" spans="6:11" x14ac:dyDescent="0.25">
      <c r="F809" s="67"/>
      <c r="K809" s="67"/>
    </row>
    <row r="810" spans="6:11" x14ac:dyDescent="0.25">
      <c r="F810" s="67"/>
      <c r="K810" s="67"/>
    </row>
    <row r="811" spans="6:11" x14ac:dyDescent="0.25">
      <c r="F811" s="67"/>
      <c r="K811" s="67"/>
    </row>
    <row r="812" spans="6:11" x14ac:dyDescent="0.25">
      <c r="F812" s="67"/>
      <c r="K812" s="67"/>
    </row>
    <row r="813" spans="6:11" x14ac:dyDescent="0.25">
      <c r="F813" s="67"/>
      <c r="K813" s="67"/>
    </row>
    <row r="814" spans="6:11" x14ac:dyDescent="0.25">
      <c r="F814" s="67"/>
      <c r="K814" s="67"/>
    </row>
    <row r="815" spans="6:11" x14ac:dyDescent="0.25">
      <c r="F815" s="67"/>
      <c r="K815" s="67"/>
    </row>
    <row r="816" spans="6:11" x14ac:dyDescent="0.25">
      <c r="F816" s="67"/>
      <c r="K816" s="67"/>
    </row>
    <row r="817" spans="6:11" x14ac:dyDescent="0.25">
      <c r="F817" s="67"/>
      <c r="K817" s="67"/>
    </row>
    <row r="818" spans="6:11" x14ac:dyDescent="0.25">
      <c r="F818" s="67"/>
      <c r="K818" s="67"/>
    </row>
    <row r="819" spans="6:11" x14ac:dyDescent="0.25">
      <c r="F819" s="67"/>
      <c r="K819" s="67"/>
    </row>
    <row r="820" spans="6:11" x14ac:dyDescent="0.25">
      <c r="F820" s="67"/>
      <c r="K820" s="67"/>
    </row>
    <row r="821" spans="6:11" x14ac:dyDescent="0.25">
      <c r="F821" s="67"/>
      <c r="K821" s="67"/>
    </row>
    <row r="822" spans="6:11" x14ac:dyDescent="0.25">
      <c r="F822" s="67"/>
      <c r="K822" s="67"/>
    </row>
    <row r="823" spans="6:11" x14ac:dyDescent="0.25">
      <c r="F823" s="67"/>
      <c r="K823" s="67"/>
    </row>
    <row r="824" spans="6:11" x14ac:dyDescent="0.25">
      <c r="F824" s="67"/>
      <c r="K824" s="67"/>
    </row>
    <row r="825" spans="6:11" x14ac:dyDescent="0.25">
      <c r="F825" s="67"/>
      <c r="K825" s="67"/>
    </row>
    <row r="826" spans="6:11" x14ac:dyDescent="0.25">
      <c r="F826" s="67"/>
      <c r="K826" s="67"/>
    </row>
    <row r="827" spans="6:11" x14ac:dyDescent="0.25">
      <c r="F827" s="67"/>
      <c r="K827" s="67"/>
    </row>
    <row r="828" spans="6:11" x14ac:dyDescent="0.25">
      <c r="F828" s="67"/>
      <c r="K828" s="67"/>
    </row>
    <row r="829" spans="6:11" x14ac:dyDescent="0.25">
      <c r="F829" s="67"/>
      <c r="K829" s="67"/>
    </row>
    <row r="830" spans="6:11" x14ac:dyDescent="0.25">
      <c r="F830" s="67"/>
      <c r="K830" s="67"/>
    </row>
    <row r="831" spans="6:11" x14ac:dyDescent="0.25">
      <c r="F831" s="67"/>
      <c r="K831" s="67"/>
    </row>
    <row r="832" spans="6:11" x14ac:dyDescent="0.25">
      <c r="F832" s="67"/>
      <c r="K832" s="67"/>
    </row>
    <row r="833" spans="6:11" x14ac:dyDescent="0.25">
      <c r="F833" s="67"/>
      <c r="K833" s="67"/>
    </row>
    <row r="834" spans="6:11" x14ac:dyDescent="0.25">
      <c r="F834" s="67"/>
      <c r="K834" s="67"/>
    </row>
    <row r="835" spans="6:11" x14ac:dyDescent="0.25">
      <c r="F835" s="67"/>
      <c r="K835" s="67"/>
    </row>
    <row r="836" spans="6:11" x14ac:dyDescent="0.25">
      <c r="F836" s="67"/>
      <c r="K836" s="67"/>
    </row>
    <row r="837" spans="6:11" x14ac:dyDescent="0.25">
      <c r="F837" s="67"/>
      <c r="K837" s="67"/>
    </row>
    <row r="838" spans="6:11" x14ac:dyDescent="0.25">
      <c r="F838" s="67"/>
      <c r="K838" s="67"/>
    </row>
    <row r="839" spans="6:11" x14ac:dyDescent="0.25">
      <c r="F839" s="67"/>
      <c r="K839" s="67"/>
    </row>
    <row r="840" spans="6:11" x14ac:dyDescent="0.25">
      <c r="F840" s="67"/>
      <c r="K840" s="67"/>
    </row>
    <row r="841" spans="6:11" x14ac:dyDescent="0.25">
      <c r="F841" s="67"/>
      <c r="K841" s="67"/>
    </row>
    <row r="842" spans="6:11" x14ac:dyDescent="0.25">
      <c r="F842" s="67"/>
      <c r="K842" s="67"/>
    </row>
    <row r="843" spans="6:11" x14ac:dyDescent="0.25">
      <c r="F843" s="67"/>
      <c r="K843" s="67"/>
    </row>
    <row r="844" spans="6:11" x14ac:dyDescent="0.25">
      <c r="F844" s="67"/>
      <c r="K844" s="67"/>
    </row>
    <row r="845" spans="6:11" x14ac:dyDescent="0.25">
      <c r="F845" s="67"/>
      <c r="K845" s="67"/>
    </row>
    <row r="846" spans="6:11" x14ac:dyDescent="0.25">
      <c r="F846" s="67"/>
      <c r="K846" s="67"/>
    </row>
    <row r="847" spans="6:11" x14ac:dyDescent="0.25">
      <c r="F847" s="67"/>
      <c r="K847" s="67"/>
    </row>
    <row r="848" spans="6:11" x14ac:dyDescent="0.25">
      <c r="F848" s="67"/>
      <c r="K848" s="67"/>
    </row>
    <row r="849" spans="6:11" x14ac:dyDescent="0.25">
      <c r="F849" s="67"/>
      <c r="K849" s="67"/>
    </row>
    <row r="850" spans="6:11" x14ac:dyDescent="0.25">
      <c r="F850" s="67"/>
      <c r="K850" s="67"/>
    </row>
    <row r="851" spans="6:11" x14ac:dyDescent="0.25">
      <c r="F851" s="67"/>
      <c r="K851" s="67"/>
    </row>
    <row r="852" spans="6:11" x14ac:dyDescent="0.25">
      <c r="F852" s="67"/>
      <c r="K852" s="67"/>
    </row>
    <row r="853" spans="6:11" x14ac:dyDescent="0.25">
      <c r="F853" s="67"/>
      <c r="K853" s="67"/>
    </row>
    <row r="854" spans="6:11" x14ac:dyDescent="0.25">
      <c r="F854" s="67"/>
      <c r="K854" s="67"/>
    </row>
    <row r="855" spans="6:11" x14ac:dyDescent="0.25">
      <c r="F855" s="67"/>
      <c r="K855" s="67"/>
    </row>
    <row r="856" spans="6:11" x14ac:dyDescent="0.25">
      <c r="F856" s="67"/>
      <c r="K856" s="67"/>
    </row>
    <row r="857" spans="6:11" x14ac:dyDescent="0.25">
      <c r="F857" s="67"/>
      <c r="K857" s="67"/>
    </row>
    <row r="858" spans="6:11" x14ac:dyDescent="0.25">
      <c r="F858" s="67"/>
      <c r="K858" s="67"/>
    </row>
    <row r="859" spans="6:11" x14ac:dyDescent="0.25">
      <c r="F859" s="67"/>
      <c r="K859" s="67"/>
    </row>
    <row r="860" spans="6:11" x14ac:dyDescent="0.25">
      <c r="F860" s="67"/>
      <c r="K860" s="67"/>
    </row>
    <row r="861" spans="6:11" x14ac:dyDescent="0.25">
      <c r="F861" s="67"/>
      <c r="K861" s="67"/>
    </row>
    <row r="862" spans="6:11" x14ac:dyDescent="0.25">
      <c r="F862" s="67"/>
      <c r="K862" s="67"/>
    </row>
    <row r="863" spans="6:11" x14ac:dyDescent="0.25">
      <c r="F863" s="67"/>
      <c r="K863" s="67"/>
    </row>
    <row r="864" spans="6:11" x14ac:dyDescent="0.25">
      <c r="F864" s="67"/>
      <c r="K864" s="67"/>
    </row>
    <row r="865" spans="6:11" x14ac:dyDescent="0.25">
      <c r="F865" s="67"/>
      <c r="K865" s="67"/>
    </row>
    <row r="866" spans="6:11" x14ac:dyDescent="0.25">
      <c r="F866" s="67"/>
      <c r="K866" s="67"/>
    </row>
    <row r="867" spans="6:11" x14ac:dyDescent="0.25">
      <c r="F867" s="67"/>
      <c r="K867" s="67"/>
    </row>
    <row r="868" spans="6:11" x14ac:dyDescent="0.25">
      <c r="F868" s="67"/>
      <c r="K868" s="67"/>
    </row>
    <row r="869" spans="6:11" x14ac:dyDescent="0.25">
      <c r="F869" s="67"/>
      <c r="K869" s="67"/>
    </row>
    <row r="870" spans="6:11" x14ac:dyDescent="0.25">
      <c r="F870" s="67"/>
      <c r="K870" s="67"/>
    </row>
    <row r="871" spans="6:11" x14ac:dyDescent="0.25">
      <c r="F871" s="67"/>
      <c r="K871" s="67"/>
    </row>
    <row r="872" spans="6:11" x14ac:dyDescent="0.25">
      <c r="F872" s="67"/>
      <c r="K872" s="67"/>
    </row>
    <row r="873" spans="6:11" x14ac:dyDescent="0.25">
      <c r="F873" s="67"/>
      <c r="K873" s="67"/>
    </row>
    <row r="874" spans="6:11" x14ac:dyDescent="0.25">
      <c r="F874" s="67"/>
      <c r="K874" s="67"/>
    </row>
    <row r="875" spans="6:11" x14ac:dyDescent="0.25">
      <c r="F875" s="67"/>
      <c r="K875" s="67"/>
    </row>
    <row r="876" spans="6:11" x14ac:dyDescent="0.25">
      <c r="F876" s="67"/>
      <c r="K876" s="67"/>
    </row>
    <row r="877" spans="6:11" x14ac:dyDescent="0.25">
      <c r="F877" s="67"/>
      <c r="K877" s="67"/>
    </row>
    <row r="878" spans="6:11" x14ac:dyDescent="0.25">
      <c r="F878" s="67"/>
      <c r="K878" s="67"/>
    </row>
    <row r="879" spans="6:11" x14ac:dyDescent="0.25">
      <c r="F879" s="67"/>
      <c r="K879" s="67"/>
    </row>
    <row r="880" spans="6:11" x14ac:dyDescent="0.25">
      <c r="F880" s="67"/>
      <c r="K880" s="67"/>
    </row>
    <row r="881" spans="6:11" x14ac:dyDescent="0.25">
      <c r="F881" s="67"/>
      <c r="K881" s="67"/>
    </row>
    <row r="882" spans="6:11" x14ac:dyDescent="0.25">
      <c r="F882" s="67"/>
      <c r="K882" s="67"/>
    </row>
    <row r="883" spans="6:11" x14ac:dyDescent="0.25">
      <c r="F883" s="67"/>
      <c r="K883" s="67"/>
    </row>
    <row r="884" spans="6:11" x14ac:dyDescent="0.25">
      <c r="F884" s="67"/>
      <c r="K884" s="67"/>
    </row>
    <row r="885" spans="6:11" x14ac:dyDescent="0.25">
      <c r="F885" s="67"/>
      <c r="K885" s="67"/>
    </row>
    <row r="886" spans="6:11" x14ac:dyDescent="0.25">
      <c r="F886" s="67"/>
      <c r="K886" s="67"/>
    </row>
    <row r="887" spans="6:11" x14ac:dyDescent="0.25">
      <c r="F887" s="67"/>
      <c r="K887" s="67"/>
    </row>
    <row r="888" spans="6:11" x14ac:dyDescent="0.25">
      <c r="F888" s="67"/>
      <c r="K888" s="67"/>
    </row>
    <row r="889" spans="6:11" x14ac:dyDescent="0.25">
      <c r="F889" s="67"/>
      <c r="K889" s="67"/>
    </row>
    <row r="890" spans="6:11" x14ac:dyDescent="0.25">
      <c r="F890" s="67"/>
      <c r="K890" s="67"/>
    </row>
    <row r="891" spans="6:11" x14ac:dyDescent="0.25">
      <c r="F891" s="67"/>
      <c r="K891" s="67"/>
    </row>
    <row r="892" spans="6:11" x14ac:dyDescent="0.25">
      <c r="F892" s="67"/>
      <c r="K892" s="67"/>
    </row>
    <row r="893" spans="6:11" x14ac:dyDescent="0.25">
      <c r="F893" s="67"/>
      <c r="K893" s="67"/>
    </row>
    <row r="894" spans="6:11" x14ac:dyDescent="0.25">
      <c r="F894" s="67"/>
      <c r="K894" s="67"/>
    </row>
    <row r="895" spans="6:11" x14ac:dyDescent="0.25">
      <c r="F895" s="67"/>
      <c r="K895" s="67"/>
    </row>
    <row r="896" spans="6:11" x14ac:dyDescent="0.25">
      <c r="F896" s="67"/>
      <c r="K896" s="67"/>
    </row>
    <row r="897" spans="6:11" x14ac:dyDescent="0.25">
      <c r="F897" s="67"/>
      <c r="K897" s="67"/>
    </row>
    <row r="898" spans="6:11" x14ac:dyDescent="0.25">
      <c r="F898" s="67"/>
      <c r="K898" s="67"/>
    </row>
    <row r="899" spans="6:11" x14ac:dyDescent="0.25">
      <c r="F899" s="67"/>
      <c r="K899" s="67"/>
    </row>
    <row r="900" spans="6:11" x14ac:dyDescent="0.25">
      <c r="F900" s="67"/>
      <c r="K900" s="67"/>
    </row>
    <row r="901" spans="6:11" x14ac:dyDescent="0.25">
      <c r="F901" s="67"/>
      <c r="K901" s="67"/>
    </row>
    <row r="902" spans="6:11" x14ac:dyDescent="0.25">
      <c r="F902" s="67"/>
      <c r="K902" s="67"/>
    </row>
    <row r="903" spans="6:11" x14ac:dyDescent="0.25">
      <c r="F903" s="67"/>
      <c r="K903" s="67"/>
    </row>
    <row r="904" spans="6:11" x14ac:dyDescent="0.25">
      <c r="F904" s="67"/>
      <c r="K904" s="67"/>
    </row>
    <row r="905" spans="6:11" x14ac:dyDescent="0.25">
      <c r="F905" s="67"/>
      <c r="K905" s="67"/>
    </row>
    <row r="906" spans="6:11" x14ac:dyDescent="0.25">
      <c r="F906" s="67"/>
      <c r="K906" s="67"/>
    </row>
    <row r="907" spans="6:11" x14ac:dyDescent="0.25">
      <c r="F907" s="67"/>
      <c r="K907" s="67"/>
    </row>
    <row r="908" spans="6:11" x14ac:dyDescent="0.25">
      <c r="F908" s="67"/>
      <c r="K908" s="67"/>
    </row>
    <row r="909" spans="6:11" x14ac:dyDescent="0.25">
      <c r="F909" s="67"/>
      <c r="K909" s="67"/>
    </row>
    <row r="910" spans="6:11" x14ac:dyDescent="0.25">
      <c r="F910" s="67"/>
      <c r="K910" s="67"/>
    </row>
    <row r="911" spans="6:11" x14ac:dyDescent="0.25">
      <c r="F911" s="67"/>
      <c r="K911" s="67"/>
    </row>
    <row r="912" spans="6:11" x14ac:dyDescent="0.25">
      <c r="F912" s="67"/>
      <c r="K912" s="67"/>
    </row>
    <row r="913" spans="6:11" x14ac:dyDescent="0.25">
      <c r="F913" s="67"/>
      <c r="K913" s="67"/>
    </row>
    <row r="914" spans="6:11" x14ac:dyDescent="0.25">
      <c r="F914" s="67"/>
      <c r="K914" s="67"/>
    </row>
    <row r="915" spans="6:11" x14ac:dyDescent="0.25">
      <c r="F915" s="67"/>
      <c r="K915" s="67"/>
    </row>
    <row r="916" spans="6:11" x14ac:dyDescent="0.25">
      <c r="F916" s="67"/>
      <c r="K916" s="67"/>
    </row>
    <row r="917" spans="6:11" x14ac:dyDescent="0.25">
      <c r="F917" s="67"/>
      <c r="K917" s="67"/>
    </row>
    <row r="918" spans="6:11" x14ac:dyDescent="0.25">
      <c r="F918" s="67"/>
      <c r="K918" s="67"/>
    </row>
    <row r="919" spans="6:11" x14ac:dyDescent="0.25">
      <c r="F919" s="67"/>
      <c r="K919" s="67"/>
    </row>
    <row r="920" spans="6:11" x14ac:dyDescent="0.25">
      <c r="F920" s="67"/>
      <c r="K920" s="67"/>
    </row>
    <row r="921" spans="6:11" x14ac:dyDescent="0.25">
      <c r="F921" s="67"/>
      <c r="K921" s="67"/>
    </row>
    <row r="922" spans="6:11" x14ac:dyDescent="0.25">
      <c r="F922" s="67"/>
      <c r="K922" s="67"/>
    </row>
    <row r="923" spans="6:11" x14ac:dyDescent="0.25">
      <c r="F923" s="67"/>
      <c r="K923" s="67"/>
    </row>
    <row r="924" spans="6:11" x14ac:dyDescent="0.25">
      <c r="F924" s="67"/>
      <c r="K924" s="67"/>
    </row>
    <row r="925" spans="6:11" x14ac:dyDescent="0.25">
      <c r="F925" s="67"/>
      <c r="K925" s="67"/>
    </row>
    <row r="926" spans="6:11" x14ac:dyDescent="0.25">
      <c r="F926" s="67"/>
      <c r="K926" s="67"/>
    </row>
    <row r="927" spans="6:11" x14ac:dyDescent="0.25">
      <c r="F927" s="67"/>
      <c r="K927" s="67"/>
    </row>
    <row r="928" spans="6:11" x14ac:dyDescent="0.25">
      <c r="F928" s="67"/>
      <c r="K928" s="67"/>
    </row>
    <row r="929" spans="6:11" x14ac:dyDescent="0.25">
      <c r="F929" s="67"/>
      <c r="K929" s="67"/>
    </row>
    <row r="930" spans="6:11" x14ac:dyDescent="0.25">
      <c r="F930" s="67"/>
      <c r="K930" s="67"/>
    </row>
    <row r="931" spans="6:11" x14ac:dyDescent="0.25">
      <c r="F931" s="67"/>
      <c r="K931" s="67"/>
    </row>
    <row r="932" spans="6:11" x14ac:dyDescent="0.25">
      <c r="F932" s="67"/>
      <c r="K932" s="67"/>
    </row>
    <row r="933" spans="6:11" x14ac:dyDescent="0.25">
      <c r="F933" s="67"/>
      <c r="K933" s="67"/>
    </row>
    <row r="934" spans="6:11" x14ac:dyDescent="0.25">
      <c r="F934" s="67"/>
      <c r="K934" s="67"/>
    </row>
    <row r="935" spans="6:11" x14ac:dyDescent="0.25">
      <c r="F935" s="67"/>
      <c r="K935" s="67"/>
    </row>
    <row r="936" spans="6:11" x14ac:dyDescent="0.25">
      <c r="F936" s="67"/>
      <c r="K936" s="67"/>
    </row>
    <row r="937" spans="6:11" x14ac:dyDescent="0.25">
      <c r="F937" s="67"/>
      <c r="K937" s="67"/>
    </row>
    <row r="938" spans="6:11" x14ac:dyDescent="0.25">
      <c r="F938" s="67"/>
      <c r="K938" s="67"/>
    </row>
    <row r="939" spans="6:11" x14ac:dyDescent="0.25">
      <c r="F939" s="67"/>
      <c r="K939" s="67"/>
    </row>
    <row r="940" spans="6:11" x14ac:dyDescent="0.25">
      <c r="F940" s="67"/>
      <c r="K940" s="67"/>
    </row>
    <row r="941" spans="6:11" x14ac:dyDescent="0.25">
      <c r="F941" s="67"/>
      <c r="K941" s="67"/>
    </row>
    <row r="942" spans="6:11" x14ac:dyDescent="0.25">
      <c r="F942" s="67"/>
      <c r="K942" s="67"/>
    </row>
    <row r="943" spans="6:11" x14ac:dyDescent="0.25">
      <c r="F943" s="67"/>
      <c r="K943" s="67"/>
    </row>
    <row r="944" spans="6:11" x14ac:dyDescent="0.25">
      <c r="F944" s="67"/>
      <c r="K944" s="67"/>
    </row>
    <row r="945" spans="6:11" x14ac:dyDescent="0.25">
      <c r="F945" s="67"/>
      <c r="K945" s="67"/>
    </row>
    <row r="946" spans="6:11" x14ac:dyDescent="0.25">
      <c r="F946" s="67"/>
      <c r="K946" s="67"/>
    </row>
    <row r="947" spans="6:11" x14ac:dyDescent="0.25">
      <c r="F947" s="67"/>
      <c r="K947" s="67"/>
    </row>
    <row r="948" spans="6:11" x14ac:dyDescent="0.25">
      <c r="F948" s="67"/>
      <c r="K948" s="67"/>
    </row>
    <row r="949" spans="6:11" x14ac:dyDescent="0.25">
      <c r="F949" s="67"/>
      <c r="K949" s="67"/>
    </row>
    <row r="950" spans="6:11" x14ac:dyDescent="0.25">
      <c r="F950" s="67"/>
      <c r="K950" s="67"/>
    </row>
    <row r="951" spans="6:11" x14ac:dyDescent="0.25">
      <c r="F951" s="67"/>
      <c r="K951" s="67"/>
    </row>
    <row r="952" spans="6:11" x14ac:dyDescent="0.25">
      <c r="F952" s="67"/>
      <c r="K952" s="67"/>
    </row>
    <row r="953" spans="6:11" x14ac:dyDescent="0.25">
      <c r="F953" s="67"/>
      <c r="K953" s="67"/>
    </row>
    <row r="954" spans="6:11" x14ac:dyDescent="0.25">
      <c r="F954" s="67"/>
      <c r="K954" s="67"/>
    </row>
    <row r="955" spans="6:11" x14ac:dyDescent="0.25">
      <c r="F955" s="67"/>
      <c r="K955" s="67"/>
    </row>
    <row r="956" spans="6:11" x14ac:dyDescent="0.25">
      <c r="F956" s="67"/>
      <c r="K956" s="67"/>
    </row>
    <row r="957" spans="6:11" x14ac:dyDescent="0.25">
      <c r="F957" s="67"/>
      <c r="K957" s="67"/>
    </row>
    <row r="958" spans="6:11" x14ac:dyDescent="0.25">
      <c r="F958" s="67"/>
      <c r="K958" s="67"/>
    </row>
    <row r="959" spans="6:11" x14ac:dyDescent="0.25">
      <c r="F959" s="67"/>
      <c r="K959" s="67"/>
    </row>
    <row r="960" spans="6:11" x14ac:dyDescent="0.25">
      <c r="F960" s="67"/>
      <c r="K960" s="67"/>
    </row>
    <row r="961" spans="6:11" x14ac:dyDescent="0.25">
      <c r="F961" s="67"/>
      <c r="K961" s="67"/>
    </row>
    <row r="962" spans="6:11" x14ac:dyDescent="0.25">
      <c r="F962" s="67"/>
      <c r="K962" s="67"/>
    </row>
    <row r="963" spans="6:11" x14ac:dyDescent="0.25">
      <c r="F963" s="67"/>
      <c r="K963" s="67"/>
    </row>
    <row r="964" spans="6:11" x14ac:dyDescent="0.25">
      <c r="F964" s="67"/>
      <c r="K964" s="67"/>
    </row>
    <row r="965" spans="6:11" x14ac:dyDescent="0.25">
      <c r="F965" s="67"/>
      <c r="K965" s="67"/>
    </row>
    <row r="966" spans="6:11" x14ac:dyDescent="0.25">
      <c r="F966" s="67"/>
      <c r="K966" s="67"/>
    </row>
    <row r="967" spans="6:11" x14ac:dyDescent="0.25">
      <c r="F967" s="67"/>
      <c r="K967" s="67"/>
    </row>
    <row r="968" spans="6:11" x14ac:dyDescent="0.25">
      <c r="F968" s="67"/>
      <c r="K968" s="67"/>
    </row>
    <row r="969" spans="6:11" x14ac:dyDescent="0.25">
      <c r="F969" s="67"/>
      <c r="K969" s="67"/>
    </row>
    <row r="970" spans="6:11" x14ac:dyDescent="0.25">
      <c r="F970" s="67"/>
      <c r="K970" s="67"/>
    </row>
    <row r="971" spans="6:11" x14ac:dyDescent="0.25">
      <c r="F971" s="67"/>
      <c r="K971" s="67"/>
    </row>
    <row r="972" spans="6:11" x14ac:dyDescent="0.25">
      <c r="F972" s="67"/>
      <c r="K972" s="67"/>
    </row>
    <row r="973" spans="6:11" x14ac:dyDescent="0.25">
      <c r="F973" s="67"/>
      <c r="K973" s="67"/>
    </row>
    <row r="974" spans="6:11" x14ac:dyDescent="0.25">
      <c r="F974" s="67"/>
      <c r="K974" s="67"/>
    </row>
    <row r="975" spans="6:11" x14ac:dyDescent="0.25">
      <c r="F975" s="67"/>
      <c r="K975" s="67"/>
    </row>
    <row r="976" spans="6:11" x14ac:dyDescent="0.25">
      <c r="F976" s="67"/>
      <c r="K976" s="67"/>
    </row>
    <row r="977" spans="6:11" x14ac:dyDescent="0.25">
      <c r="F977" s="67"/>
      <c r="K977" s="67"/>
    </row>
    <row r="978" spans="6:11" x14ac:dyDescent="0.25">
      <c r="F978" s="67"/>
      <c r="K978" s="67"/>
    </row>
    <row r="979" spans="6:11" x14ac:dyDescent="0.25">
      <c r="F979" s="67"/>
      <c r="K979" s="67"/>
    </row>
    <row r="980" spans="6:11" x14ac:dyDescent="0.25">
      <c r="F980" s="67"/>
      <c r="K980" s="67"/>
    </row>
    <row r="981" spans="6:11" x14ac:dyDescent="0.25">
      <c r="F981" s="67"/>
      <c r="K981" s="67"/>
    </row>
    <row r="982" spans="6:11" x14ac:dyDescent="0.25">
      <c r="F982" s="67"/>
      <c r="K982" s="67"/>
    </row>
    <row r="983" spans="6:11" x14ac:dyDescent="0.25">
      <c r="F983" s="67"/>
      <c r="K983" s="67"/>
    </row>
    <row r="984" spans="6:11" x14ac:dyDescent="0.25">
      <c r="F984" s="67"/>
      <c r="K984" s="67"/>
    </row>
    <row r="985" spans="6:11" x14ac:dyDescent="0.25">
      <c r="F985" s="67"/>
      <c r="K985" s="67"/>
    </row>
    <row r="986" spans="6:11" x14ac:dyDescent="0.25">
      <c r="F986" s="67"/>
      <c r="K986" s="67"/>
    </row>
    <row r="987" spans="6:11" x14ac:dyDescent="0.25">
      <c r="F987" s="67"/>
      <c r="K987" s="67"/>
    </row>
    <row r="988" spans="6:11" x14ac:dyDescent="0.25">
      <c r="F988" s="67"/>
      <c r="K988" s="67"/>
    </row>
    <row r="989" spans="6:11" x14ac:dyDescent="0.25">
      <c r="F989" s="67"/>
      <c r="K989" s="67"/>
    </row>
    <row r="990" spans="6:11" x14ac:dyDescent="0.25">
      <c r="F990" s="67"/>
      <c r="K990" s="67"/>
    </row>
    <row r="991" spans="6:11" x14ac:dyDescent="0.25">
      <c r="F991" s="67"/>
      <c r="K991" s="67"/>
    </row>
    <row r="992" spans="6:11" x14ac:dyDescent="0.25">
      <c r="F992" s="67"/>
      <c r="K992" s="67"/>
    </row>
    <row r="993" spans="6:11" x14ac:dyDescent="0.25">
      <c r="F993" s="67"/>
      <c r="K993" s="67"/>
    </row>
    <row r="994" spans="6:11" x14ac:dyDescent="0.25">
      <c r="F994" s="67"/>
      <c r="K994" s="67"/>
    </row>
    <row r="995" spans="6:11" x14ac:dyDescent="0.25">
      <c r="F995" s="67"/>
      <c r="K995" s="67"/>
    </row>
    <row r="996" spans="6:11" x14ac:dyDescent="0.25">
      <c r="F996" s="67"/>
      <c r="K996" s="67"/>
    </row>
    <row r="997" spans="6:11" x14ac:dyDescent="0.25">
      <c r="F997" s="67"/>
      <c r="K997" s="67"/>
    </row>
    <row r="998" spans="6:11" x14ac:dyDescent="0.25">
      <c r="F998" s="67"/>
      <c r="K998" s="67"/>
    </row>
    <row r="999" spans="6:11" x14ac:dyDescent="0.25">
      <c r="F999" s="67"/>
      <c r="K999" s="67"/>
    </row>
    <row r="1000" spans="6:11" x14ac:dyDescent="0.25">
      <c r="F1000" s="67"/>
      <c r="K1000" s="67"/>
    </row>
    <row r="1001" spans="6:11" x14ac:dyDescent="0.25">
      <c r="F1001" s="67"/>
      <c r="K1001" s="67"/>
    </row>
    <row r="1002" spans="6:11" x14ac:dyDescent="0.25">
      <c r="F1002" s="67"/>
      <c r="K1002" s="67"/>
    </row>
    <row r="1003" spans="6:11" x14ac:dyDescent="0.25">
      <c r="F1003" s="67"/>
      <c r="K1003" s="67"/>
    </row>
    <row r="1004" spans="6:11" x14ac:dyDescent="0.25">
      <c r="F1004" s="67"/>
      <c r="K1004" s="67"/>
    </row>
    <row r="1005" spans="6:11" x14ac:dyDescent="0.25">
      <c r="F1005" s="67"/>
      <c r="K1005" s="67"/>
    </row>
    <row r="1006" spans="6:11" x14ac:dyDescent="0.25">
      <c r="F1006" s="67"/>
      <c r="K1006" s="67"/>
    </row>
    <row r="1007" spans="6:11" x14ac:dyDescent="0.25">
      <c r="F1007" s="67"/>
      <c r="K1007" s="67"/>
    </row>
    <row r="1008" spans="6:11" x14ac:dyDescent="0.25">
      <c r="F1008" s="67"/>
      <c r="K1008" s="67"/>
    </row>
    <row r="1009" spans="6:11" x14ac:dyDescent="0.25">
      <c r="F1009" s="67"/>
      <c r="K1009" s="67"/>
    </row>
    <row r="1010" spans="6:11" x14ac:dyDescent="0.25">
      <c r="F1010" s="67"/>
      <c r="K1010" s="67"/>
    </row>
    <row r="1011" spans="6:11" x14ac:dyDescent="0.25">
      <c r="F1011" s="67"/>
      <c r="K1011" s="67"/>
    </row>
    <row r="1012" spans="6:11" x14ac:dyDescent="0.25">
      <c r="F1012" s="67"/>
      <c r="K1012" s="67"/>
    </row>
    <row r="1013" spans="6:11" x14ac:dyDescent="0.25">
      <c r="F1013" s="67"/>
      <c r="K1013" s="67"/>
    </row>
    <row r="1014" spans="6:11" x14ac:dyDescent="0.25">
      <c r="F1014" s="67"/>
      <c r="K1014" s="67"/>
    </row>
    <row r="1015" spans="6:11" x14ac:dyDescent="0.25">
      <c r="F1015" s="67"/>
      <c r="K1015" s="67"/>
    </row>
    <row r="1016" spans="6:11" x14ac:dyDescent="0.25">
      <c r="F1016" s="67"/>
      <c r="K1016" s="67"/>
    </row>
    <row r="1017" spans="6:11" x14ac:dyDescent="0.25">
      <c r="F1017" s="67"/>
      <c r="K1017" s="67"/>
    </row>
    <row r="1018" spans="6:11" x14ac:dyDescent="0.25">
      <c r="F1018" s="67"/>
      <c r="K1018" s="67"/>
    </row>
    <row r="1019" spans="6:11" x14ac:dyDescent="0.25">
      <c r="F1019" s="67"/>
      <c r="K1019" s="67"/>
    </row>
    <row r="1020" spans="6:11" x14ac:dyDescent="0.25">
      <c r="F1020" s="67"/>
      <c r="K1020" s="67"/>
    </row>
    <row r="1021" spans="6:11" x14ac:dyDescent="0.25">
      <c r="F1021" s="67"/>
      <c r="K1021" s="67"/>
    </row>
    <row r="1022" spans="6:11" x14ac:dyDescent="0.25">
      <c r="F1022" s="67"/>
      <c r="K1022" s="67"/>
    </row>
    <row r="1023" spans="6:11" x14ac:dyDescent="0.25">
      <c r="F1023" s="67"/>
      <c r="K1023" s="67"/>
    </row>
    <row r="1024" spans="6:11" x14ac:dyDescent="0.25">
      <c r="F1024" s="67"/>
      <c r="K1024" s="67"/>
    </row>
    <row r="1025" spans="6:11" x14ac:dyDescent="0.25">
      <c r="F1025" s="67"/>
      <c r="K1025" s="67"/>
    </row>
    <row r="1026" spans="6:11" x14ac:dyDescent="0.25">
      <c r="F1026" s="67"/>
      <c r="K1026" s="67"/>
    </row>
    <row r="1027" spans="6:11" x14ac:dyDescent="0.25">
      <c r="F1027" s="67"/>
      <c r="K1027" s="67"/>
    </row>
    <row r="1028" spans="6:11" x14ac:dyDescent="0.25">
      <c r="F1028" s="67"/>
      <c r="K1028" s="67"/>
    </row>
    <row r="1029" spans="6:11" x14ac:dyDescent="0.25">
      <c r="F1029" s="67"/>
      <c r="K1029" s="67"/>
    </row>
    <row r="1030" spans="6:11" x14ac:dyDescent="0.25">
      <c r="F1030" s="67"/>
      <c r="K1030" s="67"/>
    </row>
    <row r="1031" spans="6:11" x14ac:dyDescent="0.25">
      <c r="F1031" s="67"/>
      <c r="K1031" s="67"/>
    </row>
    <row r="1032" spans="6:11" x14ac:dyDescent="0.25">
      <c r="F1032" s="67"/>
      <c r="K1032" s="67"/>
    </row>
    <row r="1033" spans="6:11" x14ac:dyDescent="0.25">
      <c r="F1033" s="67"/>
      <c r="K1033" s="67"/>
    </row>
    <row r="1034" spans="6:11" x14ac:dyDescent="0.25">
      <c r="F1034" s="67"/>
      <c r="K1034" s="67"/>
    </row>
    <row r="1035" spans="6:11" x14ac:dyDescent="0.25">
      <c r="F1035" s="67"/>
      <c r="K1035" s="67"/>
    </row>
    <row r="1036" spans="6:11" x14ac:dyDescent="0.25">
      <c r="F1036" s="67"/>
      <c r="K1036" s="67"/>
    </row>
    <row r="1037" spans="6:11" x14ac:dyDescent="0.25">
      <c r="F1037" s="67"/>
      <c r="K1037" s="67"/>
    </row>
    <row r="1038" spans="6:11" x14ac:dyDescent="0.25">
      <c r="F1038" s="67"/>
      <c r="K1038" s="67"/>
    </row>
    <row r="1039" spans="6:11" x14ac:dyDescent="0.25">
      <c r="F1039" s="67"/>
      <c r="K1039" s="67"/>
    </row>
    <row r="1040" spans="6:11" x14ac:dyDescent="0.25">
      <c r="F1040" s="67"/>
      <c r="K1040" s="67"/>
    </row>
    <row r="1041" spans="6:11" x14ac:dyDescent="0.25">
      <c r="F1041" s="67"/>
      <c r="K1041" s="67"/>
    </row>
    <row r="1042" spans="6:11" x14ac:dyDescent="0.25">
      <c r="F1042" s="67"/>
      <c r="K1042" s="67"/>
    </row>
    <row r="1043" spans="6:11" x14ac:dyDescent="0.25">
      <c r="F1043" s="67"/>
      <c r="K1043" s="67"/>
    </row>
    <row r="1044" spans="6:11" x14ac:dyDescent="0.25">
      <c r="F1044" s="67"/>
      <c r="K1044" s="67"/>
    </row>
    <row r="1045" spans="6:11" x14ac:dyDescent="0.25">
      <c r="F1045" s="67"/>
      <c r="K1045" s="67"/>
    </row>
    <row r="1046" spans="6:11" x14ac:dyDescent="0.25">
      <c r="F1046" s="67"/>
      <c r="K1046" s="67"/>
    </row>
    <row r="1047" spans="6:11" x14ac:dyDescent="0.25">
      <c r="F1047" s="67"/>
      <c r="K1047" s="67"/>
    </row>
    <row r="1048" spans="6:11" x14ac:dyDescent="0.25">
      <c r="F1048" s="67"/>
      <c r="K1048" s="67"/>
    </row>
    <row r="1049" spans="6:11" x14ac:dyDescent="0.25">
      <c r="F1049" s="67"/>
      <c r="K1049" s="67"/>
    </row>
    <row r="1050" spans="6:11" x14ac:dyDescent="0.25">
      <c r="F1050" s="67"/>
      <c r="K1050" s="67"/>
    </row>
    <row r="1051" spans="6:11" x14ac:dyDescent="0.25">
      <c r="F1051" s="67"/>
      <c r="K1051" s="67"/>
    </row>
    <row r="1052" spans="6:11" x14ac:dyDescent="0.25">
      <c r="F1052" s="67"/>
      <c r="K1052" s="67"/>
    </row>
    <row r="1053" spans="6:11" x14ac:dyDescent="0.25">
      <c r="F1053" s="67"/>
      <c r="K1053" s="67"/>
    </row>
    <row r="1054" spans="6:11" x14ac:dyDescent="0.25">
      <c r="F1054" s="67"/>
      <c r="K1054" s="67"/>
    </row>
    <row r="1055" spans="6:11" x14ac:dyDescent="0.25">
      <c r="F1055" s="67"/>
      <c r="K1055" s="67"/>
    </row>
    <row r="1056" spans="6:11" x14ac:dyDescent="0.25">
      <c r="F1056" s="67"/>
      <c r="K1056" s="67"/>
    </row>
    <row r="1057" spans="6:11" x14ac:dyDescent="0.25">
      <c r="F1057" s="67"/>
      <c r="K1057" s="67"/>
    </row>
    <row r="1058" spans="6:11" x14ac:dyDescent="0.25">
      <c r="F1058" s="67"/>
      <c r="K1058" s="67"/>
    </row>
    <row r="1059" spans="6:11" x14ac:dyDescent="0.25">
      <c r="F1059" s="67"/>
      <c r="K1059" s="67"/>
    </row>
    <row r="1060" spans="6:11" x14ac:dyDescent="0.25">
      <c r="F1060" s="67"/>
      <c r="K1060" s="67"/>
    </row>
    <row r="1061" spans="6:11" x14ac:dyDescent="0.25">
      <c r="F1061" s="67"/>
      <c r="K1061" s="67"/>
    </row>
    <row r="1062" spans="6:11" x14ac:dyDescent="0.25">
      <c r="F1062" s="67"/>
      <c r="K1062" s="67"/>
    </row>
    <row r="1063" spans="6:11" x14ac:dyDescent="0.25">
      <c r="F1063" s="67"/>
      <c r="K1063" s="67"/>
    </row>
    <row r="1064" spans="6:11" x14ac:dyDescent="0.25">
      <c r="F1064" s="67"/>
      <c r="K1064" s="67"/>
    </row>
    <row r="1065" spans="6:11" x14ac:dyDescent="0.25">
      <c r="F1065" s="67"/>
      <c r="K1065" s="67"/>
    </row>
    <row r="1066" spans="6:11" x14ac:dyDescent="0.25">
      <c r="F1066" s="67"/>
      <c r="K1066" s="67"/>
    </row>
    <row r="1067" spans="6:11" x14ac:dyDescent="0.25">
      <c r="F1067" s="67"/>
      <c r="K1067" s="67"/>
    </row>
    <row r="1068" spans="6:11" x14ac:dyDescent="0.25">
      <c r="F1068" s="67"/>
      <c r="K1068" s="67"/>
    </row>
    <row r="1069" spans="6:11" x14ac:dyDescent="0.25">
      <c r="F1069" s="67"/>
      <c r="K1069" s="67"/>
    </row>
    <row r="1070" spans="6:11" x14ac:dyDescent="0.25">
      <c r="F1070" s="67"/>
      <c r="K1070" s="67"/>
    </row>
    <row r="1071" spans="6:11" x14ac:dyDescent="0.25">
      <c r="F1071" s="67"/>
      <c r="K1071" s="67"/>
    </row>
    <row r="1072" spans="6:11" x14ac:dyDescent="0.25">
      <c r="F1072" s="67"/>
      <c r="K1072" s="67"/>
    </row>
    <row r="1073" spans="6:11" x14ac:dyDescent="0.25">
      <c r="F1073" s="67"/>
      <c r="K1073" s="67"/>
    </row>
    <row r="1074" spans="6:11" x14ac:dyDescent="0.25">
      <c r="F1074" s="67"/>
      <c r="K1074" s="67"/>
    </row>
    <row r="1075" spans="6:11" x14ac:dyDescent="0.25">
      <c r="F1075" s="67"/>
      <c r="K1075" s="67"/>
    </row>
    <row r="1076" spans="6:11" x14ac:dyDescent="0.25">
      <c r="F1076" s="67"/>
      <c r="K1076" s="67"/>
    </row>
    <row r="1077" spans="6:11" x14ac:dyDescent="0.25">
      <c r="F1077" s="67"/>
      <c r="K1077" s="67"/>
    </row>
    <row r="1078" spans="6:11" x14ac:dyDescent="0.25">
      <c r="F1078" s="67"/>
      <c r="K1078" s="67"/>
    </row>
    <row r="1079" spans="6:11" x14ac:dyDescent="0.25">
      <c r="F1079" s="67"/>
      <c r="K1079" s="67"/>
    </row>
    <row r="1080" spans="6:11" x14ac:dyDescent="0.25">
      <c r="F1080" s="67"/>
      <c r="K1080" s="67"/>
    </row>
    <row r="1081" spans="6:11" x14ac:dyDescent="0.25">
      <c r="F1081" s="67"/>
      <c r="K1081" s="67"/>
    </row>
    <row r="1082" spans="6:11" x14ac:dyDescent="0.25">
      <c r="F1082" s="67"/>
      <c r="K1082" s="67"/>
    </row>
    <row r="1083" spans="6:11" x14ac:dyDescent="0.25">
      <c r="F1083" s="67"/>
      <c r="K1083" s="67"/>
    </row>
    <row r="1084" spans="6:11" x14ac:dyDescent="0.25">
      <c r="F1084" s="67"/>
      <c r="K1084" s="67"/>
    </row>
    <row r="1085" spans="6:11" x14ac:dyDescent="0.25">
      <c r="F1085" s="67"/>
      <c r="K1085" s="67"/>
    </row>
    <row r="1086" spans="6:11" x14ac:dyDescent="0.25">
      <c r="F1086" s="67"/>
      <c r="K1086" s="67"/>
    </row>
    <row r="1087" spans="6:11" x14ac:dyDescent="0.25">
      <c r="F1087" s="67"/>
      <c r="K1087" s="67"/>
    </row>
    <row r="1088" spans="6:11" x14ac:dyDescent="0.25">
      <c r="F1088" s="67"/>
      <c r="K1088" s="67"/>
    </row>
    <row r="1089" spans="6:11" x14ac:dyDescent="0.25">
      <c r="F1089" s="67"/>
      <c r="K1089" s="67"/>
    </row>
    <row r="1090" spans="6:11" x14ac:dyDescent="0.25">
      <c r="F1090" s="67"/>
      <c r="K1090" s="67"/>
    </row>
    <row r="1091" spans="6:11" x14ac:dyDescent="0.25">
      <c r="F1091" s="67"/>
      <c r="K1091" s="67"/>
    </row>
    <row r="1092" spans="6:11" x14ac:dyDescent="0.25">
      <c r="F1092" s="67"/>
      <c r="K1092" s="67"/>
    </row>
    <row r="1093" spans="6:11" x14ac:dyDescent="0.25">
      <c r="F1093" s="67"/>
      <c r="K1093" s="67"/>
    </row>
    <row r="1094" spans="6:11" x14ac:dyDescent="0.25">
      <c r="F1094" s="67"/>
      <c r="K1094" s="67"/>
    </row>
    <row r="1095" spans="6:11" x14ac:dyDescent="0.25">
      <c r="F1095" s="67"/>
      <c r="K1095" s="67"/>
    </row>
    <row r="1096" spans="6:11" x14ac:dyDescent="0.25">
      <c r="F1096" s="67"/>
      <c r="K1096" s="67"/>
    </row>
    <row r="1097" spans="6:11" x14ac:dyDescent="0.25">
      <c r="F1097" s="67"/>
      <c r="K1097" s="67"/>
    </row>
    <row r="1098" spans="6:11" x14ac:dyDescent="0.25">
      <c r="F1098" s="67"/>
      <c r="K1098" s="67"/>
    </row>
    <row r="1099" spans="6:11" x14ac:dyDescent="0.25">
      <c r="F1099" s="67"/>
      <c r="K1099" s="67"/>
    </row>
    <row r="1100" spans="6:11" x14ac:dyDescent="0.25">
      <c r="F1100" s="67"/>
      <c r="K1100" s="67"/>
    </row>
    <row r="1101" spans="6:11" x14ac:dyDescent="0.25">
      <c r="F1101" s="67"/>
      <c r="K1101" s="67"/>
    </row>
    <row r="1102" spans="6:11" x14ac:dyDescent="0.25">
      <c r="F1102" s="67"/>
      <c r="K1102" s="67"/>
    </row>
    <row r="1103" spans="6:11" x14ac:dyDescent="0.25">
      <c r="F1103" s="67"/>
      <c r="K1103" s="67"/>
    </row>
    <row r="1104" spans="6:11" x14ac:dyDescent="0.25">
      <c r="F1104" s="67"/>
      <c r="K1104" s="67"/>
    </row>
    <row r="1105" spans="6:11" x14ac:dyDescent="0.25">
      <c r="F1105" s="67"/>
      <c r="K1105" s="67"/>
    </row>
    <row r="1106" spans="6:11" x14ac:dyDescent="0.25">
      <c r="F1106" s="67"/>
      <c r="K1106" s="67"/>
    </row>
    <row r="1107" spans="6:11" x14ac:dyDescent="0.25">
      <c r="F1107" s="67"/>
      <c r="K1107" s="67"/>
    </row>
    <row r="1108" spans="6:11" x14ac:dyDescent="0.25">
      <c r="F1108" s="67"/>
      <c r="K1108" s="67"/>
    </row>
    <row r="1109" spans="6:11" x14ac:dyDescent="0.25">
      <c r="F1109" s="67"/>
      <c r="K1109" s="67"/>
    </row>
    <row r="1110" spans="6:11" x14ac:dyDescent="0.25">
      <c r="F1110" s="67"/>
      <c r="K1110" s="67"/>
    </row>
    <row r="1111" spans="6:11" x14ac:dyDescent="0.25">
      <c r="F1111" s="67"/>
      <c r="K1111" s="67"/>
    </row>
    <row r="1112" spans="6:11" x14ac:dyDescent="0.25">
      <c r="F1112" s="67"/>
      <c r="K1112" s="67"/>
    </row>
    <row r="1113" spans="6:11" x14ac:dyDescent="0.25">
      <c r="F1113" s="67"/>
      <c r="K1113" s="67"/>
    </row>
    <row r="1114" spans="6:11" x14ac:dyDescent="0.25">
      <c r="F1114" s="67"/>
      <c r="K1114" s="67"/>
    </row>
    <row r="1115" spans="6:11" x14ac:dyDescent="0.25">
      <c r="F1115" s="67"/>
      <c r="K1115" s="67"/>
    </row>
    <row r="1116" spans="6:11" x14ac:dyDescent="0.25">
      <c r="F1116" s="67"/>
      <c r="K1116" s="67"/>
    </row>
    <row r="1117" spans="6:11" x14ac:dyDescent="0.25">
      <c r="F1117" s="67"/>
      <c r="K1117" s="67"/>
    </row>
    <row r="1118" spans="6:11" x14ac:dyDescent="0.25">
      <c r="F1118" s="67"/>
      <c r="K1118" s="67"/>
    </row>
    <row r="1119" spans="6:11" x14ac:dyDescent="0.25">
      <c r="F1119" s="67"/>
      <c r="K1119" s="67"/>
    </row>
    <row r="1120" spans="6:11" x14ac:dyDescent="0.25">
      <c r="F1120" s="67"/>
      <c r="K1120" s="67"/>
    </row>
    <row r="1121" spans="6:11" x14ac:dyDescent="0.25">
      <c r="F1121" s="67"/>
      <c r="K1121" s="67"/>
    </row>
    <row r="1122" spans="6:11" x14ac:dyDescent="0.25">
      <c r="F1122" s="67"/>
      <c r="K1122" s="67"/>
    </row>
    <row r="1123" spans="6:11" x14ac:dyDescent="0.25">
      <c r="F1123" s="67"/>
      <c r="K1123" s="67"/>
    </row>
    <row r="1124" spans="6:11" x14ac:dyDescent="0.25">
      <c r="F1124" s="67"/>
      <c r="K1124" s="67"/>
    </row>
    <row r="1125" spans="6:11" x14ac:dyDescent="0.25">
      <c r="F1125" s="67"/>
      <c r="K1125" s="67"/>
    </row>
    <row r="1126" spans="6:11" x14ac:dyDescent="0.25">
      <c r="F1126" s="67"/>
      <c r="K1126" s="67"/>
    </row>
    <row r="1127" spans="6:11" x14ac:dyDescent="0.25">
      <c r="F1127" s="67"/>
      <c r="K1127" s="67"/>
    </row>
    <row r="1128" spans="6:11" x14ac:dyDescent="0.25">
      <c r="F1128" s="67"/>
      <c r="K1128" s="67"/>
    </row>
    <row r="1129" spans="6:11" x14ac:dyDescent="0.25">
      <c r="F1129" s="67"/>
      <c r="K1129" s="67"/>
    </row>
    <row r="1130" spans="6:11" x14ac:dyDescent="0.25">
      <c r="F1130" s="67"/>
      <c r="K1130" s="67"/>
    </row>
    <row r="1131" spans="6:11" x14ac:dyDescent="0.25">
      <c r="F1131" s="67"/>
      <c r="K1131" s="67"/>
    </row>
    <row r="1132" spans="6:11" x14ac:dyDescent="0.25">
      <c r="F1132" s="67"/>
      <c r="K1132" s="67"/>
    </row>
    <row r="1133" spans="6:11" x14ac:dyDescent="0.25">
      <c r="F1133" s="67"/>
      <c r="K1133" s="67"/>
    </row>
    <row r="1134" spans="6:11" x14ac:dyDescent="0.25">
      <c r="F1134" s="67"/>
      <c r="K1134" s="67"/>
    </row>
    <row r="1135" spans="6:11" x14ac:dyDescent="0.25">
      <c r="F1135" s="67"/>
      <c r="K1135" s="67"/>
    </row>
    <row r="1136" spans="6:11" x14ac:dyDescent="0.25">
      <c r="F1136" s="67"/>
      <c r="K1136" s="67"/>
    </row>
    <row r="1137" spans="6:11" x14ac:dyDescent="0.25">
      <c r="F1137" s="67"/>
      <c r="K1137" s="67"/>
    </row>
    <row r="1138" spans="6:11" x14ac:dyDescent="0.25">
      <c r="F1138" s="67"/>
      <c r="K1138" s="67"/>
    </row>
    <row r="1139" spans="6:11" x14ac:dyDescent="0.25">
      <c r="F1139" s="67"/>
      <c r="K1139" s="67"/>
    </row>
    <row r="1140" spans="6:11" x14ac:dyDescent="0.25">
      <c r="F1140" s="67"/>
      <c r="K1140" s="67"/>
    </row>
    <row r="1141" spans="6:11" x14ac:dyDescent="0.25">
      <c r="F1141" s="67"/>
      <c r="K1141" s="67"/>
    </row>
    <row r="1142" spans="6:11" x14ac:dyDescent="0.25">
      <c r="F1142" s="67"/>
      <c r="K1142" s="67"/>
    </row>
    <row r="1143" spans="6:11" x14ac:dyDescent="0.25">
      <c r="F1143" s="67"/>
      <c r="K1143" s="67"/>
    </row>
    <row r="1144" spans="6:11" x14ac:dyDescent="0.25">
      <c r="F1144" s="67"/>
      <c r="K1144" s="67"/>
    </row>
    <row r="1145" spans="6:11" x14ac:dyDescent="0.25">
      <c r="F1145" s="67"/>
      <c r="K1145" s="67"/>
    </row>
    <row r="1146" spans="6:11" x14ac:dyDescent="0.25">
      <c r="F1146" s="67"/>
      <c r="K1146" s="67"/>
    </row>
    <row r="1147" spans="6:11" x14ac:dyDescent="0.25">
      <c r="F1147" s="67"/>
      <c r="K1147" s="67"/>
    </row>
    <row r="1148" spans="6:11" x14ac:dyDescent="0.25">
      <c r="F1148" s="67"/>
      <c r="K1148" s="67"/>
    </row>
    <row r="1149" spans="6:11" x14ac:dyDescent="0.25">
      <c r="F1149" s="67"/>
      <c r="K1149" s="67"/>
    </row>
    <row r="1150" spans="6:11" x14ac:dyDescent="0.25">
      <c r="F1150" s="67"/>
      <c r="K1150" s="67"/>
    </row>
    <row r="1151" spans="6:11" x14ac:dyDescent="0.25">
      <c r="F1151" s="67"/>
      <c r="K1151" s="67"/>
    </row>
    <row r="1152" spans="6:11" x14ac:dyDescent="0.25">
      <c r="F1152" s="67"/>
      <c r="K1152" s="67"/>
    </row>
    <row r="1153" spans="6:11" x14ac:dyDescent="0.25">
      <c r="F1153" s="67"/>
      <c r="K1153" s="67"/>
    </row>
    <row r="1154" spans="6:11" x14ac:dyDescent="0.25">
      <c r="F1154" s="67"/>
      <c r="K1154" s="67"/>
    </row>
    <row r="1155" spans="6:11" x14ac:dyDescent="0.25">
      <c r="F1155" s="67"/>
      <c r="K1155" s="67"/>
    </row>
    <row r="1156" spans="6:11" x14ac:dyDescent="0.25">
      <c r="F1156" s="67"/>
      <c r="K1156" s="67"/>
    </row>
    <row r="1157" spans="6:11" x14ac:dyDescent="0.25">
      <c r="F1157" s="67"/>
      <c r="K1157" s="67"/>
    </row>
    <row r="1158" spans="6:11" x14ac:dyDescent="0.25">
      <c r="F1158" s="67"/>
      <c r="K1158" s="67"/>
    </row>
    <row r="1159" spans="6:11" x14ac:dyDescent="0.25">
      <c r="F1159" s="67"/>
      <c r="K1159" s="67"/>
    </row>
    <row r="1160" spans="6:11" x14ac:dyDescent="0.25">
      <c r="F1160" s="67"/>
      <c r="K1160" s="67"/>
    </row>
    <row r="1161" spans="6:11" x14ac:dyDescent="0.25">
      <c r="F1161" s="67"/>
      <c r="K1161" s="67"/>
    </row>
    <row r="1162" spans="6:11" x14ac:dyDescent="0.25">
      <c r="F1162" s="67"/>
      <c r="K1162" s="67"/>
    </row>
    <row r="1163" spans="6:11" x14ac:dyDescent="0.25">
      <c r="F1163" s="67"/>
      <c r="K1163" s="67"/>
    </row>
    <row r="1164" spans="6:11" x14ac:dyDescent="0.25">
      <c r="F1164" s="67"/>
      <c r="K1164" s="67"/>
    </row>
    <row r="1165" spans="6:11" x14ac:dyDescent="0.25">
      <c r="F1165" s="67"/>
      <c r="K1165" s="67"/>
    </row>
    <row r="1166" spans="6:11" x14ac:dyDescent="0.25">
      <c r="F1166" s="67"/>
      <c r="K1166" s="67"/>
    </row>
    <row r="1167" spans="6:11" x14ac:dyDescent="0.25">
      <c r="F1167" s="67"/>
      <c r="K1167" s="67"/>
    </row>
    <row r="1168" spans="6:11" x14ac:dyDescent="0.25">
      <c r="F1168" s="67"/>
      <c r="K1168" s="67"/>
    </row>
    <row r="1169" spans="6:11" x14ac:dyDescent="0.25">
      <c r="F1169" s="67"/>
      <c r="K1169" s="67"/>
    </row>
    <row r="1170" spans="6:11" x14ac:dyDescent="0.25">
      <c r="F1170" s="67"/>
      <c r="K1170" s="67"/>
    </row>
    <row r="1171" spans="6:11" x14ac:dyDescent="0.25">
      <c r="F1171" s="67"/>
      <c r="K1171" s="67"/>
    </row>
    <row r="1172" spans="6:11" x14ac:dyDescent="0.25">
      <c r="F1172" s="67"/>
      <c r="K1172" s="67"/>
    </row>
    <row r="1173" spans="6:11" x14ac:dyDescent="0.25">
      <c r="F1173" s="67"/>
      <c r="K1173" s="67"/>
    </row>
    <row r="1174" spans="6:11" x14ac:dyDescent="0.25">
      <c r="F1174" s="67"/>
      <c r="K1174" s="67"/>
    </row>
    <row r="1175" spans="6:11" x14ac:dyDescent="0.25">
      <c r="F1175" s="67"/>
      <c r="K1175" s="67"/>
    </row>
    <row r="1176" spans="6:11" x14ac:dyDescent="0.25">
      <c r="F1176" s="67"/>
      <c r="K1176" s="67"/>
    </row>
    <row r="1177" spans="6:11" x14ac:dyDescent="0.25">
      <c r="F1177" s="67"/>
      <c r="K1177" s="67"/>
    </row>
    <row r="1178" spans="6:11" x14ac:dyDescent="0.25">
      <c r="F1178" s="67"/>
      <c r="K1178" s="67"/>
    </row>
    <row r="1179" spans="6:11" x14ac:dyDescent="0.25">
      <c r="F1179" s="67"/>
      <c r="K1179" s="67"/>
    </row>
    <row r="1180" spans="6:11" x14ac:dyDescent="0.25">
      <c r="F1180" s="67"/>
      <c r="K1180" s="67"/>
    </row>
    <row r="1181" spans="6:11" x14ac:dyDescent="0.25">
      <c r="F1181" s="67"/>
      <c r="K1181" s="67"/>
    </row>
    <row r="1182" spans="6:11" x14ac:dyDescent="0.25">
      <c r="F1182" s="67"/>
      <c r="K1182" s="67"/>
    </row>
    <row r="1183" spans="6:11" x14ac:dyDescent="0.25">
      <c r="F1183" s="67"/>
      <c r="K1183" s="67"/>
    </row>
    <row r="1184" spans="6:11" x14ac:dyDescent="0.25">
      <c r="F1184" s="67"/>
      <c r="K1184" s="67"/>
    </row>
    <row r="1185" spans="6:11" x14ac:dyDescent="0.25">
      <c r="F1185" s="67"/>
      <c r="K1185" s="67"/>
    </row>
    <row r="1186" spans="6:11" x14ac:dyDescent="0.25">
      <c r="F1186" s="67"/>
      <c r="K1186" s="67"/>
    </row>
    <row r="1187" spans="6:11" x14ac:dyDescent="0.25">
      <c r="F1187" s="67"/>
      <c r="K1187" s="67"/>
    </row>
    <row r="1188" spans="6:11" x14ac:dyDescent="0.25">
      <c r="F1188" s="67"/>
      <c r="K1188" s="67"/>
    </row>
    <row r="1189" spans="6:11" x14ac:dyDescent="0.25">
      <c r="F1189" s="67"/>
      <c r="K1189" s="67"/>
    </row>
    <row r="1190" spans="6:11" x14ac:dyDescent="0.25">
      <c r="F1190" s="67"/>
      <c r="K1190" s="67"/>
    </row>
    <row r="1191" spans="6:11" x14ac:dyDescent="0.25">
      <c r="F1191" s="67"/>
      <c r="K1191" s="67"/>
    </row>
    <row r="1192" spans="6:11" x14ac:dyDescent="0.25">
      <c r="F1192" s="67"/>
      <c r="K1192" s="67"/>
    </row>
    <row r="1193" spans="6:11" x14ac:dyDescent="0.25">
      <c r="F1193" s="67"/>
      <c r="K1193" s="67"/>
    </row>
    <row r="1194" spans="6:11" x14ac:dyDescent="0.25">
      <c r="F1194" s="67"/>
      <c r="K1194" s="67"/>
    </row>
    <row r="1195" spans="6:11" x14ac:dyDescent="0.25">
      <c r="F1195" s="67"/>
      <c r="K1195" s="67"/>
    </row>
    <row r="1196" spans="6:11" x14ac:dyDescent="0.25">
      <c r="F1196" s="67"/>
      <c r="K1196" s="67"/>
    </row>
    <row r="1197" spans="6:11" x14ac:dyDescent="0.25">
      <c r="F1197" s="67"/>
      <c r="K1197" s="67"/>
    </row>
    <row r="1198" spans="6:11" x14ac:dyDescent="0.25">
      <c r="F1198" s="67"/>
      <c r="K1198" s="67"/>
    </row>
    <row r="1199" spans="6:11" x14ac:dyDescent="0.25">
      <c r="F1199" s="67"/>
      <c r="K1199" s="67"/>
    </row>
    <row r="1200" spans="6:11" x14ac:dyDescent="0.25">
      <c r="F1200" s="67"/>
      <c r="K1200" s="67"/>
    </row>
    <row r="1201" spans="6:11" x14ac:dyDescent="0.25">
      <c r="F1201" s="67"/>
      <c r="K1201" s="67"/>
    </row>
    <row r="1202" spans="6:11" x14ac:dyDescent="0.25">
      <c r="F1202" s="67"/>
      <c r="K1202" s="67"/>
    </row>
    <row r="1203" spans="6:11" x14ac:dyDescent="0.25">
      <c r="F1203" s="67"/>
      <c r="K1203" s="67"/>
    </row>
    <row r="1204" spans="6:11" x14ac:dyDescent="0.25">
      <c r="F1204" s="67"/>
      <c r="K1204" s="67"/>
    </row>
    <row r="1205" spans="6:11" x14ac:dyDescent="0.25">
      <c r="F1205" s="67"/>
      <c r="K1205" s="67"/>
    </row>
    <row r="1206" spans="6:11" x14ac:dyDescent="0.25">
      <c r="F1206" s="67"/>
      <c r="K1206" s="67"/>
    </row>
    <row r="1207" spans="6:11" x14ac:dyDescent="0.25">
      <c r="F1207" s="67"/>
      <c r="K1207" s="67"/>
    </row>
    <row r="1208" spans="6:11" x14ac:dyDescent="0.25">
      <c r="F1208" s="67"/>
      <c r="K1208" s="67"/>
    </row>
    <row r="1209" spans="6:11" x14ac:dyDescent="0.25">
      <c r="F1209" s="67"/>
      <c r="K1209" s="67"/>
    </row>
    <row r="1210" spans="6:11" x14ac:dyDescent="0.25">
      <c r="F1210" s="67"/>
      <c r="K1210" s="67"/>
    </row>
    <row r="1211" spans="6:11" x14ac:dyDescent="0.25">
      <c r="F1211" s="67"/>
      <c r="K1211" s="67"/>
    </row>
    <row r="1212" spans="6:11" x14ac:dyDescent="0.25">
      <c r="F1212" s="67"/>
      <c r="K1212" s="67"/>
    </row>
    <row r="1213" spans="6:11" x14ac:dyDescent="0.25">
      <c r="F1213" s="67"/>
      <c r="K1213" s="67"/>
    </row>
    <row r="1214" spans="6:11" x14ac:dyDescent="0.25">
      <c r="F1214" s="67"/>
      <c r="K1214" s="67"/>
    </row>
    <row r="1215" spans="6:11" x14ac:dyDescent="0.25">
      <c r="F1215" s="67"/>
      <c r="K1215" s="67"/>
    </row>
    <row r="1216" spans="6:11" x14ac:dyDescent="0.25">
      <c r="F1216" s="67"/>
      <c r="K1216" s="67"/>
    </row>
    <row r="1217" spans="6:11" x14ac:dyDescent="0.25">
      <c r="F1217" s="67"/>
      <c r="K1217" s="67"/>
    </row>
    <row r="1218" spans="6:11" x14ac:dyDescent="0.25">
      <c r="F1218" s="67"/>
      <c r="K1218" s="67"/>
    </row>
    <row r="1219" spans="6:11" x14ac:dyDescent="0.25">
      <c r="F1219" s="67"/>
      <c r="K1219" s="67"/>
    </row>
    <row r="1220" spans="6:11" x14ac:dyDescent="0.25">
      <c r="F1220" s="67"/>
      <c r="K1220" s="67"/>
    </row>
    <row r="1221" spans="6:11" x14ac:dyDescent="0.25">
      <c r="F1221" s="67"/>
      <c r="K1221" s="67"/>
    </row>
    <row r="1222" spans="6:11" x14ac:dyDescent="0.25">
      <c r="F1222" s="67"/>
      <c r="K1222" s="67"/>
    </row>
    <row r="1223" spans="6:11" x14ac:dyDescent="0.25">
      <c r="F1223" s="67"/>
      <c r="K1223" s="67"/>
    </row>
    <row r="1224" spans="6:11" x14ac:dyDescent="0.25">
      <c r="F1224" s="67"/>
      <c r="K1224" s="67"/>
    </row>
    <row r="1225" spans="6:11" x14ac:dyDescent="0.25">
      <c r="F1225" s="67"/>
      <c r="K1225" s="67"/>
    </row>
    <row r="1226" spans="6:11" x14ac:dyDescent="0.25">
      <c r="F1226" s="67"/>
      <c r="K1226" s="67"/>
    </row>
    <row r="1227" spans="6:11" x14ac:dyDescent="0.25">
      <c r="F1227" s="67"/>
      <c r="K1227" s="67"/>
    </row>
    <row r="1228" spans="6:11" x14ac:dyDescent="0.25">
      <c r="F1228" s="67"/>
      <c r="K1228" s="67"/>
    </row>
    <row r="1229" spans="6:11" x14ac:dyDescent="0.25">
      <c r="F1229" s="67"/>
      <c r="K1229" s="67"/>
    </row>
    <row r="1230" spans="6:11" x14ac:dyDescent="0.25">
      <c r="F1230" s="67"/>
      <c r="K1230" s="67"/>
    </row>
    <row r="1231" spans="6:11" x14ac:dyDescent="0.25">
      <c r="F1231" s="67"/>
      <c r="K1231" s="67"/>
    </row>
    <row r="1232" spans="6:11" x14ac:dyDescent="0.25">
      <c r="F1232" s="67"/>
      <c r="K1232" s="67"/>
    </row>
    <row r="1233" spans="6:11" x14ac:dyDescent="0.25">
      <c r="F1233" s="67"/>
      <c r="K1233" s="67"/>
    </row>
    <row r="1234" spans="6:11" x14ac:dyDescent="0.25">
      <c r="F1234" s="67"/>
      <c r="K1234" s="67"/>
    </row>
    <row r="1235" spans="6:11" x14ac:dyDescent="0.25">
      <c r="F1235" s="67"/>
      <c r="K1235" s="67"/>
    </row>
    <row r="1236" spans="6:11" x14ac:dyDescent="0.25">
      <c r="F1236" s="67"/>
      <c r="K1236" s="67"/>
    </row>
    <row r="1237" spans="6:11" x14ac:dyDescent="0.25">
      <c r="F1237" s="67"/>
      <c r="K1237" s="67"/>
    </row>
    <row r="1238" spans="6:11" x14ac:dyDescent="0.25">
      <c r="F1238" s="67"/>
      <c r="K1238" s="67"/>
    </row>
    <row r="1239" spans="6:11" x14ac:dyDescent="0.25">
      <c r="F1239" s="67"/>
      <c r="K1239" s="67"/>
    </row>
    <row r="1240" spans="6:11" x14ac:dyDescent="0.25">
      <c r="F1240" s="67"/>
      <c r="K1240" s="67"/>
    </row>
    <row r="1241" spans="6:11" x14ac:dyDescent="0.25">
      <c r="F1241" s="67"/>
      <c r="K1241" s="67"/>
    </row>
    <row r="1242" spans="6:11" x14ac:dyDescent="0.25">
      <c r="F1242" s="67"/>
      <c r="K1242" s="67"/>
    </row>
    <row r="1243" spans="6:11" x14ac:dyDescent="0.25">
      <c r="F1243" s="67"/>
      <c r="K1243" s="67"/>
    </row>
    <row r="1244" spans="6:11" x14ac:dyDescent="0.25">
      <c r="F1244" s="67"/>
      <c r="K1244" s="67"/>
    </row>
    <row r="1245" spans="6:11" x14ac:dyDescent="0.25">
      <c r="F1245" s="67"/>
      <c r="K1245" s="67"/>
    </row>
    <row r="1246" spans="6:11" x14ac:dyDescent="0.25">
      <c r="F1246" s="67"/>
      <c r="K1246" s="67"/>
    </row>
    <row r="1247" spans="6:11" x14ac:dyDescent="0.25">
      <c r="F1247" s="67"/>
      <c r="K1247" s="67"/>
    </row>
    <row r="1248" spans="6:11" x14ac:dyDescent="0.25">
      <c r="F1248" s="67"/>
      <c r="K1248" s="67"/>
    </row>
    <row r="1249" spans="6:11" x14ac:dyDescent="0.25">
      <c r="F1249" s="67"/>
      <c r="K1249" s="67"/>
    </row>
    <row r="1250" spans="6:11" x14ac:dyDescent="0.25">
      <c r="F1250" s="67"/>
      <c r="K1250" s="67"/>
    </row>
    <row r="1251" spans="6:11" x14ac:dyDescent="0.25">
      <c r="F1251" s="67"/>
      <c r="K1251" s="67"/>
    </row>
    <row r="1252" spans="6:11" x14ac:dyDescent="0.25">
      <c r="F1252" s="67"/>
      <c r="K1252" s="67"/>
    </row>
    <row r="1253" spans="6:11" x14ac:dyDescent="0.25">
      <c r="F1253" s="67"/>
      <c r="K1253" s="67"/>
    </row>
    <row r="1254" spans="6:11" x14ac:dyDescent="0.25">
      <c r="F1254" s="67"/>
      <c r="K1254" s="67"/>
    </row>
    <row r="1255" spans="6:11" x14ac:dyDescent="0.25">
      <c r="F1255" s="67"/>
      <c r="K1255" s="67"/>
    </row>
    <row r="1256" spans="6:11" x14ac:dyDescent="0.25">
      <c r="F1256" s="67"/>
      <c r="K1256" s="67"/>
    </row>
    <row r="1257" spans="6:11" x14ac:dyDescent="0.25">
      <c r="F1257" s="67"/>
      <c r="K1257" s="67"/>
    </row>
    <row r="1258" spans="6:11" x14ac:dyDescent="0.25">
      <c r="F1258" s="67"/>
      <c r="K1258" s="67"/>
    </row>
    <row r="1259" spans="6:11" x14ac:dyDescent="0.25">
      <c r="F1259" s="67"/>
      <c r="K1259" s="67"/>
    </row>
    <row r="1260" spans="6:11" x14ac:dyDescent="0.25">
      <c r="F1260" s="67"/>
      <c r="K1260" s="67"/>
    </row>
    <row r="1261" spans="6:11" x14ac:dyDescent="0.25">
      <c r="F1261" s="67"/>
      <c r="K1261" s="67"/>
    </row>
    <row r="1262" spans="6:11" x14ac:dyDescent="0.25">
      <c r="F1262" s="67"/>
      <c r="K1262" s="67"/>
    </row>
    <row r="1263" spans="6:11" x14ac:dyDescent="0.25">
      <c r="F1263" s="67"/>
      <c r="K1263" s="67"/>
    </row>
    <row r="1264" spans="6:11" x14ac:dyDescent="0.25">
      <c r="F1264" s="67"/>
      <c r="K1264" s="67"/>
    </row>
    <row r="1265" spans="6:11" x14ac:dyDescent="0.25">
      <c r="F1265" s="67"/>
      <c r="K1265" s="67"/>
    </row>
    <row r="1266" spans="6:11" x14ac:dyDescent="0.25">
      <c r="F1266" s="67"/>
      <c r="K1266" s="67"/>
    </row>
    <row r="1267" spans="6:11" x14ac:dyDescent="0.25">
      <c r="F1267" s="67"/>
      <c r="K1267" s="67"/>
    </row>
    <row r="1268" spans="6:11" x14ac:dyDescent="0.25">
      <c r="F1268" s="67"/>
      <c r="K1268" s="67"/>
    </row>
    <row r="1269" spans="6:11" x14ac:dyDescent="0.25">
      <c r="F1269" s="67"/>
      <c r="K1269" s="67"/>
    </row>
    <row r="1270" spans="6:11" x14ac:dyDescent="0.25">
      <c r="F1270" s="67"/>
      <c r="K1270" s="67"/>
    </row>
    <row r="1271" spans="6:11" x14ac:dyDescent="0.25">
      <c r="F1271" s="67"/>
      <c r="K1271" s="67"/>
    </row>
    <row r="1272" spans="6:11" x14ac:dyDescent="0.25">
      <c r="F1272" s="67"/>
      <c r="K1272" s="67"/>
    </row>
    <row r="1273" spans="6:11" x14ac:dyDescent="0.25">
      <c r="F1273" s="67"/>
      <c r="K1273" s="67"/>
    </row>
    <row r="1274" spans="6:11" x14ac:dyDescent="0.25">
      <c r="F1274" s="67"/>
      <c r="K1274" s="67"/>
    </row>
    <row r="1275" spans="6:11" x14ac:dyDescent="0.25">
      <c r="F1275" s="67"/>
      <c r="K1275" s="67"/>
    </row>
    <row r="1276" spans="6:11" x14ac:dyDescent="0.25">
      <c r="F1276" s="67"/>
      <c r="K1276" s="67"/>
    </row>
    <row r="1277" spans="6:11" x14ac:dyDescent="0.25">
      <c r="F1277" s="67"/>
      <c r="K1277" s="67"/>
    </row>
    <row r="1278" spans="6:11" x14ac:dyDescent="0.25">
      <c r="F1278" s="67"/>
      <c r="K1278" s="67"/>
    </row>
    <row r="1279" spans="6:11" x14ac:dyDescent="0.25">
      <c r="F1279" s="67"/>
      <c r="K1279" s="67"/>
    </row>
    <row r="1280" spans="6:11" x14ac:dyDescent="0.25">
      <c r="F1280" s="67"/>
      <c r="K1280" s="67"/>
    </row>
    <row r="1281" spans="6:11" x14ac:dyDescent="0.25">
      <c r="F1281" s="67"/>
      <c r="K1281" s="67"/>
    </row>
    <row r="1282" spans="6:11" x14ac:dyDescent="0.25">
      <c r="F1282" s="67"/>
      <c r="K1282" s="67"/>
    </row>
    <row r="1283" spans="6:11" x14ac:dyDescent="0.25">
      <c r="F1283" s="67"/>
      <c r="K1283" s="67"/>
    </row>
    <row r="1284" spans="6:11" x14ac:dyDescent="0.25">
      <c r="F1284" s="67"/>
      <c r="K1284" s="67"/>
    </row>
    <row r="1285" spans="6:11" x14ac:dyDescent="0.25">
      <c r="F1285" s="67"/>
      <c r="K1285" s="67"/>
    </row>
    <row r="1286" spans="6:11" x14ac:dyDescent="0.25">
      <c r="F1286" s="67"/>
      <c r="K1286" s="67"/>
    </row>
    <row r="1287" spans="6:11" x14ac:dyDescent="0.25">
      <c r="F1287" s="67"/>
      <c r="K1287" s="67"/>
    </row>
    <row r="1288" spans="6:11" x14ac:dyDescent="0.25">
      <c r="F1288" s="67"/>
      <c r="K1288" s="67"/>
    </row>
    <row r="1289" spans="6:11" x14ac:dyDescent="0.25">
      <c r="F1289" s="67"/>
      <c r="K1289" s="67"/>
    </row>
    <row r="1290" spans="6:11" x14ac:dyDescent="0.25">
      <c r="F1290" s="67"/>
      <c r="K1290" s="67"/>
    </row>
    <row r="1291" spans="6:11" x14ac:dyDescent="0.25">
      <c r="F1291" s="67"/>
      <c r="K1291" s="67"/>
    </row>
    <row r="1292" spans="6:11" x14ac:dyDescent="0.25">
      <c r="F1292" s="67"/>
      <c r="K1292" s="67"/>
    </row>
    <row r="1293" spans="6:11" x14ac:dyDescent="0.25">
      <c r="F1293" s="67"/>
      <c r="K1293" s="67"/>
    </row>
    <row r="1294" spans="6:11" x14ac:dyDescent="0.25">
      <c r="F1294" s="67"/>
      <c r="K1294" s="67"/>
    </row>
    <row r="1295" spans="6:11" x14ac:dyDescent="0.25">
      <c r="F1295" s="67"/>
      <c r="K1295" s="67"/>
    </row>
    <row r="1296" spans="6:11" x14ac:dyDescent="0.25">
      <c r="F1296" s="67"/>
      <c r="K1296" s="67"/>
    </row>
    <row r="1297" spans="6:11" x14ac:dyDescent="0.25">
      <c r="F1297" s="67"/>
      <c r="K1297" s="67"/>
    </row>
    <row r="1298" spans="6:11" x14ac:dyDescent="0.25">
      <c r="F1298" s="67"/>
      <c r="K1298" s="67"/>
    </row>
    <row r="1299" spans="6:11" x14ac:dyDescent="0.25">
      <c r="F1299" s="67"/>
      <c r="K1299" s="67"/>
    </row>
    <row r="1300" spans="6:11" x14ac:dyDescent="0.25">
      <c r="F1300" s="67"/>
      <c r="K1300" s="67"/>
    </row>
    <row r="1301" spans="6:11" x14ac:dyDescent="0.25">
      <c r="F1301" s="67"/>
      <c r="K1301" s="67"/>
    </row>
    <row r="1302" spans="6:11" x14ac:dyDescent="0.25">
      <c r="F1302" s="67"/>
      <c r="K1302" s="67"/>
    </row>
    <row r="1303" spans="6:11" x14ac:dyDescent="0.25">
      <c r="F1303" s="67"/>
      <c r="K1303" s="67"/>
    </row>
    <row r="1304" spans="6:11" x14ac:dyDescent="0.25">
      <c r="F1304" s="67"/>
      <c r="K1304" s="67"/>
    </row>
    <row r="1305" spans="6:11" x14ac:dyDescent="0.25">
      <c r="F1305" s="67"/>
      <c r="K1305" s="67"/>
    </row>
    <row r="1306" spans="6:11" x14ac:dyDescent="0.25">
      <c r="F1306" s="67"/>
      <c r="K1306" s="67"/>
    </row>
    <row r="1307" spans="6:11" x14ac:dyDescent="0.25">
      <c r="F1307" s="67"/>
      <c r="K1307" s="67"/>
    </row>
    <row r="1308" spans="6:11" x14ac:dyDescent="0.25">
      <c r="F1308" s="67"/>
      <c r="K1308" s="67"/>
    </row>
    <row r="1309" spans="6:11" x14ac:dyDescent="0.25">
      <c r="F1309" s="67"/>
      <c r="K1309" s="67"/>
    </row>
    <row r="1310" spans="6:11" x14ac:dyDescent="0.25">
      <c r="F1310" s="67"/>
      <c r="K1310" s="67"/>
    </row>
    <row r="1311" spans="6:11" x14ac:dyDescent="0.25">
      <c r="F1311" s="67"/>
      <c r="K1311" s="67"/>
    </row>
    <row r="1312" spans="6:11" x14ac:dyDescent="0.25">
      <c r="F1312" s="67"/>
      <c r="K1312" s="67"/>
    </row>
    <row r="1313" spans="6:11" x14ac:dyDescent="0.25">
      <c r="F1313" s="67"/>
      <c r="K1313" s="67"/>
    </row>
    <row r="1314" spans="6:11" x14ac:dyDescent="0.25">
      <c r="F1314" s="67"/>
      <c r="K1314" s="67"/>
    </row>
    <row r="1315" spans="6:11" x14ac:dyDescent="0.25">
      <c r="F1315" s="67"/>
      <c r="K1315" s="67"/>
    </row>
    <row r="1316" spans="6:11" x14ac:dyDescent="0.25">
      <c r="F1316" s="67"/>
      <c r="K1316" s="67"/>
    </row>
    <row r="1317" spans="6:11" x14ac:dyDescent="0.25">
      <c r="F1317" s="67"/>
      <c r="K1317" s="67"/>
    </row>
    <row r="1318" spans="6:11" x14ac:dyDescent="0.25">
      <c r="F1318" s="67"/>
      <c r="K1318" s="67"/>
    </row>
    <row r="1319" spans="6:11" x14ac:dyDescent="0.25">
      <c r="F1319" s="67"/>
      <c r="K1319" s="67"/>
    </row>
    <row r="1320" spans="6:11" x14ac:dyDescent="0.25">
      <c r="F1320" s="67"/>
      <c r="K1320" s="67"/>
    </row>
    <row r="1321" spans="6:11" x14ac:dyDescent="0.25">
      <c r="F1321" s="67"/>
      <c r="K1321" s="67"/>
    </row>
    <row r="1322" spans="6:11" x14ac:dyDescent="0.25">
      <c r="F1322" s="67"/>
      <c r="K1322" s="67"/>
    </row>
    <row r="1323" spans="6:11" x14ac:dyDescent="0.25">
      <c r="F1323" s="67"/>
      <c r="K1323" s="67"/>
    </row>
    <row r="1324" spans="6:11" x14ac:dyDescent="0.25">
      <c r="F1324" s="67"/>
      <c r="K1324" s="67"/>
    </row>
    <row r="1325" spans="6:11" x14ac:dyDescent="0.25">
      <c r="F1325" s="67"/>
      <c r="K1325" s="67"/>
    </row>
    <row r="1326" spans="6:11" x14ac:dyDescent="0.25">
      <c r="F1326" s="67"/>
      <c r="K1326" s="67"/>
    </row>
    <row r="1327" spans="6:11" x14ac:dyDescent="0.25">
      <c r="F1327" s="67"/>
      <c r="K1327" s="67"/>
    </row>
    <row r="1328" spans="6:11" x14ac:dyDescent="0.25">
      <c r="F1328" s="67"/>
      <c r="K1328" s="67"/>
    </row>
    <row r="1329" spans="6:11" x14ac:dyDescent="0.25">
      <c r="F1329" s="67"/>
      <c r="K1329" s="67"/>
    </row>
    <row r="1330" spans="6:11" x14ac:dyDescent="0.25">
      <c r="F1330" s="67"/>
      <c r="K1330" s="67"/>
    </row>
    <row r="1331" spans="6:11" x14ac:dyDescent="0.25">
      <c r="F1331" s="67"/>
      <c r="K1331" s="67"/>
    </row>
    <row r="1332" spans="6:11" x14ac:dyDescent="0.25">
      <c r="F1332" s="67"/>
      <c r="K1332" s="67"/>
    </row>
    <row r="1333" spans="6:11" x14ac:dyDescent="0.25">
      <c r="F1333" s="67"/>
      <c r="K1333" s="67"/>
    </row>
    <row r="1334" spans="6:11" x14ac:dyDescent="0.25">
      <c r="F1334" s="67"/>
      <c r="K1334" s="67"/>
    </row>
    <row r="1335" spans="6:11" x14ac:dyDescent="0.25">
      <c r="F1335" s="67"/>
      <c r="K1335" s="67"/>
    </row>
    <row r="1336" spans="6:11" x14ac:dyDescent="0.25">
      <c r="F1336" s="67"/>
      <c r="K1336" s="67"/>
    </row>
    <row r="1337" spans="6:11" x14ac:dyDescent="0.25">
      <c r="F1337" s="67"/>
      <c r="K1337" s="67"/>
    </row>
    <row r="1338" spans="6:11" x14ac:dyDescent="0.25">
      <c r="F1338" s="67"/>
      <c r="K1338" s="67"/>
    </row>
    <row r="1339" spans="6:11" x14ac:dyDescent="0.25">
      <c r="F1339" s="67"/>
      <c r="K1339" s="67"/>
    </row>
    <row r="1340" spans="6:11" x14ac:dyDescent="0.25">
      <c r="F1340" s="67"/>
      <c r="K1340" s="67"/>
    </row>
    <row r="1341" spans="6:11" x14ac:dyDescent="0.25">
      <c r="F1341" s="67"/>
      <c r="K1341" s="67"/>
    </row>
    <row r="1342" spans="6:11" x14ac:dyDescent="0.25">
      <c r="F1342" s="67"/>
      <c r="K1342" s="67"/>
    </row>
    <row r="1343" spans="6:11" x14ac:dyDescent="0.25">
      <c r="F1343" s="67"/>
      <c r="K1343" s="67"/>
    </row>
    <row r="1344" spans="6:11" x14ac:dyDescent="0.25">
      <c r="F1344" s="67"/>
      <c r="K1344" s="67"/>
    </row>
    <row r="1345" spans="6:11" x14ac:dyDescent="0.25">
      <c r="F1345" s="67"/>
      <c r="K1345" s="67"/>
    </row>
    <row r="1346" spans="6:11" x14ac:dyDescent="0.25">
      <c r="F1346" s="67"/>
      <c r="K1346" s="67"/>
    </row>
    <row r="1347" spans="6:11" x14ac:dyDescent="0.25">
      <c r="F1347" s="67"/>
      <c r="K1347" s="67"/>
    </row>
    <row r="1348" spans="6:11" x14ac:dyDescent="0.25">
      <c r="F1348" s="67"/>
      <c r="K1348" s="67"/>
    </row>
    <row r="1349" spans="6:11" x14ac:dyDescent="0.25">
      <c r="F1349" s="67"/>
      <c r="K1349" s="67"/>
    </row>
    <row r="1350" spans="6:11" x14ac:dyDescent="0.25">
      <c r="F1350" s="67"/>
      <c r="K1350" s="67"/>
    </row>
    <row r="1351" spans="6:11" x14ac:dyDescent="0.25">
      <c r="F1351" s="67"/>
      <c r="K1351" s="67"/>
    </row>
    <row r="1352" spans="6:11" x14ac:dyDescent="0.25">
      <c r="F1352" s="67"/>
      <c r="K1352" s="67"/>
    </row>
    <row r="1353" spans="6:11" x14ac:dyDescent="0.25">
      <c r="F1353" s="67"/>
      <c r="K1353" s="67"/>
    </row>
    <row r="1354" spans="6:11" x14ac:dyDescent="0.25">
      <c r="F1354" s="67"/>
      <c r="K1354" s="67"/>
    </row>
    <row r="1355" spans="6:11" x14ac:dyDescent="0.25">
      <c r="F1355" s="67"/>
      <c r="K1355" s="67"/>
    </row>
    <row r="1356" spans="6:11" x14ac:dyDescent="0.25">
      <c r="F1356" s="67"/>
      <c r="K1356" s="67"/>
    </row>
    <row r="1357" spans="6:11" x14ac:dyDescent="0.25">
      <c r="F1357" s="67"/>
      <c r="K1357" s="67"/>
    </row>
    <row r="1358" spans="6:11" x14ac:dyDescent="0.25">
      <c r="F1358" s="67"/>
      <c r="K1358" s="67"/>
    </row>
    <row r="1359" spans="6:11" x14ac:dyDescent="0.25">
      <c r="F1359" s="67"/>
      <c r="K1359" s="67"/>
    </row>
    <row r="1360" spans="6:11" x14ac:dyDescent="0.25">
      <c r="F1360" s="67"/>
      <c r="K1360" s="67"/>
    </row>
    <row r="1361" spans="6:11" x14ac:dyDescent="0.25">
      <c r="F1361" s="67"/>
      <c r="K1361" s="67"/>
    </row>
    <row r="1362" spans="6:11" x14ac:dyDescent="0.25">
      <c r="F1362" s="67"/>
      <c r="K1362" s="67"/>
    </row>
    <row r="1363" spans="6:11" x14ac:dyDescent="0.25">
      <c r="F1363" s="67"/>
      <c r="K1363" s="67"/>
    </row>
    <row r="1364" spans="6:11" x14ac:dyDescent="0.25">
      <c r="F1364" s="67"/>
      <c r="K1364" s="67"/>
    </row>
    <row r="1365" spans="6:11" x14ac:dyDescent="0.25">
      <c r="F1365" s="67"/>
      <c r="K1365" s="67"/>
    </row>
    <row r="1366" spans="6:11" x14ac:dyDescent="0.25">
      <c r="F1366" s="67"/>
      <c r="K1366" s="67"/>
    </row>
    <row r="1367" spans="6:11" x14ac:dyDescent="0.25">
      <c r="F1367" s="67"/>
      <c r="K1367" s="67"/>
    </row>
    <row r="1368" spans="6:11" x14ac:dyDescent="0.25">
      <c r="F1368" s="67"/>
      <c r="K1368" s="67"/>
    </row>
    <row r="1369" spans="6:11" x14ac:dyDescent="0.25">
      <c r="F1369" s="67"/>
      <c r="K1369" s="67"/>
    </row>
    <row r="1370" spans="6:11" x14ac:dyDescent="0.25">
      <c r="F1370" s="67"/>
      <c r="K1370" s="67"/>
    </row>
    <row r="1371" spans="6:11" x14ac:dyDescent="0.25">
      <c r="F1371" s="67"/>
      <c r="K1371" s="67"/>
    </row>
    <row r="1372" spans="6:11" x14ac:dyDescent="0.25">
      <c r="F1372" s="67"/>
      <c r="K1372" s="67"/>
    </row>
    <row r="1373" spans="6:11" x14ac:dyDescent="0.25">
      <c r="F1373" s="67"/>
      <c r="K1373" s="67"/>
    </row>
    <row r="1374" spans="6:11" x14ac:dyDescent="0.25">
      <c r="F1374" s="67"/>
      <c r="K1374" s="67"/>
    </row>
    <row r="1375" spans="6:11" x14ac:dyDescent="0.25">
      <c r="F1375" s="67"/>
      <c r="K1375" s="67"/>
    </row>
    <row r="1376" spans="6:11" x14ac:dyDescent="0.25">
      <c r="F1376" s="67"/>
      <c r="K1376" s="67"/>
    </row>
    <row r="1377" spans="6:11" x14ac:dyDescent="0.25">
      <c r="F1377" s="67"/>
      <c r="K1377" s="67"/>
    </row>
    <row r="1378" spans="6:11" x14ac:dyDescent="0.25">
      <c r="F1378" s="67"/>
      <c r="K1378" s="67"/>
    </row>
    <row r="1379" spans="6:11" x14ac:dyDescent="0.25">
      <c r="F1379" s="67"/>
      <c r="K1379" s="67"/>
    </row>
    <row r="1380" spans="6:11" x14ac:dyDescent="0.25">
      <c r="F1380" s="67"/>
      <c r="K1380" s="67"/>
    </row>
    <row r="1381" spans="6:11" x14ac:dyDescent="0.25">
      <c r="F1381" s="67"/>
      <c r="K1381" s="67"/>
    </row>
    <row r="1382" spans="6:11" x14ac:dyDescent="0.25">
      <c r="F1382" s="67"/>
      <c r="K1382" s="67"/>
    </row>
    <row r="1383" spans="6:11" x14ac:dyDescent="0.25">
      <c r="F1383" s="67"/>
      <c r="K1383" s="67"/>
    </row>
    <row r="1384" spans="6:11" x14ac:dyDescent="0.25">
      <c r="F1384" s="67"/>
      <c r="K1384" s="67"/>
    </row>
    <row r="1385" spans="6:11" x14ac:dyDescent="0.25">
      <c r="F1385" s="67"/>
      <c r="K1385" s="67"/>
    </row>
    <row r="1386" spans="6:11" x14ac:dyDescent="0.25">
      <c r="F1386" s="67"/>
      <c r="K1386" s="67"/>
    </row>
    <row r="1387" spans="6:11" x14ac:dyDescent="0.25">
      <c r="F1387" s="67"/>
      <c r="K1387" s="67"/>
    </row>
    <row r="1388" spans="6:11" x14ac:dyDescent="0.25">
      <c r="F1388" s="67"/>
      <c r="K1388" s="67"/>
    </row>
    <row r="1389" spans="6:11" x14ac:dyDescent="0.25">
      <c r="F1389" s="67"/>
      <c r="K1389" s="67"/>
    </row>
    <row r="1390" spans="6:11" x14ac:dyDescent="0.25">
      <c r="F1390" s="67"/>
      <c r="K1390" s="67"/>
    </row>
    <row r="1391" spans="6:11" x14ac:dyDescent="0.25">
      <c r="F1391" s="67"/>
      <c r="K1391" s="67"/>
    </row>
    <row r="1392" spans="6:11" x14ac:dyDescent="0.25">
      <c r="F1392" s="67"/>
      <c r="K1392" s="67"/>
    </row>
    <row r="1393" spans="6:11" x14ac:dyDescent="0.25">
      <c r="F1393" s="67"/>
      <c r="K1393" s="67"/>
    </row>
    <row r="1394" spans="6:11" x14ac:dyDescent="0.25">
      <c r="F1394" s="67"/>
      <c r="K1394" s="67"/>
    </row>
    <row r="1395" spans="6:11" x14ac:dyDescent="0.25">
      <c r="F1395" s="67"/>
      <c r="K1395" s="67"/>
    </row>
    <row r="1396" spans="6:11" x14ac:dyDescent="0.25">
      <c r="F1396" s="67"/>
      <c r="K1396" s="67"/>
    </row>
    <row r="1397" spans="6:11" x14ac:dyDescent="0.25">
      <c r="F1397" s="67"/>
      <c r="K1397" s="67"/>
    </row>
    <row r="1398" spans="6:11" x14ac:dyDescent="0.25">
      <c r="F1398" s="67"/>
      <c r="K1398" s="67"/>
    </row>
    <row r="1399" spans="6:11" x14ac:dyDescent="0.25">
      <c r="F1399" s="67"/>
      <c r="K1399" s="67"/>
    </row>
    <row r="1400" spans="6:11" x14ac:dyDescent="0.25">
      <c r="F1400" s="67"/>
      <c r="K1400" s="67"/>
    </row>
    <row r="1401" spans="6:11" x14ac:dyDescent="0.25">
      <c r="F1401" s="67"/>
      <c r="K1401" s="67"/>
    </row>
    <row r="1402" spans="6:11" x14ac:dyDescent="0.25">
      <c r="F1402" s="67"/>
      <c r="K1402" s="67"/>
    </row>
    <row r="1403" spans="6:11" x14ac:dyDescent="0.25">
      <c r="F1403" s="67"/>
      <c r="K1403" s="67"/>
    </row>
    <row r="1404" spans="6:11" x14ac:dyDescent="0.25">
      <c r="F1404" s="67"/>
      <c r="K1404" s="67"/>
    </row>
    <row r="1405" spans="6:11" x14ac:dyDescent="0.25">
      <c r="F1405" s="67"/>
      <c r="K1405" s="67"/>
    </row>
    <row r="1406" spans="6:11" x14ac:dyDescent="0.25">
      <c r="F1406" s="67"/>
      <c r="K1406" s="67"/>
    </row>
    <row r="1407" spans="6:11" x14ac:dyDescent="0.25">
      <c r="F1407" s="67"/>
      <c r="K1407" s="67"/>
    </row>
    <row r="1408" spans="6:11" x14ac:dyDescent="0.25">
      <c r="F1408" s="67"/>
      <c r="K1408" s="67"/>
    </row>
    <row r="1409" spans="6:11" x14ac:dyDescent="0.25">
      <c r="F1409" s="67"/>
      <c r="K1409" s="67"/>
    </row>
    <row r="1410" spans="6:11" x14ac:dyDescent="0.25">
      <c r="F1410" s="67"/>
      <c r="K1410" s="67"/>
    </row>
    <row r="1411" spans="6:11" x14ac:dyDescent="0.25">
      <c r="F1411" s="67"/>
      <c r="K1411" s="67"/>
    </row>
    <row r="1412" spans="6:11" x14ac:dyDescent="0.25">
      <c r="F1412" s="67"/>
      <c r="K1412" s="67"/>
    </row>
    <row r="1413" spans="6:11" x14ac:dyDescent="0.25">
      <c r="F1413" s="67"/>
      <c r="K1413" s="67"/>
    </row>
    <row r="1414" spans="6:11" x14ac:dyDescent="0.25">
      <c r="F1414" s="67"/>
      <c r="K1414" s="67"/>
    </row>
    <row r="1415" spans="6:11" x14ac:dyDescent="0.25">
      <c r="F1415" s="67"/>
      <c r="K1415" s="67"/>
    </row>
    <row r="1416" spans="6:11" x14ac:dyDescent="0.25">
      <c r="F1416" s="67"/>
      <c r="K1416" s="67"/>
    </row>
    <row r="1417" spans="6:11" x14ac:dyDescent="0.25">
      <c r="F1417" s="67"/>
      <c r="K1417" s="67"/>
    </row>
    <row r="1418" spans="6:11" x14ac:dyDescent="0.25">
      <c r="F1418" s="67"/>
      <c r="K1418" s="67"/>
    </row>
    <row r="1419" spans="6:11" x14ac:dyDescent="0.25">
      <c r="F1419" s="67"/>
      <c r="K1419" s="67"/>
    </row>
    <row r="1420" spans="6:11" x14ac:dyDescent="0.25">
      <c r="F1420" s="67"/>
      <c r="K1420" s="67"/>
    </row>
    <row r="1421" spans="6:11" x14ac:dyDescent="0.25">
      <c r="F1421" s="67"/>
      <c r="K1421" s="67"/>
    </row>
    <row r="1422" spans="6:11" x14ac:dyDescent="0.25">
      <c r="F1422" s="67"/>
      <c r="K1422" s="67"/>
    </row>
    <row r="1423" spans="6:11" x14ac:dyDescent="0.25">
      <c r="F1423" s="67"/>
      <c r="K1423" s="67"/>
    </row>
    <row r="1424" spans="6:11" x14ac:dyDescent="0.25">
      <c r="F1424" s="67"/>
      <c r="K1424" s="67"/>
    </row>
    <row r="1425" spans="6:11" x14ac:dyDescent="0.25">
      <c r="F1425" s="67"/>
      <c r="K1425" s="67"/>
    </row>
    <row r="1426" spans="6:11" x14ac:dyDescent="0.25">
      <c r="F1426" s="67"/>
      <c r="K1426" s="67"/>
    </row>
    <row r="1427" spans="6:11" x14ac:dyDescent="0.25">
      <c r="F1427" s="67"/>
      <c r="K1427" s="67"/>
    </row>
    <row r="1428" spans="6:11" x14ac:dyDescent="0.25">
      <c r="F1428" s="67"/>
      <c r="K1428" s="67"/>
    </row>
    <row r="1429" spans="6:11" x14ac:dyDescent="0.25">
      <c r="F1429" s="67"/>
      <c r="K1429" s="67"/>
    </row>
    <row r="1430" spans="6:11" x14ac:dyDescent="0.25">
      <c r="F1430" s="67"/>
      <c r="K1430" s="67"/>
    </row>
    <row r="1431" spans="6:11" x14ac:dyDescent="0.25">
      <c r="F1431" s="67"/>
      <c r="K1431" s="67"/>
    </row>
    <row r="1432" spans="6:11" x14ac:dyDescent="0.25">
      <c r="F1432" s="67"/>
      <c r="K1432" s="67"/>
    </row>
    <row r="1433" spans="6:11" x14ac:dyDescent="0.25">
      <c r="F1433" s="67"/>
      <c r="K1433" s="67"/>
    </row>
    <row r="1434" spans="6:11" x14ac:dyDescent="0.25">
      <c r="F1434" s="67"/>
      <c r="K1434" s="67"/>
    </row>
    <row r="1435" spans="6:11" x14ac:dyDescent="0.25">
      <c r="F1435" s="67"/>
      <c r="K1435" s="67"/>
    </row>
    <row r="1436" spans="6:11" x14ac:dyDescent="0.25">
      <c r="F1436" s="67"/>
      <c r="K1436" s="67"/>
    </row>
    <row r="1437" spans="6:11" x14ac:dyDescent="0.25">
      <c r="F1437" s="67"/>
      <c r="K1437" s="67"/>
    </row>
    <row r="1438" spans="6:11" x14ac:dyDescent="0.25">
      <c r="F1438" s="67"/>
      <c r="K1438" s="67"/>
    </row>
    <row r="1439" spans="6:11" x14ac:dyDescent="0.25">
      <c r="F1439" s="67"/>
      <c r="K1439" s="67"/>
    </row>
    <row r="1440" spans="6:11" x14ac:dyDescent="0.25">
      <c r="F1440" s="67"/>
      <c r="K1440" s="67"/>
    </row>
    <row r="1441" spans="6:11" x14ac:dyDescent="0.25">
      <c r="F1441" s="67"/>
      <c r="K1441" s="67"/>
    </row>
    <row r="1442" spans="6:11" x14ac:dyDescent="0.25">
      <c r="F1442" s="67"/>
      <c r="K1442" s="67"/>
    </row>
    <row r="1443" spans="6:11" x14ac:dyDescent="0.25">
      <c r="F1443" s="67"/>
      <c r="K1443" s="67"/>
    </row>
    <row r="1444" spans="6:11" x14ac:dyDescent="0.25">
      <c r="F1444" s="67"/>
      <c r="K1444" s="67"/>
    </row>
    <row r="1445" spans="6:11" x14ac:dyDescent="0.25">
      <c r="F1445" s="67"/>
      <c r="K1445" s="67"/>
    </row>
    <row r="1446" spans="6:11" x14ac:dyDescent="0.25">
      <c r="F1446" s="67"/>
      <c r="K1446" s="67"/>
    </row>
    <row r="1447" spans="6:11" x14ac:dyDescent="0.25">
      <c r="F1447" s="67"/>
      <c r="K1447" s="67"/>
    </row>
    <row r="1448" spans="6:11" x14ac:dyDescent="0.25">
      <c r="F1448" s="67"/>
      <c r="K1448" s="67"/>
    </row>
    <row r="1449" spans="6:11" x14ac:dyDescent="0.25">
      <c r="F1449" s="67"/>
      <c r="K1449" s="67"/>
    </row>
    <row r="1450" spans="6:11" x14ac:dyDescent="0.25">
      <c r="F1450" s="67"/>
      <c r="K1450" s="67"/>
    </row>
    <row r="1451" spans="6:11" x14ac:dyDescent="0.25">
      <c r="F1451" s="67"/>
      <c r="K1451" s="67"/>
    </row>
    <row r="1452" spans="6:11" x14ac:dyDescent="0.25">
      <c r="F1452" s="67"/>
      <c r="K1452" s="67"/>
    </row>
    <row r="1453" spans="6:11" x14ac:dyDescent="0.25">
      <c r="F1453" s="67"/>
      <c r="K1453" s="67"/>
    </row>
    <row r="1454" spans="6:11" x14ac:dyDescent="0.25">
      <c r="F1454" s="67"/>
      <c r="K1454" s="67"/>
    </row>
    <row r="1455" spans="6:11" x14ac:dyDescent="0.25">
      <c r="F1455" s="67"/>
      <c r="K1455" s="67"/>
    </row>
    <row r="1456" spans="6:11" x14ac:dyDescent="0.25">
      <c r="F1456" s="67"/>
      <c r="K1456" s="67"/>
    </row>
    <row r="1457" spans="6:11" x14ac:dyDescent="0.25">
      <c r="F1457" s="67"/>
      <c r="K1457" s="67"/>
    </row>
    <row r="1458" spans="6:11" x14ac:dyDescent="0.25">
      <c r="F1458" s="67"/>
      <c r="K1458" s="67"/>
    </row>
    <row r="1459" spans="6:11" x14ac:dyDescent="0.25">
      <c r="F1459" s="67"/>
      <c r="K1459" s="67"/>
    </row>
    <row r="1460" spans="6:11" x14ac:dyDescent="0.25">
      <c r="F1460" s="67"/>
      <c r="K1460" s="67"/>
    </row>
    <row r="1461" spans="6:11" x14ac:dyDescent="0.25">
      <c r="F1461" s="67"/>
      <c r="K1461" s="67"/>
    </row>
    <row r="1462" spans="6:11" x14ac:dyDescent="0.25">
      <c r="F1462" s="67"/>
      <c r="K1462" s="67"/>
    </row>
    <row r="1463" spans="6:11" x14ac:dyDescent="0.25">
      <c r="F1463" s="67"/>
      <c r="K1463" s="67"/>
    </row>
    <row r="1464" spans="6:11" x14ac:dyDescent="0.25">
      <c r="F1464" s="67"/>
      <c r="K1464" s="67"/>
    </row>
    <row r="1465" spans="6:11" x14ac:dyDescent="0.25">
      <c r="F1465" s="67"/>
      <c r="K1465" s="67"/>
    </row>
    <row r="1466" spans="6:11" x14ac:dyDescent="0.25">
      <c r="F1466" s="67"/>
      <c r="K1466" s="67"/>
    </row>
    <row r="1467" spans="6:11" x14ac:dyDescent="0.25">
      <c r="F1467" s="67"/>
      <c r="K1467" s="67"/>
    </row>
    <row r="1468" spans="6:11" x14ac:dyDescent="0.25">
      <c r="F1468" s="67"/>
      <c r="K1468" s="67"/>
    </row>
    <row r="1469" spans="6:11" x14ac:dyDescent="0.25">
      <c r="F1469" s="67"/>
      <c r="K1469" s="67"/>
    </row>
    <row r="1470" spans="6:11" x14ac:dyDescent="0.25">
      <c r="F1470" s="67"/>
      <c r="K1470" s="67"/>
    </row>
    <row r="1471" spans="6:11" x14ac:dyDescent="0.25">
      <c r="F1471" s="67"/>
      <c r="K1471" s="67"/>
    </row>
    <row r="1472" spans="6:11" x14ac:dyDescent="0.25">
      <c r="F1472" s="67"/>
      <c r="K1472" s="67"/>
    </row>
    <row r="1473" spans="6:11" x14ac:dyDescent="0.25">
      <c r="F1473" s="67"/>
      <c r="K1473" s="67"/>
    </row>
    <row r="1474" spans="6:11" x14ac:dyDescent="0.25">
      <c r="F1474" s="67"/>
      <c r="K1474" s="67"/>
    </row>
    <row r="1475" spans="6:11" x14ac:dyDescent="0.25">
      <c r="F1475" s="67"/>
      <c r="K1475" s="67"/>
    </row>
    <row r="1476" spans="6:11" x14ac:dyDescent="0.25">
      <c r="F1476" s="67"/>
      <c r="K1476" s="67"/>
    </row>
    <row r="1477" spans="6:11" x14ac:dyDescent="0.25">
      <c r="F1477" s="67"/>
      <c r="K1477" s="67"/>
    </row>
    <row r="1478" spans="6:11" x14ac:dyDescent="0.25">
      <c r="F1478" s="67"/>
      <c r="K1478" s="67"/>
    </row>
    <row r="1479" spans="6:11" x14ac:dyDescent="0.25">
      <c r="F1479" s="67"/>
      <c r="K1479" s="67"/>
    </row>
    <row r="1480" spans="6:11" x14ac:dyDescent="0.25">
      <c r="F1480" s="67"/>
      <c r="K1480" s="67"/>
    </row>
    <row r="1481" spans="6:11" x14ac:dyDescent="0.25">
      <c r="F1481" s="67"/>
      <c r="K1481" s="67"/>
    </row>
    <row r="1482" spans="6:11" x14ac:dyDescent="0.25">
      <c r="F1482" s="67"/>
      <c r="K1482" s="67"/>
    </row>
    <row r="1483" spans="6:11" x14ac:dyDescent="0.25">
      <c r="F1483" s="67"/>
      <c r="K1483" s="67"/>
    </row>
    <row r="1484" spans="6:11" x14ac:dyDescent="0.25">
      <c r="F1484" s="67"/>
      <c r="K1484" s="67"/>
    </row>
    <row r="1485" spans="6:11" x14ac:dyDescent="0.25">
      <c r="F1485" s="67"/>
      <c r="K1485" s="67"/>
    </row>
    <row r="1486" spans="6:11" x14ac:dyDescent="0.25">
      <c r="F1486" s="67"/>
      <c r="K1486" s="67"/>
    </row>
    <row r="1487" spans="6:11" x14ac:dyDescent="0.25">
      <c r="F1487" s="67"/>
      <c r="K1487" s="67"/>
    </row>
    <row r="1488" spans="6:11" x14ac:dyDescent="0.25">
      <c r="F1488" s="67"/>
      <c r="K1488" s="67"/>
    </row>
    <row r="1489" spans="6:11" x14ac:dyDescent="0.25">
      <c r="F1489" s="67"/>
      <c r="K1489" s="67"/>
    </row>
    <row r="1490" spans="6:11" x14ac:dyDescent="0.25">
      <c r="F1490" s="67"/>
      <c r="K1490" s="67"/>
    </row>
    <row r="1491" spans="6:11" x14ac:dyDescent="0.25">
      <c r="F1491" s="67"/>
      <c r="K1491" s="67"/>
    </row>
    <row r="1492" spans="6:11" x14ac:dyDescent="0.25">
      <c r="F1492" s="67"/>
      <c r="K1492" s="67"/>
    </row>
    <row r="1493" spans="6:11" x14ac:dyDescent="0.25">
      <c r="F1493" s="67"/>
      <c r="K1493" s="67"/>
    </row>
    <row r="1494" spans="6:11" x14ac:dyDescent="0.25">
      <c r="F1494" s="67"/>
      <c r="K1494" s="67"/>
    </row>
    <row r="1495" spans="6:11" x14ac:dyDescent="0.25">
      <c r="F1495" s="67"/>
      <c r="K1495" s="67"/>
    </row>
    <row r="1496" spans="6:11" x14ac:dyDescent="0.25">
      <c r="F1496" s="67"/>
      <c r="K1496" s="67"/>
    </row>
    <row r="1497" spans="6:11" x14ac:dyDescent="0.25">
      <c r="F1497" s="67"/>
      <c r="K1497" s="67"/>
    </row>
    <row r="1498" spans="6:11" x14ac:dyDescent="0.25">
      <c r="F1498" s="67"/>
      <c r="K1498" s="67"/>
    </row>
    <row r="1499" spans="6:11" x14ac:dyDescent="0.25">
      <c r="F1499" s="67"/>
      <c r="K1499" s="67"/>
    </row>
    <row r="1500" spans="6:11" x14ac:dyDescent="0.25">
      <c r="F1500" s="67"/>
      <c r="K1500" s="67"/>
    </row>
    <row r="1501" spans="6:11" x14ac:dyDescent="0.25">
      <c r="F1501" s="67"/>
      <c r="K1501" s="67"/>
    </row>
    <row r="1502" spans="6:11" x14ac:dyDescent="0.25">
      <c r="F1502" s="67"/>
      <c r="K1502" s="67"/>
    </row>
    <row r="1503" spans="6:11" x14ac:dyDescent="0.25">
      <c r="F1503" s="67"/>
      <c r="K1503" s="67"/>
    </row>
    <row r="1504" spans="6:11" x14ac:dyDescent="0.25">
      <c r="F1504" s="67"/>
      <c r="K1504" s="67"/>
    </row>
    <row r="1505" spans="6:11" x14ac:dyDescent="0.25">
      <c r="F1505" s="67"/>
      <c r="K1505" s="67"/>
    </row>
    <row r="1506" spans="6:11" x14ac:dyDescent="0.25">
      <c r="F1506" s="67"/>
      <c r="K1506" s="67"/>
    </row>
    <row r="1507" spans="6:11" x14ac:dyDescent="0.25">
      <c r="F1507" s="67"/>
      <c r="K1507" s="67"/>
    </row>
    <row r="1508" spans="6:11" x14ac:dyDescent="0.25">
      <c r="F1508" s="67"/>
      <c r="K1508" s="67"/>
    </row>
    <row r="1509" spans="6:11" x14ac:dyDescent="0.25">
      <c r="F1509" s="67"/>
      <c r="K1509" s="67"/>
    </row>
    <row r="1510" spans="6:11" x14ac:dyDescent="0.25">
      <c r="F1510" s="67"/>
      <c r="K1510" s="67"/>
    </row>
    <row r="1511" spans="6:11" x14ac:dyDescent="0.25">
      <c r="F1511" s="67"/>
      <c r="K1511" s="67"/>
    </row>
    <row r="1512" spans="6:11" x14ac:dyDescent="0.25">
      <c r="F1512" s="67"/>
      <c r="K1512" s="67"/>
    </row>
    <row r="1513" spans="6:11" x14ac:dyDescent="0.25">
      <c r="F1513" s="67"/>
      <c r="K1513" s="67"/>
    </row>
    <row r="1514" spans="6:11" x14ac:dyDescent="0.25">
      <c r="F1514" s="67"/>
      <c r="K1514" s="67"/>
    </row>
    <row r="1515" spans="6:11" x14ac:dyDescent="0.25">
      <c r="F1515" s="67"/>
      <c r="K1515" s="67"/>
    </row>
    <row r="1516" spans="6:11" x14ac:dyDescent="0.25">
      <c r="F1516" s="67"/>
      <c r="K1516" s="67"/>
    </row>
    <row r="1517" spans="6:11" x14ac:dyDescent="0.25">
      <c r="F1517" s="67"/>
      <c r="K1517" s="67"/>
    </row>
    <row r="1518" spans="6:11" x14ac:dyDescent="0.25">
      <c r="F1518" s="67"/>
      <c r="K1518" s="67"/>
    </row>
    <row r="1519" spans="6:11" x14ac:dyDescent="0.25">
      <c r="F1519" s="67"/>
      <c r="K1519" s="67"/>
    </row>
    <row r="1520" spans="6:11" x14ac:dyDescent="0.25">
      <c r="F1520" s="67"/>
      <c r="K1520" s="67"/>
    </row>
    <row r="1521" spans="6:11" x14ac:dyDescent="0.25">
      <c r="F1521" s="67"/>
      <c r="K1521" s="67"/>
    </row>
    <row r="1522" spans="6:11" x14ac:dyDescent="0.25">
      <c r="F1522" s="67"/>
      <c r="K1522" s="67"/>
    </row>
    <row r="1523" spans="6:11" x14ac:dyDescent="0.25">
      <c r="F1523" s="67"/>
      <c r="K1523" s="67"/>
    </row>
    <row r="1524" spans="6:11" x14ac:dyDescent="0.25">
      <c r="F1524" s="67"/>
      <c r="K1524" s="67"/>
    </row>
    <row r="1525" spans="6:11" x14ac:dyDescent="0.25">
      <c r="F1525" s="67"/>
      <c r="K1525" s="67"/>
    </row>
    <row r="1526" spans="6:11" x14ac:dyDescent="0.25">
      <c r="F1526" s="67"/>
      <c r="K1526" s="67"/>
    </row>
    <row r="1527" spans="6:11" x14ac:dyDescent="0.25">
      <c r="F1527" s="67"/>
      <c r="K1527" s="67"/>
    </row>
    <row r="1528" spans="6:11" x14ac:dyDescent="0.25">
      <c r="F1528" s="67"/>
      <c r="K1528" s="67"/>
    </row>
    <row r="1529" spans="6:11" x14ac:dyDescent="0.25">
      <c r="F1529" s="67"/>
      <c r="K1529" s="67"/>
    </row>
    <row r="1530" spans="6:11" x14ac:dyDescent="0.25">
      <c r="F1530" s="67"/>
      <c r="K1530" s="67"/>
    </row>
    <row r="1531" spans="6:11" x14ac:dyDescent="0.25">
      <c r="F1531" s="67"/>
      <c r="K1531" s="67"/>
    </row>
    <row r="1532" spans="6:11" x14ac:dyDescent="0.25">
      <c r="F1532" s="67"/>
      <c r="K1532" s="67"/>
    </row>
    <row r="1533" spans="6:11" x14ac:dyDescent="0.25">
      <c r="F1533" s="67"/>
      <c r="K1533" s="67"/>
    </row>
    <row r="1534" spans="6:11" x14ac:dyDescent="0.25">
      <c r="F1534" s="67"/>
      <c r="K1534" s="67"/>
    </row>
    <row r="1535" spans="6:11" x14ac:dyDescent="0.25">
      <c r="F1535" s="67"/>
      <c r="K1535" s="67"/>
    </row>
    <row r="1536" spans="6:11" x14ac:dyDescent="0.25">
      <c r="F1536" s="67"/>
      <c r="K1536" s="67"/>
    </row>
    <row r="1537" spans="6:11" x14ac:dyDescent="0.25">
      <c r="F1537" s="67"/>
      <c r="K1537" s="67"/>
    </row>
    <row r="1538" spans="6:11" x14ac:dyDescent="0.25">
      <c r="F1538" s="67"/>
      <c r="K1538" s="67"/>
    </row>
    <row r="1539" spans="6:11" x14ac:dyDescent="0.25">
      <c r="F1539" s="67"/>
      <c r="K1539" s="67"/>
    </row>
    <row r="1540" spans="6:11" x14ac:dyDescent="0.25">
      <c r="F1540" s="67"/>
      <c r="K1540" s="67"/>
    </row>
    <row r="1541" spans="6:11" x14ac:dyDescent="0.25">
      <c r="F1541" s="67"/>
      <c r="K1541" s="67"/>
    </row>
    <row r="1542" spans="6:11" x14ac:dyDescent="0.25">
      <c r="F1542" s="67"/>
      <c r="K1542" s="67"/>
    </row>
    <row r="1543" spans="6:11" x14ac:dyDescent="0.25">
      <c r="F1543" s="67"/>
      <c r="K1543" s="67"/>
    </row>
    <row r="1544" spans="6:11" x14ac:dyDescent="0.25">
      <c r="F1544" s="67"/>
      <c r="K1544" s="67"/>
    </row>
    <row r="1545" spans="6:11" x14ac:dyDescent="0.25">
      <c r="F1545" s="67"/>
      <c r="K1545" s="67"/>
    </row>
    <row r="1546" spans="6:11" x14ac:dyDescent="0.25">
      <c r="F1546" s="67"/>
      <c r="K1546" s="67"/>
    </row>
    <row r="1547" spans="6:11" x14ac:dyDescent="0.25">
      <c r="F1547" s="67"/>
      <c r="K1547" s="67"/>
    </row>
    <row r="1548" spans="6:11" x14ac:dyDescent="0.25">
      <c r="F1548" s="67"/>
      <c r="K1548" s="67"/>
    </row>
    <row r="1549" spans="6:11" x14ac:dyDescent="0.25">
      <c r="F1549" s="67"/>
      <c r="K1549" s="67"/>
    </row>
    <row r="1550" spans="6:11" x14ac:dyDescent="0.25">
      <c r="F1550" s="67"/>
      <c r="K1550" s="67"/>
    </row>
    <row r="1551" spans="6:11" x14ac:dyDescent="0.25">
      <c r="F1551" s="67"/>
      <c r="K1551" s="67"/>
    </row>
    <row r="1552" spans="6:11" x14ac:dyDescent="0.25">
      <c r="F1552" s="67"/>
      <c r="K1552" s="67"/>
    </row>
    <row r="1553" spans="6:11" x14ac:dyDescent="0.25">
      <c r="F1553" s="67"/>
      <c r="K1553" s="67"/>
    </row>
    <row r="1554" spans="6:11" x14ac:dyDescent="0.25">
      <c r="F1554" s="67"/>
      <c r="K1554" s="67"/>
    </row>
    <row r="1555" spans="6:11" x14ac:dyDescent="0.25">
      <c r="F1555" s="67"/>
      <c r="K1555" s="67"/>
    </row>
    <row r="1556" spans="6:11" x14ac:dyDescent="0.25">
      <c r="F1556" s="67"/>
      <c r="K1556" s="67"/>
    </row>
    <row r="1557" spans="6:11" x14ac:dyDescent="0.25">
      <c r="F1557" s="67"/>
      <c r="K1557" s="67"/>
    </row>
    <row r="1558" spans="6:11" x14ac:dyDescent="0.25">
      <c r="F1558" s="67"/>
      <c r="K1558" s="67"/>
    </row>
    <row r="1559" spans="6:11" x14ac:dyDescent="0.25">
      <c r="F1559" s="67"/>
      <c r="K1559" s="67"/>
    </row>
    <row r="1560" spans="6:11" x14ac:dyDescent="0.25">
      <c r="F1560" s="67"/>
      <c r="K1560" s="67"/>
    </row>
    <row r="1561" spans="6:11" x14ac:dyDescent="0.25">
      <c r="F1561" s="67"/>
      <c r="K1561" s="67"/>
    </row>
    <row r="1562" spans="6:11" x14ac:dyDescent="0.25">
      <c r="F1562" s="67"/>
      <c r="K1562" s="67"/>
    </row>
    <row r="1563" spans="6:11" x14ac:dyDescent="0.25">
      <c r="F1563" s="67"/>
      <c r="K1563" s="67"/>
    </row>
    <row r="1564" spans="6:11" x14ac:dyDescent="0.25">
      <c r="F1564" s="67"/>
      <c r="K1564" s="67"/>
    </row>
    <row r="1565" spans="6:11" x14ac:dyDescent="0.25">
      <c r="F1565" s="67"/>
      <c r="K1565" s="67"/>
    </row>
    <row r="1566" spans="6:11" x14ac:dyDescent="0.25">
      <c r="F1566" s="67"/>
      <c r="K1566" s="67"/>
    </row>
    <row r="1567" spans="6:11" x14ac:dyDescent="0.25">
      <c r="F1567" s="67"/>
      <c r="K1567" s="67"/>
    </row>
    <row r="1568" spans="6:11" x14ac:dyDescent="0.25">
      <c r="F1568" s="67"/>
      <c r="K1568" s="67"/>
    </row>
    <row r="1569" spans="6:11" x14ac:dyDescent="0.25">
      <c r="F1569" s="67"/>
      <c r="K1569" s="67"/>
    </row>
    <row r="1570" spans="6:11" x14ac:dyDescent="0.25">
      <c r="F1570" s="67"/>
      <c r="K1570" s="67"/>
    </row>
    <row r="1571" spans="6:11" x14ac:dyDescent="0.25">
      <c r="F1571" s="67"/>
      <c r="K1571" s="67"/>
    </row>
    <row r="1572" spans="6:11" x14ac:dyDescent="0.25">
      <c r="F1572" s="67"/>
      <c r="K1572" s="67"/>
    </row>
    <row r="1573" spans="6:11" x14ac:dyDescent="0.25">
      <c r="F1573" s="67"/>
      <c r="K1573" s="67"/>
    </row>
    <row r="1574" spans="6:11" x14ac:dyDescent="0.25">
      <c r="F1574" s="67"/>
      <c r="K1574" s="67"/>
    </row>
    <row r="1575" spans="6:11" x14ac:dyDescent="0.25">
      <c r="F1575" s="67"/>
      <c r="K1575" s="67"/>
    </row>
    <row r="1576" spans="6:11" x14ac:dyDescent="0.25">
      <c r="F1576" s="67"/>
      <c r="K1576" s="67"/>
    </row>
    <row r="1577" spans="6:11" x14ac:dyDescent="0.25">
      <c r="F1577" s="67"/>
      <c r="K1577" s="67"/>
    </row>
    <row r="1578" spans="6:11" x14ac:dyDescent="0.25">
      <c r="F1578" s="67"/>
      <c r="K1578" s="67"/>
    </row>
    <row r="1579" spans="6:11" x14ac:dyDescent="0.25">
      <c r="F1579" s="67"/>
      <c r="K1579" s="67"/>
    </row>
    <row r="1580" spans="6:11" x14ac:dyDescent="0.25">
      <c r="F1580" s="67"/>
      <c r="K1580" s="67"/>
    </row>
    <row r="1581" spans="6:11" x14ac:dyDescent="0.25">
      <c r="F1581" s="67"/>
      <c r="K1581" s="67"/>
    </row>
    <row r="1582" spans="6:11" x14ac:dyDescent="0.25">
      <c r="F1582" s="67"/>
      <c r="K1582" s="67"/>
    </row>
    <row r="1583" spans="6:11" x14ac:dyDescent="0.25">
      <c r="F1583" s="67"/>
      <c r="K1583" s="67"/>
    </row>
    <row r="1584" spans="6:11" x14ac:dyDescent="0.25">
      <c r="F1584" s="67"/>
      <c r="K1584" s="67"/>
    </row>
    <row r="1585" spans="6:11" x14ac:dyDescent="0.25">
      <c r="F1585" s="67"/>
      <c r="K1585" s="67"/>
    </row>
    <row r="1586" spans="6:11" x14ac:dyDescent="0.25">
      <c r="F1586" s="67"/>
      <c r="K1586" s="67"/>
    </row>
    <row r="1587" spans="6:11" x14ac:dyDescent="0.25">
      <c r="F1587" s="67"/>
      <c r="K1587" s="67"/>
    </row>
    <row r="1588" spans="6:11" x14ac:dyDescent="0.25">
      <c r="F1588" s="67"/>
      <c r="K1588" s="67"/>
    </row>
    <row r="1589" spans="6:11" x14ac:dyDescent="0.25">
      <c r="F1589" s="67"/>
      <c r="K1589" s="67"/>
    </row>
    <row r="1590" spans="6:11" x14ac:dyDescent="0.25">
      <c r="F1590" s="67"/>
      <c r="K1590" s="67"/>
    </row>
    <row r="1591" spans="6:11" x14ac:dyDescent="0.25">
      <c r="F1591" s="67"/>
      <c r="K1591" s="67"/>
    </row>
    <row r="1592" spans="6:11" x14ac:dyDescent="0.25">
      <c r="F1592" s="67"/>
      <c r="K1592" s="67"/>
    </row>
    <row r="1593" spans="6:11" x14ac:dyDescent="0.25">
      <c r="F1593" s="67"/>
      <c r="K1593" s="67"/>
    </row>
    <row r="1594" spans="6:11" x14ac:dyDescent="0.25">
      <c r="F1594" s="67"/>
      <c r="K1594" s="67"/>
    </row>
    <row r="1595" spans="6:11" x14ac:dyDescent="0.25">
      <c r="F1595" s="67"/>
      <c r="K1595" s="67"/>
    </row>
    <row r="1596" spans="6:11" x14ac:dyDescent="0.25">
      <c r="F1596" s="67"/>
      <c r="K1596" s="67"/>
    </row>
    <row r="1597" spans="6:11" x14ac:dyDescent="0.25">
      <c r="F1597" s="67"/>
      <c r="K1597" s="67"/>
    </row>
    <row r="1598" spans="6:11" x14ac:dyDescent="0.25">
      <c r="F1598" s="67"/>
      <c r="K1598" s="67"/>
    </row>
    <row r="1599" spans="6:11" x14ac:dyDescent="0.25">
      <c r="F1599" s="67"/>
      <c r="K1599" s="67"/>
    </row>
    <row r="1600" spans="6:11" x14ac:dyDescent="0.25">
      <c r="F1600" s="67"/>
      <c r="K1600" s="67"/>
    </row>
    <row r="1601" spans="6:11" x14ac:dyDescent="0.25">
      <c r="F1601" s="67"/>
      <c r="K1601" s="67"/>
    </row>
    <row r="1602" spans="6:11" x14ac:dyDescent="0.25">
      <c r="F1602" s="67"/>
      <c r="K1602" s="67"/>
    </row>
    <row r="1603" spans="6:11" x14ac:dyDescent="0.25">
      <c r="F1603" s="67"/>
      <c r="K1603" s="67"/>
    </row>
    <row r="1604" spans="6:11" x14ac:dyDescent="0.25">
      <c r="F1604" s="67"/>
      <c r="K1604" s="67"/>
    </row>
    <row r="1605" spans="6:11" x14ac:dyDescent="0.25">
      <c r="F1605" s="67"/>
      <c r="K1605" s="67"/>
    </row>
    <row r="1606" spans="6:11" x14ac:dyDescent="0.25">
      <c r="F1606" s="67"/>
      <c r="K1606" s="67"/>
    </row>
    <row r="1607" spans="6:11" x14ac:dyDescent="0.25">
      <c r="F1607" s="67"/>
      <c r="K1607" s="67"/>
    </row>
    <row r="1608" spans="6:11" x14ac:dyDescent="0.25">
      <c r="F1608" s="67"/>
      <c r="K1608" s="67"/>
    </row>
    <row r="1609" spans="6:11" x14ac:dyDescent="0.25">
      <c r="F1609" s="67"/>
      <c r="K1609" s="67"/>
    </row>
    <row r="1610" spans="6:11" x14ac:dyDescent="0.25">
      <c r="F1610" s="67"/>
      <c r="K1610" s="67"/>
    </row>
    <row r="1611" spans="6:11" x14ac:dyDescent="0.25">
      <c r="F1611" s="67"/>
      <c r="K1611" s="67"/>
    </row>
    <row r="1612" spans="6:11" x14ac:dyDescent="0.25">
      <c r="F1612" s="67"/>
      <c r="K1612" s="67"/>
    </row>
    <row r="1613" spans="6:11" x14ac:dyDescent="0.25">
      <c r="F1613" s="67"/>
      <c r="K1613" s="67"/>
    </row>
    <row r="1614" spans="6:11" x14ac:dyDescent="0.25">
      <c r="F1614" s="67"/>
      <c r="K1614" s="67"/>
    </row>
    <row r="1615" spans="6:11" x14ac:dyDescent="0.25">
      <c r="F1615" s="67"/>
      <c r="K1615" s="67"/>
    </row>
    <row r="1616" spans="6:11" x14ac:dyDescent="0.25">
      <c r="F1616" s="67"/>
      <c r="K1616" s="67"/>
    </row>
    <row r="1617" spans="6:11" x14ac:dyDescent="0.25">
      <c r="F1617" s="67"/>
      <c r="K1617" s="67"/>
    </row>
    <row r="1618" spans="6:11" x14ac:dyDescent="0.25">
      <c r="F1618" s="67"/>
      <c r="K1618" s="67"/>
    </row>
    <row r="1619" spans="6:11" x14ac:dyDescent="0.25">
      <c r="F1619" s="67"/>
      <c r="K1619" s="67"/>
    </row>
    <row r="1620" spans="6:11" x14ac:dyDescent="0.25">
      <c r="F1620" s="67"/>
      <c r="K1620" s="67"/>
    </row>
    <row r="1621" spans="6:11" x14ac:dyDescent="0.25">
      <c r="F1621" s="67"/>
      <c r="K1621" s="67"/>
    </row>
    <row r="1622" spans="6:11" x14ac:dyDescent="0.25">
      <c r="F1622" s="67"/>
      <c r="K1622" s="67"/>
    </row>
    <row r="1623" spans="6:11" x14ac:dyDescent="0.25">
      <c r="F1623" s="67"/>
      <c r="K1623" s="67"/>
    </row>
    <row r="1624" spans="6:11" x14ac:dyDescent="0.25">
      <c r="F1624" s="67"/>
      <c r="K1624" s="67"/>
    </row>
    <row r="1625" spans="6:11" x14ac:dyDescent="0.25">
      <c r="F1625" s="67"/>
      <c r="K1625" s="67"/>
    </row>
    <row r="1626" spans="6:11" x14ac:dyDescent="0.25">
      <c r="F1626" s="67"/>
      <c r="K1626" s="67"/>
    </row>
    <row r="1627" spans="6:11" x14ac:dyDescent="0.25">
      <c r="F1627" s="67"/>
      <c r="K1627" s="67"/>
    </row>
    <row r="1628" spans="6:11" x14ac:dyDescent="0.25">
      <c r="F1628" s="67"/>
      <c r="K1628" s="67"/>
    </row>
    <row r="1629" spans="6:11" x14ac:dyDescent="0.25">
      <c r="F1629" s="67"/>
      <c r="K1629" s="67"/>
    </row>
    <row r="1630" spans="6:11" x14ac:dyDescent="0.25">
      <c r="F1630" s="67"/>
      <c r="K1630" s="67"/>
    </row>
    <row r="1631" spans="6:11" x14ac:dyDescent="0.25">
      <c r="F1631" s="67"/>
      <c r="K1631" s="67"/>
    </row>
    <row r="1632" spans="6:11" x14ac:dyDescent="0.25">
      <c r="F1632" s="67"/>
      <c r="K1632" s="67"/>
    </row>
    <row r="1633" spans="6:11" x14ac:dyDescent="0.25">
      <c r="F1633" s="67"/>
      <c r="K1633" s="67"/>
    </row>
    <row r="1634" spans="6:11" x14ac:dyDescent="0.25">
      <c r="F1634" s="67"/>
      <c r="K1634" s="67"/>
    </row>
    <row r="1635" spans="6:11" x14ac:dyDescent="0.25">
      <c r="F1635" s="67"/>
      <c r="K1635" s="67"/>
    </row>
    <row r="1636" spans="6:11" x14ac:dyDescent="0.25">
      <c r="F1636" s="67"/>
      <c r="K1636" s="67"/>
    </row>
    <row r="1637" spans="6:11" x14ac:dyDescent="0.25">
      <c r="F1637" s="67"/>
      <c r="K1637" s="67"/>
    </row>
    <row r="1638" spans="6:11" x14ac:dyDescent="0.25">
      <c r="F1638" s="67"/>
      <c r="K1638" s="67"/>
    </row>
    <row r="1639" spans="6:11" x14ac:dyDescent="0.25">
      <c r="F1639" s="67"/>
      <c r="K1639" s="67"/>
    </row>
    <row r="1640" spans="6:11" x14ac:dyDescent="0.25">
      <c r="F1640" s="67"/>
      <c r="K1640" s="67"/>
    </row>
    <row r="1641" spans="6:11" x14ac:dyDescent="0.25">
      <c r="F1641" s="67"/>
      <c r="K1641" s="67"/>
    </row>
    <row r="1642" spans="6:11" x14ac:dyDescent="0.25">
      <c r="F1642" s="67"/>
      <c r="K1642" s="67"/>
    </row>
    <row r="1643" spans="6:11" x14ac:dyDescent="0.25">
      <c r="F1643" s="67"/>
      <c r="K1643" s="67"/>
    </row>
    <row r="1644" spans="6:11" x14ac:dyDescent="0.25">
      <c r="F1644" s="67"/>
      <c r="K1644" s="67"/>
    </row>
    <row r="1645" spans="6:11" x14ac:dyDescent="0.25">
      <c r="F1645" s="67"/>
      <c r="K1645" s="67"/>
    </row>
    <row r="1646" spans="6:11" x14ac:dyDescent="0.25">
      <c r="F1646" s="67"/>
      <c r="K1646" s="67"/>
    </row>
    <row r="1647" spans="6:11" x14ac:dyDescent="0.25">
      <c r="F1647" s="67"/>
      <c r="K1647" s="67"/>
    </row>
    <row r="1648" spans="6:11" x14ac:dyDescent="0.25">
      <c r="F1648" s="67"/>
      <c r="K1648" s="67"/>
    </row>
    <row r="1649" spans="6:11" x14ac:dyDescent="0.25">
      <c r="F1649" s="67"/>
      <c r="K1649" s="67"/>
    </row>
    <row r="1650" spans="6:11" x14ac:dyDescent="0.25">
      <c r="F1650" s="67"/>
      <c r="K1650" s="67"/>
    </row>
    <row r="1651" spans="6:11" x14ac:dyDescent="0.25">
      <c r="F1651" s="67"/>
      <c r="K1651" s="67"/>
    </row>
    <row r="1652" spans="6:11" x14ac:dyDescent="0.25">
      <c r="F1652" s="67"/>
      <c r="K1652" s="67"/>
    </row>
    <row r="1653" spans="6:11" x14ac:dyDescent="0.25">
      <c r="F1653" s="67"/>
      <c r="K1653" s="67"/>
    </row>
    <row r="1654" spans="6:11" x14ac:dyDescent="0.25">
      <c r="F1654" s="67"/>
      <c r="K1654" s="67"/>
    </row>
    <row r="1655" spans="6:11" x14ac:dyDescent="0.25">
      <c r="F1655" s="67"/>
      <c r="K1655" s="67"/>
    </row>
    <row r="1656" spans="6:11" x14ac:dyDescent="0.25">
      <c r="F1656" s="67"/>
      <c r="K1656" s="67"/>
    </row>
    <row r="1657" spans="6:11" x14ac:dyDescent="0.25">
      <c r="F1657" s="67"/>
      <c r="K1657" s="67"/>
    </row>
    <row r="1658" spans="6:11" x14ac:dyDescent="0.25">
      <c r="F1658" s="67"/>
      <c r="K1658" s="67"/>
    </row>
    <row r="1659" spans="6:11" x14ac:dyDescent="0.25">
      <c r="F1659" s="67"/>
      <c r="K1659" s="67"/>
    </row>
    <row r="1660" spans="6:11" x14ac:dyDescent="0.25">
      <c r="F1660" s="67"/>
      <c r="K1660" s="67"/>
    </row>
    <row r="1661" spans="6:11" x14ac:dyDescent="0.25">
      <c r="F1661" s="67"/>
      <c r="K1661" s="67"/>
    </row>
    <row r="1662" spans="6:11" x14ac:dyDescent="0.25">
      <c r="F1662" s="67"/>
      <c r="K1662" s="67"/>
    </row>
    <row r="1663" spans="6:11" x14ac:dyDescent="0.25">
      <c r="F1663" s="67"/>
      <c r="K1663" s="67"/>
    </row>
    <row r="1664" spans="6:11" x14ac:dyDescent="0.25">
      <c r="F1664" s="67"/>
      <c r="K1664" s="67"/>
    </row>
    <row r="1665" spans="6:11" x14ac:dyDescent="0.25">
      <c r="F1665" s="67"/>
      <c r="K1665" s="67"/>
    </row>
    <row r="1666" spans="6:11" x14ac:dyDescent="0.25">
      <c r="F1666" s="67"/>
      <c r="K1666" s="67"/>
    </row>
    <row r="1667" spans="6:11" x14ac:dyDescent="0.25">
      <c r="F1667" s="67"/>
      <c r="K1667" s="67"/>
    </row>
    <row r="1668" spans="6:11" x14ac:dyDescent="0.25">
      <c r="F1668" s="67"/>
      <c r="K1668" s="67"/>
    </row>
    <row r="1669" spans="6:11" x14ac:dyDescent="0.25">
      <c r="F1669" s="67"/>
      <c r="K1669" s="67"/>
    </row>
    <row r="1670" spans="6:11" x14ac:dyDescent="0.25">
      <c r="F1670" s="67"/>
      <c r="K1670" s="67"/>
    </row>
    <row r="1671" spans="6:11" x14ac:dyDescent="0.25">
      <c r="F1671" s="67"/>
      <c r="K1671" s="67"/>
    </row>
    <row r="1672" spans="6:11" x14ac:dyDescent="0.25">
      <c r="F1672" s="67"/>
      <c r="K1672" s="67"/>
    </row>
    <row r="1673" spans="6:11" x14ac:dyDescent="0.25">
      <c r="F1673" s="67"/>
      <c r="K1673" s="67"/>
    </row>
    <row r="1674" spans="6:11" x14ac:dyDescent="0.25">
      <c r="F1674" s="67"/>
      <c r="K1674" s="67"/>
    </row>
    <row r="1675" spans="6:11" x14ac:dyDescent="0.25">
      <c r="F1675" s="67"/>
      <c r="K1675" s="67"/>
    </row>
    <row r="1676" spans="6:11" x14ac:dyDescent="0.25">
      <c r="F1676" s="67"/>
      <c r="K1676" s="67"/>
    </row>
    <row r="1677" spans="6:11" x14ac:dyDescent="0.25">
      <c r="F1677" s="67"/>
      <c r="K1677" s="67"/>
    </row>
    <row r="1678" spans="6:11" x14ac:dyDescent="0.25">
      <c r="F1678" s="67"/>
      <c r="K1678" s="67"/>
    </row>
    <row r="1679" spans="6:11" x14ac:dyDescent="0.25">
      <c r="F1679" s="67"/>
      <c r="K1679" s="67"/>
    </row>
    <row r="1680" spans="6:11" x14ac:dyDescent="0.25">
      <c r="F1680" s="67"/>
      <c r="K1680" s="67"/>
    </row>
    <row r="1681" spans="6:11" x14ac:dyDescent="0.25">
      <c r="F1681" s="67"/>
      <c r="K1681" s="67"/>
    </row>
    <row r="1682" spans="6:11" x14ac:dyDescent="0.25">
      <c r="F1682" s="67"/>
      <c r="K1682" s="67"/>
    </row>
    <row r="1683" spans="6:11" x14ac:dyDescent="0.25">
      <c r="F1683" s="67"/>
      <c r="K1683" s="67"/>
    </row>
    <row r="1684" spans="6:11" x14ac:dyDescent="0.25">
      <c r="F1684" s="67"/>
      <c r="K1684" s="67"/>
    </row>
    <row r="1685" spans="6:11" x14ac:dyDescent="0.25">
      <c r="F1685" s="67"/>
      <c r="K1685" s="67"/>
    </row>
    <row r="1686" spans="6:11" x14ac:dyDescent="0.25">
      <c r="F1686" s="67"/>
      <c r="K1686" s="67"/>
    </row>
    <row r="1687" spans="6:11" x14ac:dyDescent="0.25">
      <c r="F1687" s="67"/>
      <c r="K1687" s="67"/>
    </row>
    <row r="1688" spans="6:11" x14ac:dyDescent="0.25">
      <c r="F1688" s="67"/>
      <c r="K1688" s="67"/>
    </row>
    <row r="1689" spans="6:11" x14ac:dyDescent="0.25">
      <c r="F1689" s="67"/>
      <c r="K1689" s="67"/>
    </row>
    <row r="1690" spans="6:11" x14ac:dyDescent="0.25">
      <c r="F1690" s="67"/>
      <c r="K1690" s="67"/>
    </row>
    <row r="1691" spans="6:11" x14ac:dyDescent="0.25">
      <c r="F1691" s="67"/>
      <c r="K1691" s="67"/>
    </row>
    <row r="1692" spans="6:11" x14ac:dyDescent="0.25">
      <c r="F1692" s="67"/>
      <c r="K1692" s="67"/>
    </row>
    <row r="1693" spans="6:11" x14ac:dyDescent="0.25">
      <c r="F1693" s="67"/>
      <c r="K1693" s="67"/>
    </row>
    <row r="1694" spans="6:11" x14ac:dyDescent="0.25">
      <c r="F1694" s="67"/>
      <c r="K1694" s="67"/>
    </row>
    <row r="1695" spans="6:11" x14ac:dyDescent="0.25">
      <c r="F1695" s="67"/>
      <c r="K1695" s="67"/>
    </row>
    <row r="1696" spans="6:11" x14ac:dyDescent="0.25">
      <c r="F1696" s="67"/>
      <c r="K1696" s="67"/>
    </row>
    <row r="1697" spans="6:11" x14ac:dyDescent="0.25">
      <c r="F1697" s="67"/>
      <c r="K1697" s="67"/>
    </row>
    <row r="1698" spans="6:11" x14ac:dyDescent="0.25">
      <c r="F1698" s="67"/>
      <c r="K1698" s="67"/>
    </row>
    <row r="1699" spans="6:11" x14ac:dyDescent="0.25">
      <c r="F1699" s="67"/>
      <c r="K1699" s="67"/>
    </row>
    <row r="1700" spans="6:11" x14ac:dyDescent="0.25">
      <c r="F1700" s="67"/>
      <c r="K1700" s="67"/>
    </row>
    <row r="1701" spans="6:11" x14ac:dyDescent="0.25">
      <c r="F1701" s="67"/>
      <c r="K1701" s="67"/>
    </row>
    <row r="1702" spans="6:11" x14ac:dyDescent="0.25">
      <c r="F1702" s="67"/>
      <c r="K1702" s="67"/>
    </row>
    <row r="1703" spans="6:11" x14ac:dyDescent="0.25">
      <c r="F1703" s="67"/>
      <c r="K1703" s="67"/>
    </row>
    <row r="1704" spans="6:11" x14ac:dyDescent="0.25">
      <c r="F1704" s="67"/>
      <c r="K1704" s="67"/>
    </row>
    <row r="1705" spans="6:11" x14ac:dyDescent="0.25">
      <c r="F1705" s="67"/>
      <c r="K1705" s="67"/>
    </row>
    <row r="1706" spans="6:11" x14ac:dyDescent="0.25">
      <c r="F1706" s="67"/>
      <c r="K1706" s="67"/>
    </row>
    <row r="1707" spans="6:11" x14ac:dyDescent="0.25">
      <c r="F1707" s="67"/>
      <c r="K1707" s="67"/>
    </row>
    <row r="1708" spans="6:11" x14ac:dyDescent="0.25">
      <c r="F1708" s="67"/>
      <c r="K1708" s="67"/>
    </row>
    <row r="1709" spans="6:11" x14ac:dyDescent="0.25">
      <c r="F1709" s="67"/>
      <c r="K1709" s="67"/>
    </row>
    <row r="1710" spans="6:11" x14ac:dyDescent="0.25">
      <c r="F1710" s="67"/>
      <c r="K1710" s="67"/>
    </row>
    <row r="1711" spans="6:11" x14ac:dyDescent="0.25">
      <c r="F1711" s="67"/>
      <c r="K1711" s="67"/>
    </row>
    <row r="1712" spans="6:11" x14ac:dyDescent="0.25">
      <c r="F1712" s="67"/>
      <c r="K1712" s="67"/>
    </row>
    <row r="1713" spans="6:11" x14ac:dyDescent="0.25">
      <c r="F1713" s="67"/>
      <c r="K1713" s="67"/>
    </row>
    <row r="1714" spans="6:11" x14ac:dyDescent="0.25">
      <c r="F1714" s="67"/>
      <c r="K1714" s="67"/>
    </row>
    <row r="1715" spans="6:11" x14ac:dyDescent="0.25">
      <c r="F1715" s="67"/>
      <c r="K1715" s="67"/>
    </row>
    <row r="1716" spans="6:11" x14ac:dyDescent="0.25">
      <c r="F1716" s="67"/>
      <c r="K1716" s="67"/>
    </row>
    <row r="1717" spans="6:11" x14ac:dyDescent="0.25">
      <c r="F1717" s="67"/>
      <c r="K1717" s="67"/>
    </row>
    <row r="1718" spans="6:11" x14ac:dyDescent="0.25">
      <c r="F1718" s="67"/>
      <c r="K1718" s="67"/>
    </row>
    <row r="1719" spans="6:11" x14ac:dyDescent="0.25">
      <c r="F1719" s="67"/>
      <c r="K1719" s="67"/>
    </row>
    <row r="1720" spans="6:11" x14ac:dyDescent="0.25">
      <c r="F1720" s="67"/>
      <c r="K1720" s="67"/>
    </row>
    <row r="1721" spans="6:11" x14ac:dyDescent="0.25">
      <c r="F1721" s="67"/>
      <c r="K1721" s="67"/>
    </row>
    <row r="1722" spans="6:11" x14ac:dyDescent="0.25">
      <c r="F1722" s="67"/>
      <c r="K1722" s="67"/>
    </row>
    <row r="1723" spans="6:11" x14ac:dyDescent="0.25">
      <c r="F1723" s="67"/>
      <c r="K1723" s="67"/>
    </row>
    <row r="1724" spans="6:11" x14ac:dyDescent="0.25">
      <c r="F1724" s="67"/>
      <c r="K1724" s="67"/>
    </row>
    <row r="1725" spans="6:11" x14ac:dyDescent="0.25">
      <c r="F1725" s="67"/>
      <c r="K1725" s="67"/>
    </row>
    <row r="1726" spans="6:11" x14ac:dyDescent="0.25">
      <c r="F1726" s="67"/>
      <c r="K1726" s="67"/>
    </row>
    <row r="1727" spans="6:11" x14ac:dyDescent="0.25">
      <c r="F1727" s="67"/>
      <c r="K1727" s="67"/>
    </row>
    <row r="1728" spans="6:11" x14ac:dyDescent="0.25">
      <c r="F1728" s="67"/>
      <c r="K1728" s="67"/>
    </row>
    <row r="1729" spans="6:11" x14ac:dyDescent="0.25">
      <c r="F1729" s="67"/>
      <c r="K1729" s="67"/>
    </row>
  </sheetData>
  <mergeCells count="525">
    <mergeCell ref="A156:C158"/>
    <mergeCell ref="M156:X158"/>
    <mergeCell ref="B162:D162"/>
    <mergeCell ref="E162:G162"/>
    <mergeCell ref="B163:D163"/>
    <mergeCell ref="E163:G163"/>
    <mergeCell ref="S152:S155"/>
    <mergeCell ref="T152:T155"/>
    <mergeCell ref="U152:U155"/>
    <mergeCell ref="V152:V155"/>
    <mergeCell ref="W152:W155"/>
    <mergeCell ref="X152:X155"/>
    <mergeCell ref="X148:X151"/>
    <mergeCell ref="A152:A155"/>
    <mergeCell ref="B152:B155"/>
    <mergeCell ref="C152:C155"/>
    <mergeCell ref="M152:M155"/>
    <mergeCell ref="N152:N155"/>
    <mergeCell ref="O152:O155"/>
    <mergeCell ref="P152:P155"/>
    <mergeCell ref="Q152:Q155"/>
    <mergeCell ref="R152:R155"/>
    <mergeCell ref="R148:R151"/>
    <mergeCell ref="S148:S151"/>
    <mergeCell ref="T148:T151"/>
    <mergeCell ref="U148:U151"/>
    <mergeCell ref="V148:V151"/>
    <mergeCell ref="W148:W151"/>
    <mergeCell ref="A148:A151"/>
    <mergeCell ref="B148:B151"/>
    <mergeCell ref="C148:C151"/>
    <mergeCell ref="M148:M151"/>
    <mergeCell ref="N148:N151"/>
    <mergeCell ref="O148:O151"/>
    <mergeCell ref="P148:P151"/>
    <mergeCell ref="Q148:Q151"/>
    <mergeCell ref="C144:C147"/>
    <mergeCell ref="M144:M147"/>
    <mergeCell ref="N144:N147"/>
    <mergeCell ref="O144:O147"/>
    <mergeCell ref="P144:P147"/>
    <mergeCell ref="W144:W147"/>
    <mergeCell ref="X144:X147"/>
    <mergeCell ref="R144:R147"/>
    <mergeCell ref="S144:S147"/>
    <mergeCell ref="T144:T147"/>
    <mergeCell ref="U144:U147"/>
    <mergeCell ref="V144:V147"/>
    <mergeCell ref="Q144:Q147"/>
    <mergeCell ref="N132:N135"/>
    <mergeCell ref="O132:O135"/>
    <mergeCell ref="W136:W139"/>
    <mergeCell ref="X136:X139"/>
    <mergeCell ref="C140:C143"/>
    <mergeCell ref="M140:M143"/>
    <mergeCell ref="N140:N143"/>
    <mergeCell ref="O140:O143"/>
    <mergeCell ref="P140:P143"/>
    <mergeCell ref="Q140:Q143"/>
    <mergeCell ref="R140:R143"/>
    <mergeCell ref="S140:S143"/>
    <mergeCell ref="Q136:Q139"/>
    <mergeCell ref="R136:R139"/>
    <mergeCell ref="S136:S139"/>
    <mergeCell ref="T136:T139"/>
    <mergeCell ref="U136:U139"/>
    <mergeCell ref="V136:V139"/>
    <mergeCell ref="T140:T143"/>
    <mergeCell ref="U140:U143"/>
    <mergeCell ref="V140:V143"/>
    <mergeCell ref="W140:W143"/>
    <mergeCell ref="X140:X143"/>
    <mergeCell ref="C124:C127"/>
    <mergeCell ref="M124:M127"/>
    <mergeCell ref="N124:N127"/>
    <mergeCell ref="O124:O127"/>
    <mergeCell ref="V132:V135"/>
    <mergeCell ref="W132:W135"/>
    <mergeCell ref="X132:X135"/>
    <mergeCell ref="A136:A147"/>
    <mergeCell ref="B136:B147"/>
    <mergeCell ref="C136:C139"/>
    <mergeCell ref="M136:M139"/>
    <mergeCell ref="N136:N139"/>
    <mergeCell ref="O136:O139"/>
    <mergeCell ref="P136:P139"/>
    <mergeCell ref="P132:P135"/>
    <mergeCell ref="Q132:Q135"/>
    <mergeCell ref="R132:R135"/>
    <mergeCell ref="S132:S135"/>
    <mergeCell ref="T132:T135"/>
    <mergeCell ref="U132:U135"/>
    <mergeCell ref="A132:A135"/>
    <mergeCell ref="B132:B135"/>
    <mergeCell ref="C132:C135"/>
    <mergeCell ref="M132:M135"/>
    <mergeCell ref="S128:S131"/>
    <mergeCell ref="T128:T131"/>
    <mergeCell ref="U128:U131"/>
    <mergeCell ref="V128:V131"/>
    <mergeCell ref="W128:W131"/>
    <mergeCell ref="X128:X131"/>
    <mergeCell ref="X124:X127"/>
    <mergeCell ref="A128:A131"/>
    <mergeCell ref="B128:B131"/>
    <mergeCell ref="C128:C131"/>
    <mergeCell ref="M128:M131"/>
    <mergeCell ref="N128:N131"/>
    <mergeCell ref="O128:O131"/>
    <mergeCell ref="P128:P131"/>
    <mergeCell ref="Q128:Q131"/>
    <mergeCell ref="R128:R131"/>
    <mergeCell ref="R124:R127"/>
    <mergeCell ref="S124:S127"/>
    <mergeCell ref="T124:T127"/>
    <mergeCell ref="U124:U127"/>
    <mergeCell ref="V124:V127"/>
    <mergeCell ref="W124:W127"/>
    <mergeCell ref="A124:A127"/>
    <mergeCell ref="B124:B127"/>
    <mergeCell ref="A120:A123"/>
    <mergeCell ref="B120:B123"/>
    <mergeCell ref="C120:C123"/>
    <mergeCell ref="M120:M123"/>
    <mergeCell ref="N120:N123"/>
    <mergeCell ref="O120:O123"/>
    <mergeCell ref="P120:P123"/>
    <mergeCell ref="P116:P119"/>
    <mergeCell ref="Q116:Q119"/>
    <mergeCell ref="A116:A119"/>
    <mergeCell ref="B116:B119"/>
    <mergeCell ref="C116:C119"/>
    <mergeCell ref="M116:M119"/>
    <mergeCell ref="N116:N119"/>
    <mergeCell ref="O116:O119"/>
    <mergeCell ref="W120:W123"/>
    <mergeCell ref="X120:X123"/>
    <mergeCell ref="S112:S115"/>
    <mergeCell ref="T112:T115"/>
    <mergeCell ref="U112:U115"/>
    <mergeCell ref="V112:V115"/>
    <mergeCell ref="W112:W115"/>
    <mergeCell ref="X112:X115"/>
    <mergeCell ref="P124:P127"/>
    <mergeCell ref="Q124:Q127"/>
    <mergeCell ref="Q120:Q123"/>
    <mergeCell ref="V116:V119"/>
    <mergeCell ref="W116:W119"/>
    <mergeCell ref="X116:X119"/>
    <mergeCell ref="R116:R119"/>
    <mergeCell ref="S116:S119"/>
    <mergeCell ref="T116:T119"/>
    <mergeCell ref="U116:U119"/>
    <mergeCell ref="R120:R123"/>
    <mergeCell ref="S120:S123"/>
    <mergeCell ref="T120:T123"/>
    <mergeCell ref="U120:U123"/>
    <mergeCell ref="V120:V123"/>
    <mergeCell ref="R112:R115"/>
    <mergeCell ref="A112:A115"/>
    <mergeCell ref="B112:B115"/>
    <mergeCell ref="C112:C115"/>
    <mergeCell ref="M112:M115"/>
    <mergeCell ref="N112:N115"/>
    <mergeCell ref="O112:O115"/>
    <mergeCell ref="P112:P115"/>
    <mergeCell ref="Q112:Q115"/>
    <mergeCell ref="O104:O107"/>
    <mergeCell ref="P104:P107"/>
    <mergeCell ref="Q104:Q107"/>
    <mergeCell ref="A92:A111"/>
    <mergeCell ref="B92:B111"/>
    <mergeCell ref="C92:C95"/>
    <mergeCell ref="M92:M95"/>
    <mergeCell ref="N92:N95"/>
    <mergeCell ref="O92:O95"/>
    <mergeCell ref="P92:P95"/>
    <mergeCell ref="Q92:Q95"/>
    <mergeCell ref="C108:C111"/>
    <mergeCell ref="M108:M111"/>
    <mergeCell ref="N108:N111"/>
    <mergeCell ref="O108:O111"/>
    <mergeCell ref="P108:P111"/>
    <mergeCell ref="Q108:Q111"/>
    <mergeCell ref="C104:C107"/>
    <mergeCell ref="M104:M107"/>
    <mergeCell ref="N104:N107"/>
    <mergeCell ref="X108:X111"/>
    <mergeCell ref="R108:R111"/>
    <mergeCell ref="S108:S111"/>
    <mergeCell ref="T108:T111"/>
    <mergeCell ref="U108:U111"/>
    <mergeCell ref="V108:V111"/>
    <mergeCell ref="W108:W111"/>
    <mergeCell ref="S104:S107"/>
    <mergeCell ref="T104:T107"/>
    <mergeCell ref="U104:U107"/>
    <mergeCell ref="V104:V107"/>
    <mergeCell ref="W104:W107"/>
    <mergeCell ref="X104:X107"/>
    <mergeCell ref="R104:R107"/>
    <mergeCell ref="C100:C103"/>
    <mergeCell ref="M100:M103"/>
    <mergeCell ref="N100:N103"/>
    <mergeCell ref="O100:O103"/>
    <mergeCell ref="P100:P103"/>
    <mergeCell ref="Q100:Q103"/>
    <mergeCell ref="X100:X103"/>
    <mergeCell ref="R100:R103"/>
    <mergeCell ref="S100:S103"/>
    <mergeCell ref="T100:T103"/>
    <mergeCell ref="U100:U103"/>
    <mergeCell ref="V100:V103"/>
    <mergeCell ref="W100:W103"/>
    <mergeCell ref="S88:S91"/>
    <mergeCell ref="T88:T91"/>
    <mergeCell ref="U88:U91"/>
    <mergeCell ref="V88:V91"/>
    <mergeCell ref="X92:X95"/>
    <mergeCell ref="C96:C99"/>
    <mergeCell ref="M96:M99"/>
    <mergeCell ref="N96:N99"/>
    <mergeCell ref="O96:O99"/>
    <mergeCell ref="P96:P99"/>
    <mergeCell ref="Q96:Q99"/>
    <mergeCell ref="R96:R99"/>
    <mergeCell ref="S96:S99"/>
    <mergeCell ref="T96:T99"/>
    <mergeCell ref="R92:R95"/>
    <mergeCell ref="S92:S95"/>
    <mergeCell ref="T92:T95"/>
    <mergeCell ref="U92:U95"/>
    <mergeCell ref="V92:V95"/>
    <mergeCell ref="W92:W95"/>
    <mergeCell ref="U96:U99"/>
    <mergeCell ref="V96:V99"/>
    <mergeCell ref="W96:W99"/>
    <mergeCell ref="X96:X99"/>
    <mergeCell ref="V84:V87"/>
    <mergeCell ref="W84:W87"/>
    <mergeCell ref="X84:X87"/>
    <mergeCell ref="R84:R87"/>
    <mergeCell ref="A88:A91"/>
    <mergeCell ref="B88:B91"/>
    <mergeCell ref="C88:C91"/>
    <mergeCell ref="M88:M91"/>
    <mergeCell ref="N88:N91"/>
    <mergeCell ref="O88:O91"/>
    <mergeCell ref="P88:P91"/>
    <mergeCell ref="P84:P87"/>
    <mergeCell ref="Q84:Q87"/>
    <mergeCell ref="S84:S87"/>
    <mergeCell ref="T84:T87"/>
    <mergeCell ref="U84:U87"/>
    <mergeCell ref="A84:A87"/>
    <mergeCell ref="B84:B87"/>
    <mergeCell ref="C84:C87"/>
    <mergeCell ref="M84:M87"/>
    <mergeCell ref="N84:N87"/>
    <mergeCell ref="O84:O87"/>
    <mergeCell ref="W88:W91"/>
    <mergeCell ref="R88:R91"/>
    <mergeCell ref="U76:U79"/>
    <mergeCell ref="V76:V79"/>
    <mergeCell ref="W76:W79"/>
    <mergeCell ref="X76:X79"/>
    <mergeCell ref="X88:X91"/>
    <mergeCell ref="C80:C83"/>
    <mergeCell ref="M80:X83"/>
    <mergeCell ref="X72:X75"/>
    <mergeCell ref="C76:C79"/>
    <mergeCell ref="M76:M79"/>
    <mergeCell ref="N76:N79"/>
    <mergeCell ref="O76:O79"/>
    <mergeCell ref="P76:P79"/>
    <mergeCell ref="Q76:Q79"/>
    <mergeCell ref="R76:R79"/>
    <mergeCell ref="S76:S79"/>
    <mergeCell ref="T76:T79"/>
    <mergeCell ref="R72:R75"/>
    <mergeCell ref="S72:S75"/>
    <mergeCell ref="T72:T75"/>
    <mergeCell ref="U72:U75"/>
    <mergeCell ref="V72:V75"/>
    <mergeCell ref="W72:W75"/>
    <mergeCell ref="Q88:Q91"/>
    <mergeCell ref="M64:M67"/>
    <mergeCell ref="N64:N67"/>
    <mergeCell ref="O64:O67"/>
    <mergeCell ref="Q64:Q67"/>
    <mergeCell ref="U68:U71"/>
    <mergeCell ref="V68:V71"/>
    <mergeCell ref="W68:W71"/>
    <mergeCell ref="X68:X71"/>
    <mergeCell ref="C72:C75"/>
    <mergeCell ref="M72:M75"/>
    <mergeCell ref="N72:N75"/>
    <mergeCell ref="O72:O75"/>
    <mergeCell ref="P72:P75"/>
    <mergeCell ref="Q72:Q75"/>
    <mergeCell ref="V60:V63"/>
    <mergeCell ref="W60:W63"/>
    <mergeCell ref="X60:X63"/>
    <mergeCell ref="U56:U59"/>
    <mergeCell ref="V56:V59"/>
    <mergeCell ref="W56:W59"/>
    <mergeCell ref="X56:X59"/>
    <mergeCell ref="X64:X67"/>
    <mergeCell ref="C68:C71"/>
    <mergeCell ref="M68:M71"/>
    <mergeCell ref="N68:N71"/>
    <mergeCell ref="O68:O71"/>
    <mergeCell ref="P68:P71"/>
    <mergeCell ref="Q68:Q71"/>
    <mergeCell ref="R68:R71"/>
    <mergeCell ref="S68:S71"/>
    <mergeCell ref="T68:T71"/>
    <mergeCell ref="R64:R67"/>
    <mergeCell ref="S64:S67"/>
    <mergeCell ref="T64:T67"/>
    <mergeCell ref="U64:U67"/>
    <mergeCell ref="V64:V67"/>
    <mergeCell ref="W64:W67"/>
    <mergeCell ref="C64:C67"/>
    <mergeCell ref="W48:W51"/>
    <mergeCell ref="X48:X51"/>
    <mergeCell ref="M49:M51"/>
    <mergeCell ref="S60:S63"/>
    <mergeCell ref="T60:T63"/>
    <mergeCell ref="X52:X55"/>
    <mergeCell ref="C56:C59"/>
    <mergeCell ref="M56:M59"/>
    <mergeCell ref="N56:N59"/>
    <mergeCell ref="O56:O59"/>
    <mergeCell ref="P56:P59"/>
    <mergeCell ref="Q56:Q59"/>
    <mergeCell ref="R56:R59"/>
    <mergeCell ref="S56:S59"/>
    <mergeCell ref="T56:T59"/>
    <mergeCell ref="R52:R55"/>
    <mergeCell ref="S52:S55"/>
    <mergeCell ref="T52:T55"/>
    <mergeCell ref="U52:U55"/>
    <mergeCell ref="V52:V55"/>
    <mergeCell ref="W52:W55"/>
    <mergeCell ref="C52:C55"/>
    <mergeCell ref="M52:M55"/>
    <mergeCell ref="U60:U63"/>
    <mergeCell ref="S36:S39"/>
    <mergeCell ref="T36:T39"/>
    <mergeCell ref="U36:U39"/>
    <mergeCell ref="U44:U47"/>
    <mergeCell ref="V44:V47"/>
    <mergeCell ref="W44:W47"/>
    <mergeCell ref="X44:X47"/>
    <mergeCell ref="C48:C51"/>
    <mergeCell ref="P48:P51"/>
    <mergeCell ref="Q48:Q51"/>
    <mergeCell ref="R48:R51"/>
    <mergeCell ref="S48:S51"/>
    <mergeCell ref="T48:T51"/>
    <mergeCell ref="C44:C47"/>
    <mergeCell ref="M44:M47"/>
    <mergeCell ref="N44:N47"/>
    <mergeCell ref="O44:O47"/>
    <mergeCell ref="P44:P47"/>
    <mergeCell ref="Q44:Q47"/>
    <mergeCell ref="R44:R47"/>
    <mergeCell ref="S44:S47"/>
    <mergeCell ref="T44:T47"/>
    <mergeCell ref="U48:U51"/>
    <mergeCell ref="V48:V51"/>
    <mergeCell ref="P28:P31"/>
    <mergeCell ref="Q28:Q31"/>
    <mergeCell ref="U28:U31"/>
    <mergeCell ref="X36:X39"/>
    <mergeCell ref="C40:C43"/>
    <mergeCell ref="M40:M43"/>
    <mergeCell ref="N40:N43"/>
    <mergeCell ref="O40:O43"/>
    <mergeCell ref="P40:P43"/>
    <mergeCell ref="Q40:Q43"/>
    <mergeCell ref="X40:X43"/>
    <mergeCell ref="R40:R43"/>
    <mergeCell ref="S40:S43"/>
    <mergeCell ref="T40:T43"/>
    <mergeCell ref="U40:U43"/>
    <mergeCell ref="V40:V43"/>
    <mergeCell ref="W40:W43"/>
    <mergeCell ref="C36:C39"/>
    <mergeCell ref="M36:M39"/>
    <mergeCell ref="N36:N39"/>
    <mergeCell ref="O36:O39"/>
    <mergeCell ref="P36:P39"/>
    <mergeCell ref="Q36:Q39"/>
    <mergeCell ref="R36:R39"/>
    <mergeCell ref="V36:V39"/>
    <mergeCell ref="W36:W39"/>
    <mergeCell ref="S16:S19"/>
    <mergeCell ref="T16:T19"/>
    <mergeCell ref="U16:U19"/>
    <mergeCell ref="V16:V19"/>
    <mergeCell ref="W16:W19"/>
    <mergeCell ref="X28:X31"/>
    <mergeCell ref="C32:C35"/>
    <mergeCell ref="M32:M35"/>
    <mergeCell ref="N32:N35"/>
    <mergeCell ref="O32:O35"/>
    <mergeCell ref="P32:P35"/>
    <mergeCell ref="Q32:Q35"/>
    <mergeCell ref="X32:X35"/>
    <mergeCell ref="R32:R35"/>
    <mergeCell ref="S32:S35"/>
    <mergeCell ref="T32:T35"/>
    <mergeCell ref="U32:U35"/>
    <mergeCell ref="V32:V35"/>
    <mergeCell ref="W32:W35"/>
    <mergeCell ref="M28:M31"/>
    <mergeCell ref="N28:N31"/>
    <mergeCell ref="O28:O31"/>
    <mergeCell ref="X24:X27"/>
    <mergeCell ref="C28:C31"/>
    <mergeCell ref="R28:R31"/>
    <mergeCell ref="S28:S31"/>
    <mergeCell ref="T28:T31"/>
    <mergeCell ref="S20:S23"/>
    <mergeCell ref="T20:T23"/>
    <mergeCell ref="U20:U23"/>
    <mergeCell ref="U24:U27"/>
    <mergeCell ref="V24:V27"/>
    <mergeCell ref="W24:W27"/>
    <mergeCell ref="V20:V23"/>
    <mergeCell ref="W20:W23"/>
    <mergeCell ref="X20:X23"/>
    <mergeCell ref="C24:C27"/>
    <mergeCell ref="M24:M27"/>
    <mergeCell ref="N24:N27"/>
    <mergeCell ref="O24:O27"/>
    <mergeCell ref="P24:P27"/>
    <mergeCell ref="R24:R27"/>
    <mergeCell ref="S24:S27"/>
    <mergeCell ref="T24:T27"/>
    <mergeCell ref="V28:V31"/>
    <mergeCell ref="W28:W31"/>
    <mergeCell ref="A20:A83"/>
    <mergeCell ref="B20:B83"/>
    <mergeCell ref="C20:C23"/>
    <mergeCell ref="M20:M23"/>
    <mergeCell ref="N20:N23"/>
    <mergeCell ref="O20:O23"/>
    <mergeCell ref="P20:P23"/>
    <mergeCell ref="Q20:Q23"/>
    <mergeCell ref="R20:R23"/>
    <mergeCell ref="Q24:Q27"/>
    <mergeCell ref="N52:N55"/>
    <mergeCell ref="O52:O55"/>
    <mergeCell ref="P52:P55"/>
    <mergeCell ref="Q52:Q55"/>
    <mergeCell ref="N49:N51"/>
    <mergeCell ref="O49:O51"/>
    <mergeCell ref="C60:C63"/>
    <mergeCell ref="P60:P63"/>
    <mergeCell ref="Q60:Q63"/>
    <mergeCell ref="R60:R63"/>
    <mergeCell ref="M61:M63"/>
    <mergeCell ref="N61:N63"/>
    <mergeCell ref="O61:O63"/>
    <mergeCell ref="P64:P67"/>
    <mergeCell ref="X12:X15"/>
    <mergeCell ref="A16:A19"/>
    <mergeCell ref="B16:B19"/>
    <mergeCell ref="C16:C19"/>
    <mergeCell ref="M16:M19"/>
    <mergeCell ref="N16:N19"/>
    <mergeCell ref="O16:O19"/>
    <mergeCell ref="P16:P19"/>
    <mergeCell ref="Q16:Q19"/>
    <mergeCell ref="Q12:Q15"/>
    <mergeCell ref="R12:R15"/>
    <mergeCell ref="S12:S15"/>
    <mergeCell ref="T12:T15"/>
    <mergeCell ref="U12:U15"/>
    <mergeCell ref="V12:V15"/>
    <mergeCell ref="A12:A15"/>
    <mergeCell ref="B12:B15"/>
    <mergeCell ref="C12:C15"/>
    <mergeCell ref="M12:M15"/>
    <mergeCell ref="N12:N15"/>
    <mergeCell ref="O12:O15"/>
    <mergeCell ref="P12:P15"/>
    <mergeCell ref="X16:X19"/>
    <mergeCell ref="R16:R19"/>
    <mergeCell ref="O8:O11"/>
    <mergeCell ref="A6:A7"/>
    <mergeCell ref="B6:B7"/>
    <mergeCell ref="C6:C7"/>
    <mergeCell ref="D6:D7"/>
    <mergeCell ref="E6:H6"/>
    <mergeCell ref="I6:L6"/>
    <mergeCell ref="M6:Q6"/>
    <mergeCell ref="W12:W15"/>
    <mergeCell ref="R6:X6"/>
    <mergeCell ref="V8:V11"/>
    <mergeCell ref="W8:W11"/>
    <mergeCell ref="X8:X11"/>
    <mergeCell ref="R8:R11"/>
    <mergeCell ref="S8:S11"/>
    <mergeCell ref="T8:T11"/>
    <mergeCell ref="U8:U11"/>
    <mergeCell ref="P8:P11"/>
    <mergeCell ref="Q8:Q11"/>
    <mergeCell ref="A8:A11"/>
    <mergeCell ref="B8:B11"/>
    <mergeCell ref="C8:C11"/>
    <mergeCell ref="M8:M11"/>
    <mergeCell ref="N8:N11"/>
    <mergeCell ref="A1:D3"/>
    <mergeCell ref="E1:X1"/>
    <mergeCell ref="E2:X2"/>
    <mergeCell ref="E3:Q3"/>
    <mergeCell ref="R3:X3"/>
    <mergeCell ref="A4:D4"/>
    <mergeCell ref="E4:X4"/>
    <mergeCell ref="A5:D5"/>
    <mergeCell ref="E5:X5"/>
  </mergeCells>
  <printOptions horizontalCentered="1" verticalCentered="1"/>
  <pageMargins left="0" right="0" top="0" bottom="0.74803149606299213" header="0.31496062992125984" footer="0.31496062992125984"/>
  <pageSetup paperSize="9" scale="50" orientation="portrait"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2019-08-20T17:52:00Z</cp:lastPrinted>
  <dcterms:created xsi:type="dcterms:W3CDTF">2010-03-25T16:40:43Z</dcterms:created>
  <dcterms:modified xsi:type="dcterms:W3CDTF">2019-08-26T20:14:17Z</dcterms:modified>
</cp:coreProperties>
</file>